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2" sheetId="3" r:id="rId7"/>
    <sheet state="hidden" name="Lot Acceptance Sheet - 3" sheetId="4" r:id="rId8"/>
    <sheet state="visible" name="LotSummary" sheetId="5" r:id="rId9"/>
    <sheet state="visible" name="NYCO - Tropic F59709" sheetId="6" r:id="rId10"/>
    <sheet state="visible" name="30D AEROLITE™ - MC -  F60054" sheetId="7" r:id="rId11"/>
    <sheet state="visible" name="30D AEROLITE™ - MC -  F60060" sheetId="8" r:id="rId12"/>
    <sheet state="visible" name="30D AEROLITE™ - MC -  F60061" sheetId="9" r:id="rId13"/>
    <sheet state="visible" name="BALLOON™ 70D Ripstop - MC -  F5" sheetId="10" r:id="rId14"/>
    <sheet state="visible" name="KNIT LOOP (VELCRO) - MC -  F595" sheetId="11" r:id="rId15"/>
    <sheet state="visible" name="1000D - MC -  F59558" sheetId="12" r:id="rId16"/>
    <sheet state="visible" name="500D WESTRIDGE™ - MC -  F60068" sheetId="13" r:id="rId17"/>
    <sheet state="visible" name="NYCO - Tropic - MCTropic -  F59" sheetId="14" r:id="rId18"/>
    <sheet state="visible" name="70D PATRIOT LITE™ - MC -  F5986" sheetId="15" r:id="rId19"/>
    <sheet state="visible" name="500D WESTRIDGE™ - MC -  F60132" sheetId="16" r:id="rId20"/>
    <sheet state="visible" name="500D WESTRIDGE™ - MC -  F60100" sheetId="17" r:id="rId21"/>
    <sheet state="visible" name="DEFENDER™ M - MC -  F59581" sheetId="18" r:id="rId22"/>
    <sheet state="visible" name="1000D - MC -  F59301" sheetId="19" r:id="rId23"/>
    <sheet state="visible" name="AGILITY™ - MC -  F59874" sheetId="20" r:id="rId24"/>
    <sheet state="visible" name="500D WESTRIDGE™ - MC -  F59727" sheetId="21" r:id="rId25"/>
    <sheet state="visible" name="BALLOON™ 70D Ripstop - MC -  F6" sheetId="22" r:id="rId26"/>
    <sheet state="visible" name="165D APOCALYPSE™ - MC -  F59522" sheetId="23" r:id="rId27"/>
    <sheet state="visible" name="500D WESTRIDGE™ - MC -  F60220" sheetId="24" r:id="rId28"/>
    <sheet state="visible" name="30D AEROLITE™ - MC -  F60161" sheetId="25" r:id="rId29"/>
    <sheet state="visible" name="30D AEROLITE™ - MC -  F58906" sheetId="26" r:id="rId30"/>
    <sheet state="visible" name="30D AEROLITE™ - MC -  F59603" sheetId="27" r:id="rId31"/>
    <sheet state="visible" name="30D AEROLITE™ - MC -  F60161, F" sheetId="28" r:id="rId32"/>
    <sheet state="visible" name="Flex™ - MC -  F60044" sheetId="29" r:id="rId33"/>
    <sheet state="visible" name="500D WESTRIDGE™ - MC -  F59846" sheetId="30" r:id="rId34"/>
    <sheet state="visible" name="500D WESTRIDGE™ - MC -  F60115" sheetId="31" r:id="rId35"/>
    <sheet state="visible" name="QUATTRO™ - MC -  F60336, F60335" sheetId="32" r:id="rId36"/>
    <sheet state="visible" name="500D WESTRIDGE™ - MC -  F59847" sheetId="33" r:id="rId37"/>
    <sheet state="visible" name="NYCO VTX - MC -  F59490" sheetId="34" r:id="rId38"/>
    <sheet state="visible" name="165D APOCALYPSE™ - MC -  F59523" sheetId="35" r:id="rId39"/>
    <sheet state="visible" name="30D AEROLITE™ - MC -  F59865, F" sheetId="36" r:id="rId40"/>
    <sheet state="visible" name="500D WESTRIDGE™ - MC -  F59849," sheetId="37" r:id="rId41"/>
    <sheet state="visible" name="NYCO VTX - MC -  F59490-PO#4000" sheetId="38" r:id="rId42"/>
    <sheet state="visible" name="500D WESTRIDGE™ - Tropic - MCTr" sheetId="39" r:id="rId43"/>
    <sheet state="visible" name="1000D - MC -  F59876" sheetId="40" r:id="rId44"/>
    <sheet state="visible" name="500D WESTRIDGE™ - MC -  F60026" sheetId="41" r:id="rId45"/>
    <sheet state="visible" name="500D WESTRIDGE™ - MC -  F60418" sheetId="42" r:id="rId46"/>
    <sheet state="visible" name="1000D - MC -  F59425" sheetId="43" r:id="rId47"/>
    <sheet state="visible" name="500D WESTRIDGE™ - Arid - MCArid" sheetId="44" r:id="rId48"/>
    <sheet state="visible" name="500D WESTRIDGE™ - MC -  F59848" sheetId="45" r:id="rId49"/>
    <sheet state="visible" name="500D WESTRIDGE™ - Black - MCBla" sheetId="46" r:id="rId50"/>
    <sheet state="visible" name="330D Cougar™ - MC -  F60228" sheetId="47" r:id="rId51"/>
    <sheet state="visible" name="500D WESTRIDGE™ - MC -  F60032" sheetId="48" r:id="rId52"/>
    <sheet state="visible" name="330D Cougar™ - MC -  F60113" sheetId="49" r:id="rId53"/>
    <sheet state="visible" name="NYCO VTX - MC -  F5980040000277" sheetId="50" r:id="rId54"/>
    <sheet state="visible" name="500D WESTRIDGE™ - MC -  Q02314," sheetId="51" r:id="rId55"/>
    <sheet state="visible" name="500D WESTRIDGE™ - Alpine - MCAl" sheetId="52" r:id="rId56"/>
    <sheet state="visible" name="500D WESTRIDGE™ - MC -  F60737" sheetId="53" r:id="rId57"/>
    <sheet state="visible" name="500D WESTRIDGE™ - MC -  F59886" sheetId="54" r:id="rId58"/>
    <sheet state="visible" name="70D SHASTA™ - MC -  F60538" sheetId="55" r:id="rId59"/>
    <sheet state="visible" name=" F60760" sheetId="56" r:id="rId60"/>
    <sheet state="visible" name="500D WESTRIDGE™ - MC -  F60760" sheetId="57" r:id="rId61"/>
    <sheet state="visible" name="KNIT LOOP (VELCRO) - MC -  F602" sheetId="58" r:id="rId62"/>
    <sheet state="visible" name="1000D - MC -  F60341" sheetId="59" r:id="rId63"/>
    <sheet state="visible" name="500D WESTRIDGE™ - MC -  F60791" sheetId="60" r:id="rId64"/>
    <sheet state="visible" name="500D WESTRIDGE™ - MC -  F60155," sheetId="61" r:id="rId65"/>
    <sheet state="visible" name="500D WESTRIDGE™ - MC -  F60156" sheetId="62" r:id="rId66"/>
    <sheet state="visible" name="NYCO VTX - MC -  F6042040000284" sheetId="63" r:id="rId67"/>
    <sheet state="visible" name="165D APOCALYPSE™ - MC -  F60227" sheetId="64" r:id="rId68"/>
    <sheet state="visible" name="500D WESTRIDGE™ - MC -  R044920" sheetId="65" r:id="rId69"/>
    <sheet state="visible" name="Flex™ - MC -  F59514, F60042, F" sheetId="66" r:id="rId70"/>
    <sheet state="visible" name="330D Cougar™ - MC -  F60736, F6" sheetId="67" r:id="rId71"/>
    <sheet state="visible" name="330D Cougar™ - MC -  F60651, F6" sheetId="68" r:id="rId72"/>
    <sheet state="visible" name="Sheet8" sheetId="69" r:id="rId73"/>
    <sheet state="visible" name="500D WESTRIDGE™ - MC -  F60150" sheetId="70" r:id="rId74"/>
    <sheet state="visible" name="NYCO VTX - MCBlack -  F60478400" sheetId="71" r:id="rId75"/>
    <sheet state="visible" name="500D WESTRIDGE™ - MC -  F60675" sheetId="72" r:id="rId76"/>
    <sheet state="visible" name="500D WESTRIDGE™ - MC -  R044999" sheetId="73" r:id="rId77"/>
    <sheet state="visible" name="500D WESTRIDGE™ - MC -  F60786" sheetId="74" r:id="rId78"/>
    <sheet state="visible" name="500D WESTRIDGE™ - MC -  R045122" sheetId="75" r:id="rId79"/>
    <sheet state="visible" name="30D AEROLITE™ - MC -  Q02312" sheetId="76" r:id="rId80"/>
    <sheet state="visible" name="KNIT LOOP (VELCRO) - MC -  F607" sheetId="77" r:id="rId81"/>
    <sheet state="visible" name="Sheet9" sheetId="78" r:id="rId82"/>
    <sheet state="visible" name="NYCO VTX - MC -  F60994" sheetId="79" r:id="rId83"/>
    <sheet state="visible" name="1000D - MC -  F60259, F60341" sheetId="80" r:id="rId84"/>
    <sheet state="visible" name="165D APOCALYPSE™ - MC -  F60469" sheetId="81" r:id="rId85"/>
    <sheet state="visible" name="Sheet10" sheetId="82" r:id="rId86"/>
    <sheet state="visible" name="Flex™ - MC -  F60041,F60044" sheetId="83" r:id="rId87"/>
    <sheet state="visible" name="NYCO VTX - MC -  Z60994, 400002" sheetId="84" r:id="rId88"/>
    <sheet state="visible" name="1000D - MC -  F60747" sheetId="85" r:id="rId89"/>
    <sheet state="visible" name="30D AEROLITE™ - MC -  F60377" sheetId="86" r:id="rId90"/>
    <sheet state="visible" name="500D WESTRIDGE™ - MC -  R045080" sheetId="87" r:id="rId91"/>
    <sheet state="visible" name="Sheet11" sheetId="88" r:id="rId92"/>
    <sheet state="visible" name="Sheet12" sheetId="89" r:id="rId93"/>
    <sheet state="visible" name="Sheet13" sheetId="90" r:id="rId94"/>
    <sheet state="visible" name="500D WESTRIDGE™ - MC -  R045330" sheetId="91" r:id="rId95"/>
    <sheet state="visible" name="500D WESTRIDGE™ - MC -  R045188" sheetId="92" r:id="rId96"/>
    <sheet state="visible" name="1000D - MC -  F60707" sheetId="93" r:id="rId97"/>
    <sheet state="visible" name="70D SHASTA™ - MC -  F60932" sheetId="94" r:id="rId98"/>
    <sheet state="visible" name="500D WESTRIDGE™ - MC -  R045332" sheetId="95" r:id="rId99"/>
    <sheet state="visible" name="Sheet14" sheetId="96" r:id="rId100"/>
    <sheet state="visible" name=" F60862, F60896" sheetId="97" r:id="rId101"/>
    <sheet state="visible" name=" F61163" sheetId="98" r:id="rId102"/>
    <sheet state="visible" name="30D AEROLITE™ - MC -  Q02320, F" sheetId="99" r:id="rId103"/>
    <sheet state="visible" name="Sheet15" sheetId="100" r:id="rId104"/>
    <sheet state="visible" name="500D WESTRIDGE™ - MC -  F61163" sheetId="101" r:id="rId105"/>
    <sheet state="visible" name="AGILITY™ - MC -  F60112" sheetId="102" r:id="rId106"/>
    <sheet state="visible" name="Sheet16" sheetId="103" r:id="rId107"/>
    <sheet state="visible" name="1000D - Black - MCBlack -  F608" sheetId="104" r:id="rId108"/>
    <sheet state="visible" name="1000D - Black - MCBlack -  F610" sheetId="105" r:id="rId109"/>
    <sheet state="visible" name="500D WESTRIDGE™ - MC -  58171" sheetId="106" r:id="rId110"/>
    <sheet state="visible" name="330D Cougar™ - MC -  F60986, F6" sheetId="107" r:id="rId111"/>
    <sheet state="visible" name="AGILITY™ - MC -  F61068" sheetId="108" r:id="rId112"/>
    <sheet state="visible" name="ECLIPSE™ - MC -  F60605" sheetId="109" r:id="rId113"/>
    <sheet state="visible" name="500D WESTRIDGE™ - MC -  R045613" sheetId="110" r:id="rId114"/>
    <sheet state="visible" name="500D WESTRIDGE™ - MC -  R045611" sheetId="111" r:id="rId115"/>
    <sheet state="visible" name="ECLIPSE™ - MC -  F60991, F60995" sheetId="112" r:id="rId116"/>
    <sheet state="visible" name="OMEGA™ - MC -  F60709" sheetId="113" r:id="rId117"/>
    <sheet state="visible" name="Sheet17" sheetId="114" r:id="rId118"/>
    <sheet state="visible" name="30D AEROLITE™ - MC -  F61048, F" sheetId="115" r:id="rId119"/>
    <sheet state="visible" name="Flex™ - MC -  F60045" sheetId="116" r:id="rId120"/>
    <sheet state="visible" name="1000D - MC -  F61074" sheetId="117" r:id="rId121"/>
    <sheet state="visible" name="170D APOCALYPSE PLUS ™ - Alpine" sheetId="118" r:id="rId122"/>
    <sheet state="visible" name="165D APOCALYPSE™ - Tropic - MCT" sheetId="119" r:id="rId123"/>
    <sheet state="visible" name="KNIT LOOP (VELCRO) - MC -  F611" sheetId="120" r:id="rId124"/>
    <sheet state="visible" name="165D APOCALYPSE™ - Arid - MCAri" sheetId="121" r:id="rId125"/>
    <sheet state="visible" name="165D APOCALYPSE™ - MC -  F60502" sheetId="122" r:id="rId126"/>
    <sheet state="visible" name="Sheet18" sheetId="123" r:id="rId127"/>
    <sheet state="visible" name="330D Cougar™ - MC -  F61165, F6" sheetId="124" r:id="rId128"/>
    <sheet state="visible" name="500D WESTRIDGE™ - MC -  R045612" sheetId="125" r:id="rId129"/>
    <sheet state="visible" name="Sheet19" sheetId="126" r:id="rId130"/>
    <sheet state="visible" name="Flex™ - MC -  F60616" sheetId="127" r:id="rId131"/>
    <sheet state="visible" name="330D Cougar™ - MC -  F61119, F6" sheetId="128" r:id="rId132"/>
    <sheet state="visible" name="30D AEROLITE™ - MC -  F61437, F" sheetId="129" r:id="rId133"/>
    <sheet state="visible" name="330D Cougar™ - MC -  F61208" sheetId="130" r:id="rId134"/>
    <sheet state="visible" name="AGILITY™ - MC -  F61059" sheetId="131" r:id="rId135"/>
    <sheet state="visible" name="165D APOCALYPSE™ - MC -  F61534" sheetId="132" r:id="rId136"/>
    <sheet state="visible" name="500D WESTRIDGE™ - MC -  F61474" sheetId="133" r:id="rId137"/>
    <sheet state="visible" name="KNIT LOOP (VELCRO) - MC -  F615" sheetId="134" r:id="rId138"/>
    <sheet state="visible" name="170D APOCALYPSE PLUS ™ - MC -  " sheetId="135" r:id="rId139"/>
    <sheet state="visible" name="NYCO VTX - MC -  F61711-4000030" sheetId="136" r:id="rId140"/>
    <sheet state="visible" name="ECLIPSE™ - MC -  F60742" sheetId="137" r:id="rId141"/>
    <sheet state="visible" name="Flex™ - MC -  F60809" sheetId="138" r:id="rId142"/>
    <sheet state="visible" name="NIMBLE™ - MC -  F61491" sheetId="139" r:id="rId143"/>
    <sheet state="visible" name="1000D - MC -  F61407" sheetId="140" r:id="rId144"/>
    <sheet state="visible" name="70D PATRIOT LITE™ - MC -  F6086" sheetId="141" r:id="rId145"/>
    <sheet state="visible" name="165D APOCALYPSE™ - MC -  F60817" sheetId="142" r:id="rId146"/>
    <sheet state="visible" name="NYCO VTX - MC -  F61869-4000030" sheetId="143" r:id="rId147"/>
    <sheet state="visible" name="70D SHASTA™ - MC -  F61699" sheetId="144" r:id="rId148"/>
    <sheet state="visible" name="165D APOCALYPSE™ - MC -  F61382" sheetId="145" r:id="rId149"/>
    <sheet state="visible" name="NYCO VTX - MC -  F61908-4000030" sheetId="146" r:id="rId150"/>
    <sheet state="visible" name="330D Cougar™ - MC -  F61623, F6" sheetId="147" r:id="rId151"/>
    <sheet state="visible" name="Flex™ - MC -  F61117" sheetId="148" r:id="rId152"/>
    <sheet state="visible" name="OMEGA™ - MC -  F61678" sheetId="149" r:id="rId153"/>
    <sheet state="visible" name="NYCO VTX - MC -  F61918-4000304" sheetId="150" r:id="rId154"/>
    <sheet state="visible" name="KNIT LOOP (VELCRO) - MC -  F617" sheetId="151" r:id="rId155"/>
    <sheet state="visible" name="500D WESTRIDGE™ Ripstop - MC - " sheetId="152" r:id="rId156"/>
    <sheet state="visible" name="165D APOCALYPSE™ - MC -  F61677" sheetId="153" r:id="rId157"/>
    <sheet state="visible" name="Sheet20" sheetId="154" r:id="rId158"/>
    <sheet state="visible" name="Sheet21" sheetId="155" r:id="rId159"/>
    <sheet state="visible" name="Sheet22" sheetId="156" r:id="rId160"/>
    <sheet state="visible" name="Flex™ - MC -  F61674" sheetId="157" r:id="rId161"/>
    <sheet state="visible" name="Sheet23" sheetId="158" r:id="rId162"/>
    <sheet state="visible" name="NYCO VTX - MC -  F62114-4000030" sheetId="159" r:id="rId163"/>
    <sheet state="visible" name="330D Cougar™ - MC -  F61628" sheetId="160" r:id="rId164"/>
    <sheet state="visible" name="70D TROPHY - ALPINE - MCAlpine " sheetId="161" r:id="rId165"/>
    <sheet state="visible" name="AGILITY™ - MC -  F61982" sheetId="162" r:id="rId166"/>
    <sheet state="visible" name="Sheet24" sheetId="163" r:id="rId167"/>
    <sheet state="visible" name="Flex™ - MC -  F61116" sheetId="164" r:id="rId168"/>
    <sheet state="visible" name="Sheet25" sheetId="165" r:id="rId169"/>
    <sheet state="visible" name="70D SHASTA™ - MC -  F61723, F61" sheetId="166" r:id="rId170"/>
    <sheet state="visible" name="500D WESTRIDGE™ - MC -  F61944" sheetId="167" r:id="rId171"/>
    <sheet state="visible" name="AGILITY™ - MC -  F61939" sheetId="168" r:id="rId172"/>
    <sheet state="visible" name="40D QUANTUM™ - MC -  F61818" sheetId="169" r:id="rId173"/>
    <sheet state="visible" name="NYCO VTX - MC -  F62151-4000030" sheetId="170" r:id="rId174"/>
    <sheet state="visible" name="1000D - Black - MCBlack -  F618" sheetId="171" r:id="rId175"/>
    <sheet state="visible" name="500D WESTRIDGE™ - MC -  R046840" sheetId="172" r:id="rId176"/>
    <sheet state="visible" name="NYCO VTX - MC -  F62295-4000031" sheetId="173" r:id="rId177"/>
    <sheet state="visible" name="500D WESTRIDGE™ - MC -  F61820" sheetId="174" r:id="rId178"/>
    <sheet state="visible" name="1000D - MC -  F62102" sheetId="175" r:id="rId179"/>
    <sheet state="visible" name="NYCO VTX - MC -  F62294-4000031" sheetId="176" r:id="rId180"/>
    <sheet state="visible" name="70D SHASTA™ - MC -  F62104" sheetId="177" r:id="rId181"/>
    <sheet state="visible" name="500D WESTRIDGE™ - MC -  F62106" sheetId="178" r:id="rId182"/>
    <sheet state="visible" name="AGILITY™ - MC -  F61955, F62101" sheetId="179" r:id="rId183"/>
    <sheet state="visible" name="500D WESTRIDGE™ - MC -  R047000" sheetId="180" r:id="rId184"/>
    <sheet state="visible" name="500D WESTRIDGE™ - MC -  R046999" sheetId="181" r:id="rId185"/>
    <sheet state="visible" name="330D Cougar™ - MC -  F61626" sheetId="182" r:id="rId186"/>
    <sheet state="visible" name="165D APOCALYPSE™ - MC -  F62252" sheetId="183" r:id="rId187"/>
    <sheet state="visible" name="500D WESTRIDGE™ - MC -  R047058" sheetId="184" r:id="rId188"/>
    <sheet state="visible" name="NYCO VTX - MC -  F62408-4000031" sheetId="185" r:id="rId189"/>
    <sheet state="visible" name="Sheet7" sheetId="186" r:id="rId190"/>
    <sheet state="visible" name="Sheet26" sheetId="187" r:id="rId191"/>
    <sheet state="visible" name="40D QUANTUM™ - Black - MCBlack " sheetId="188" r:id="rId192"/>
    <sheet state="visible" name="40D QUANTUM™ - MC -  F62234" sheetId="189" r:id="rId193"/>
    <sheet state="visible" name="Flex™ - MC -  F61995, F61117" sheetId="190" r:id="rId194"/>
    <sheet state="visible" name="500D WESTRIDGE™ - MC -  R047057" sheetId="191" r:id="rId195"/>
    <sheet state="visible" name="500D WESTRIDGE™ - MC -  R047084" sheetId="192" r:id="rId196"/>
    <sheet state="visible" name="500D WESTRIDGE™ - MC -  F62505" sheetId="193" r:id="rId197"/>
    <sheet state="visible" name="Flex™ - MC -  F62099" sheetId="194" r:id="rId198"/>
    <sheet state="visible" name="OMEGA™ - MC -  F62098" sheetId="195" r:id="rId199"/>
    <sheet state="visible" name="500D WESTRIDGE™ - MC -  R047356" sheetId="196" r:id="rId200"/>
    <sheet state="visible" name="30D AEROLITE™ - MC -  BK F62371" sheetId="197" r:id="rId201"/>
    <sheet state="visible" name="1000D - MC -  BK F62409" sheetId="198" r:id="rId202"/>
    <sheet state="visible" name="330D Cougar™ - MC -  BK F62387" sheetId="199" r:id="rId203"/>
    <sheet state="visible" name="500D WESTRIDGE™ - MC -  BK F625" sheetId="200" r:id="rId204"/>
    <sheet state="visible" name="500D WESTRIDGE™ - MC -  R047085" sheetId="201" r:id="rId205"/>
    <sheet state="visible" name="Flex™ - Black - MCBlack -  F623" sheetId="202" r:id="rId206"/>
    <sheet state="visible" name="500D WESTRIDGE™ - MC -  F62637" sheetId="203" r:id="rId207"/>
    <sheet state="visible" name="500D WESTRIDGE™ - MC -  R047350" sheetId="204" r:id="rId208"/>
    <sheet state="visible" name="500D WESTRIDGE™ - MC -  F62701" sheetId="205" r:id="rId209"/>
    <sheet state="visible" name="AGILITY™ - MC -  F62431, F62531" sheetId="206" r:id="rId210"/>
    <sheet state="visible" name="500D WESTRIDGE™ - MC -  F62700" sheetId="207" r:id="rId211"/>
    <sheet state="visible" name="NYCO VTX - MC -  Q02383-4000031" sheetId="208" r:id="rId212"/>
    <sheet state="visible" name="Sheet27" sheetId="209" r:id="rId213"/>
    <sheet state="visible" name="KNIT LOOP (VELCRO) - MC -  F620" sheetId="210" r:id="rId214"/>
    <sheet state="visible" name="500D WESTRIDGE™ - MC -  R047353" sheetId="211" r:id="rId215"/>
    <sheet state="visible" name="1000D - MC -  F62516" sheetId="212" r:id="rId216"/>
    <sheet state="visible" name="Flex™ - MC -  F62552" sheetId="213" r:id="rId217"/>
    <sheet state="visible" name="AGILITY™ - MC -  F62583" sheetId="214" r:id="rId218"/>
    <sheet state="visible" name="OMEGA™ - MC -  F62235" sheetId="215" r:id="rId219"/>
  </sheets>
  <definedNames/>
  <calcPr/>
</workbook>
</file>

<file path=xl/sharedStrings.xml><?xml version="1.0" encoding="utf-8"?>
<sst xmlns="http://schemas.openxmlformats.org/spreadsheetml/2006/main" count="26650" uniqueCount="4591">
  <si>
    <t>200D Yuma™</t>
  </si>
  <si>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</si>
  <si>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</si>
  <si>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</si>
  <si>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</si>
  <si>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</si>
  <si>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</si>
  <si>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</si>
  <si>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</si>
  <si>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</si>
  <si>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</si>
  <si>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</si>
  <si>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</si>
  <si>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</si>
  <si>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</si>
  <si>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</si>
  <si>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</si>
  <si>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</si>
  <si>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</si>
  <si>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</si>
  <si>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</si>
  <si>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</si>
  <si>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</si>
  <si>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</si>
  <si>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</si>
  <si>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</si>
  <si>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</si>
  <si>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</si>
  <si>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</si>
  <si>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</si>
  <si>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</si>
  <si>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</si>
  <si>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</si>
  <si>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</si>
  <si>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</si>
  <si>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</si>
  <si>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</si>
  <si>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</si>
  <si>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</si>
  <si>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</si>
  <si>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</si>
  <si>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</si>
  <si>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</si>
  <si>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</si>
  <si>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</si>
  <si>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</si>
  <si>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</si>
  <si>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</si>
  <si>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</si>
  <si>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</si>
  <si>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</si>
  <si>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</si>
  <si>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</si>
  <si>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</si>
  <si>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</si>
  <si>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</si>
  <si>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</si>
  <si>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</si>
  <si>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</si>
  <si>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</si>
  <si>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</si>
  <si>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</si>
  <si>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</si>
  <si>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BROOKWOOD INDUSTRIES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</si>
  <si>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</si>
  <si>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</si>
  <si>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</si>
  <si>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</si>
  <si>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</si>
  <si>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</si>
  <si>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</si>
  <si>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</si>
  <si>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</si>
  <si>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</si>
  <si>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</si>
  <si>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</si>
  <si>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</si>
  <si>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</si>
  <si>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</si>
  <si>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</si>
  <si>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</si>
  <si>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</si>
  <si>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</si>
  <si>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30D AEROLITE™ - MC - </t>
  </si>
  <si>
    <t>Beta</t>
  </si>
  <si>
    <t>N/A - Historic First Article</t>
  </si>
  <si>
    <t>F60054</t>
  </si>
  <si>
    <t>1Z0165200350089451</t>
  </si>
  <si>
    <t>Moore, Karrie</t>
  </si>
  <si>
    <t>Submitted</t>
  </si>
  <si>
    <t>30D AEROLITE™ - MC -  F60054</t>
  </si>
  <si>
    <t>F60060</t>
  </si>
  <si>
    <t>30D AEROLITE™ - MC -  F60060</t>
  </si>
  <si>
    <t>F60061</t>
  </si>
  <si>
    <t>30D AEROLITE™ - MC -  F60061</t>
  </si>
  <si>
    <t xml:space="preserve">BALLOON™ 70D Ripstop - MC - </t>
  </si>
  <si>
    <t>F58644</t>
  </si>
  <si>
    <t>1Z0165200350703983</t>
  </si>
  <si>
    <t>F58644-1
F58644-2
F58644-3
F58644-4
F58644-5</t>
  </si>
  <si>
    <t>BALLOON™ 70D Ripstop - MC -  F58644</t>
  </si>
  <si>
    <t xml:space="preserve">KNIT LOOP (VELCRO) - MC - </t>
  </si>
  <si>
    <t>Alpha</t>
  </si>
  <si>
    <t>Visible Spectrum Only</t>
  </si>
  <si>
    <t>F59550</t>
  </si>
  <si>
    <t>KNIT LOOP (VELCRO) - MC -  F59550</t>
  </si>
  <si>
    <t xml:space="preserve">1000D - MC - </t>
  </si>
  <si>
    <t>F59558</t>
  </si>
  <si>
    <t>1000D - MC -  F59558</t>
  </si>
  <si>
    <t xml:space="preserve">500D WESTRIDGE™ - MC - </t>
  </si>
  <si>
    <t>F60068</t>
  </si>
  <si>
    <t>500D WESTRIDGE™ - MC -  F60068</t>
  </si>
  <si>
    <t xml:space="preserve">NYCO - Tropic - MCTropic - </t>
  </si>
  <si>
    <t>F59709</t>
  </si>
  <si>
    <t>NYCO - Tropic - MCTropic -  F59709</t>
  </si>
  <si>
    <t xml:space="preserve">70D PATRIOT LITE™ - MC - </t>
  </si>
  <si>
    <t>F59868</t>
  </si>
  <si>
    <t>70D PATRIOT LITE™ - MC -  F59868</t>
  </si>
  <si>
    <t>F60132</t>
  </si>
  <si>
    <t>500D WESTRIDGE™ - MC -  F60132</t>
  </si>
  <si>
    <t>F60100</t>
  </si>
  <si>
    <t>500D WESTRIDGE™ - MC -  F60100</t>
  </si>
  <si>
    <t xml:space="preserve">DEFENDER™ M - MC - </t>
  </si>
  <si>
    <t>Gamma</t>
  </si>
  <si>
    <t>F59581</t>
  </si>
  <si>
    <t>DEFENDER™ M - MC -  F59581</t>
  </si>
  <si>
    <t>F59301</t>
  </si>
  <si>
    <t>1000D - MC -  F59301</t>
  </si>
  <si>
    <t xml:space="preserve">AGILITY™ - MC - </t>
  </si>
  <si>
    <t>F59874</t>
  </si>
  <si>
    <t>AGILITY™ - MC -  F59874</t>
  </si>
  <si>
    <t>F59727</t>
  </si>
  <si>
    <t>500D WESTRIDGE™ - MC -  F59727</t>
  </si>
  <si>
    <t>F60004</t>
  </si>
  <si>
    <t>BALLOON™ 70D Ripstop - MC -  F60004</t>
  </si>
  <si>
    <t xml:space="preserve">165D APOCALYPSE™ - MC - </t>
  </si>
  <si>
    <t>F59522</t>
  </si>
  <si>
    <t>165D APOCALYPSE™ - MC -  F59522</t>
  </si>
  <si>
    <t>F60220</t>
  </si>
  <si>
    <t>500D WESTRIDGE™ - MC -  F60220</t>
  </si>
  <si>
    <t>F60161, F58906, F59603</t>
  </si>
  <si>
    <t>30D AEROLITE™ - MC -  F60161, F58906, F59603</t>
  </si>
  <si>
    <t xml:space="preserve">Flex™ - MC - </t>
  </si>
  <si>
    <t>F60044</t>
  </si>
  <si>
    <t>Flex™ - MC -  F60044</t>
  </si>
  <si>
    <t>F59846</t>
  </si>
  <si>
    <t>500D WESTRIDGE™ - MC -  F59846</t>
  </si>
  <si>
    <t>F60115</t>
  </si>
  <si>
    <t>500D WESTRIDGE™ - MC -  F60115</t>
  </si>
  <si>
    <t xml:space="preserve">QUATTRO™ - MC - </t>
  </si>
  <si>
    <t>F60336, F60335</t>
  </si>
  <si>
    <t>QUATTRO™ - MC -  F60336, F60335</t>
  </si>
  <si>
    <t>F59847</t>
  </si>
  <si>
    <t>500D WESTRIDGE™ - MC -  F59847</t>
  </si>
  <si>
    <t xml:space="preserve">NYCO VTX - MC - </t>
  </si>
  <si>
    <t>F59490-PO#4000027406</t>
  </si>
  <si>
    <t>NYCO VTX - MC -  F59490</t>
  </si>
  <si>
    <t>F59523, F60283, F59951</t>
  </si>
  <si>
    <t>165D APOCALYPSE™ - MC -  F59523, F60283, F59951</t>
  </si>
  <si>
    <t>F59865, F60315, F60316</t>
  </si>
  <si>
    <t>30D AEROLITE™ - MC -  F59865, F60315, F60316</t>
  </si>
  <si>
    <t>F59849, F60371</t>
  </si>
  <si>
    <t>500D WESTRIDGE™ - MC -  F59849, F60371</t>
  </si>
  <si>
    <t>NYCO VTX - MC -  F59490-PO#4000027406</t>
  </si>
  <si>
    <t xml:space="preserve">500D WESTRIDGE™ - Tropic - MCTropic - </t>
  </si>
  <si>
    <t>F59878</t>
  </si>
  <si>
    <t>500D WESTRIDGE™ - Tropic - MCTropic -  F59878</t>
  </si>
  <si>
    <t>F59876</t>
  </si>
  <si>
    <t>1000D - MC -  F59876</t>
  </si>
  <si>
    <t>F60026</t>
  </si>
  <si>
    <t>500D WESTRIDGE™ - MC -  F60026</t>
  </si>
  <si>
    <t>F60418</t>
  </si>
  <si>
    <t>500D WESTRIDGE™ - MC -  F60418</t>
  </si>
  <si>
    <t>F59425</t>
  </si>
  <si>
    <t>1000D - MC -  F59425</t>
  </si>
  <si>
    <t xml:space="preserve">500D WESTRIDGE™ - Arid - MCArid - </t>
  </si>
  <si>
    <t>F60126</t>
  </si>
  <si>
    <t>500D WESTRIDGE™ - Arid - MCArid -  F60126</t>
  </si>
  <si>
    <t>F59848</t>
  </si>
  <si>
    <t>500D WESTRIDGE™ - MC -  F59848</t>
  </si>
  <si>
    <t xml:space="preserve">330D Cougar™ - MC - </t>
  </si>
  <si>
    <t>F60228</t>
  </si>
  <si>
    <t>330D Cougar™ - MC -  F60228</t>
  </si>
  <si>
    <t xml:space="preserve">500D WESTRIDGE™ - Black - MCBlack - </t>
  </si>
  <si>
    <t>F60189, F60235</t>
  </si>
  <si>
    <t>500D WESTRIDGE™ - Black - MCBlack -  F60189, F60235</t>
  </si>
  <si>
    <t>F60032</t>
  </si>
  <si>
    <t>500D WESTRIDGE™ - MC -  F60032</t>
  </si>
  <si>
    <t>F60113</t>
  </si>
  <si>
    <t>330D Cougar™ - MC -  F60113</t>
  </si>
  <si>
    <t>F59800/4000027791</t>
  </si>
  <si>
    <t>NYCO VTX - MC -  F59800/4000027791</t>
  </si>
  <si>
    <t>Q02314, Q02313</t>
  </si>
  <si>
    <t>moore, Karrie</t>
  </si>
  <si>
    <t>500D WESTRIDGE™ - MC -  Q02314, Q02313</t>
  </si>
  <si>
    <t xml:space="preserve">500D WESTRIDGE™ - Alpine - MCAlpine - </t>
  </si>
  <si>
    <t>F60262</t>
  </si>
  <si>
    <t>500D WESTRIDGE™ - Alpine - MCAlpine -  F60262</t>
  </si>
  <si>
    <t>F60737</t>
  </si>
  <si>
    <t>500D WESTRIDGE™ - MC -  F60737</t>
  </si>
  <si>
    <t>F59886</t>
  </si>
  <si>
    <t>500D WESTRIDGE™ - MC -  F59886</t>
  </si>
  <si>
    <t xml:space="preserve">70D SHASTA™ - MC - </t>
  </si>
  <si>
    <t>F60538</t>
  </si>
  <si>
    <t>70D SHASTA™ - MC -  F60538</t>
  </si>
  <si>
    <t>F60760</t>
  </si>
  <si>
    <t>500D WESTRIDGE™ - MC -  F60760</t>
  </si>
  <si>
    <t>F60246</t>
  </si>
  <si>
    <t>KNIT LOOP (VELCRO) - MC -  F60246</t>
  </si>
  <si>
    <t>F60341</t>
  </si>
  <si>
    <t>1000D - MC -  F60341</t>
  </si>
  <si>
    <t>F60791</t>
  </si>
  <si>
    <t>500D WESTRIDGE™ - MC -  F60791</t>
  </si>
  <si>
    <t>F60155, F60735</t>
  </si>
  <si>
    <t>500D WESTRIDGE™ - MC -  F60155, F60735</t>
  </si>
  <si>
    <t>F60156</t>
  </si>
  <si>
    <t>500D WESTRIDGE™ - MC -  F60156</t>
  </si>
  <si>
    <t>F60420/4000028481</t>
  </si>
  <si>
    <t>NYCO VTX - MC -  F60420/4000028481</t>
  </si>
  <si>
    <t>F60227</t>
  </si>
  <si>
    <t>165D APOCALYPSE™ - MC -  F60227</t>
  </si>
  <si>
    <t>R044920</t>
  </si>
  <si>
    <t>500D WESTRIDGE™ - MC -  R044920</t>
  </si>
  <si>
    <t>F59514, F60042, F60043</t>
  </si>
  <si>
    <t>Flex™ - MC -  F59514, F60042, F60043</t>
  </si>
  <si>
    <t>F60736, F60780</t>
  </si>
  <si>
    <t>330D Cougar™ - MC -  F60736, F60780</t>
  </si>
  <si>
    <t>F60651, F60652</t>
  </si>
  <si>
    <t>330D Cougar™ - MC -  F60651, F60652</t>
  </si>
  <si>
    <t>F60581</t>
  </si>
  <si>
    <t>500D WESTRIDGE™ - Arid - MCArid -  F60581</t>
  </si>
  <si>
    <t>F60150</t>
  </si>
  <si>
    <t>500D WESTRIDGE™ - MC -  F60150</t>
  </si>
  <si>
    <t xml:space="preserve">NYCO VTX - MCBlack - </t>
  </si>
  <si>
    <t>F60478/4000028550</t>
  </si>
  <si>
    <t>NYCO VTX - MCBlack -  F60478/4000028550</t>
  </si>
  <si>
    <t>F60675</t>
  </si>
  <si>
    <t>500D WESTRIDGE™ - MC -  F60675</t>
  </si>
  <si>
    <t>R044999</t>
  </si>
  <si>
    <t>500D WESTRIDGE™ - MC -  R044999</t>
  </si>
  <si>
    <t>F60786</t>
  </si>
  <si>
    <t>500D WESTRIDGE™ - MC -  F60786</t>
  </si>
  <si>
    <t>R045122</t>
  </si>
  <si>
    <t>500D WESTRIDGE™ - MC -  R045122</t>
  </si>
  <si>
    <t>Q02312</t>
  </si>
  <si>
    <t>30D AEROLITE™ - MC -  Q02312</t>
  </si>
  <si>
    <t>F60723</t>
  </si>
  <si>
    <t>KNIT LOOP (VELCRO) - MC -  F60723</t>
  </si>
  <si>
    <t>F60708</t>
  </si>
  <si>
    <t>500D WESTRIDGE™ - Black - MCBlack -  F60708</t>
  </si>
  <si>
    <t>F60994/4000029240</t>
  </si>
  <si>
    <t>NYCO VTX - MC -  F60994</t>
  </si>
  <si>
    <t>F60259, F60341</t>
  </si>
  <si>
    <t>1000D - MC -  F60259, F60341</t>
  </si>
  <si>
    <t>F60469</t>
  </si>
  <si>
    <t>165D APOCALYPSE™ - MC -  F60469</t>
  </si>
  <si>
    <t>F60861,F60897</t>
  </si>
  <si>
    <t>500D WESTRIDGE™ - Black - MCBlack -  F60861,F60897</t>
  </si>
  <si>
    <t>F60041,F60044</t>
  </si>
  <si>
    <t>Flex™ - MC -  F60041,F60044</t>
  </si>
  <si>
    <t>Z60994, 4000029240</t>
  </si>
  <si>
    <t>NYCO VTX - MC -  Z60994, 4000029240</t>
  </si>
  <si>
    <t>F60747</t>
  </si>
  <si>
    <t>1000D - MC -  F60747</t>
  </si>
  <si>
    <t>R045080, R045187</t>
  </si>
  <si>
    <t>500D WESTRIDGE™ - MC -  R045080, R045187</t>
  </si>
  <si>
    <t>F60864</t>
  </si>
  <si>
    <t>500D WESTRIDGE™ - Alpine - MCAlpine -  F60864</t>
  </si>
  <si>
    <t>F60377</t>
  </si>
  <si>
    <t>BALLOON™ 70D Ripstop - MC -  F60377</t>
  </si>
  <si>
    <t>F60863, F60898</t>
  </si>
  <si>
    <t>500D WESTRIDGE™ - Tropic - MCTropic -  F60863, F60898</t>
  </si>
  <si>
    <t>R045330, R045331</t>
  </si>
  <si>
    <t>500D WESTRIDGE™ - MC -  R045330, R045331</t>
  </si>
  <si>
    <t>R045188, R045189</t>
  </si>
  <si>
    <t>500D WESTRIDGE™ - MC -  R045188, R045189</t>
  </si>
  <si>
    <t>F60707</t>
  </si>
  <si>
    <t>1000D - MC -  F60707</t>
  </si>
  <si>
    <t>F60932</t>
  </si>
  <si>
    <t>70D SHASTA™ - MC -  F60932</t>
  </si>
  <si>
    <t>R045332</t>
  </si>
  <si>
    <t>500D WESTRIDGE™ - MC -  R045332</t>
  </si>
  <si>
    <t>F61058</t>
  </si>
  <si>
    <t>500D WESTRIDGE™ - Tropic - MCTropic -  F61058</t>
  </si>
  <si>
    <t>Q02320, F60636</t>
  </si>
  <si>
    <t>30D AEROLITE™ - MC -  Q02320, F60636</t>
  </si>
  <si>
    <t>F60862,F60896</t>
  </si>
  <si>
    <t>500D WESTRIDGE™ - Arid - MCArid -  F60862,F60896</t>
  </si>
  <si>
    <t>F61163</t>
  </si>
  <si>
    <t>500D WESTRIDGE™ - MC -  F61163</t>
  </si>
  <si>
    <t>F60112</t>
  </si>
  <si>
    <t>AGILITY™ - MC -  F60112</t>
  </si>
  <si>
    <t>F60200</t>
  </si>
  <si>
    <t>BALLOON™ 70D Ripstop - MC -  F60200</t>
  </si>
  <si>
    <t xml:space="preserve">1000D - Black - MCBlack - </t>
  </si>
  <si>
    <t>F60808</t>
  </si>
  <si>
    <t>1000D - Black - MCBlack -  F60808</t>
  </si>
  <si>
    <t>F61057</t>
  </si>
  <si>
    <t>1000D - Black - MCBlack -  F61057</t>
  </si>
  <si>
    <t>500D WESTRIDGE™ - MC -  58171</t>
  </si>
  <si>
    <t>F60986, F61142</t>
  </si>
  <si>
    <t>330D Cougar™ - MC -  F60986, F61142</t>
  </si>
  <si>
    <t>F61068</t>
  </si>
  <si>
    <t>AGILITY™ - MC -  F61068</t>
  </si>
  <si>
    <t xml:space="preserve">ECLIPSE™ - MC - </t>
  </si>
  <si>
    <t>F60605</t>
  </si>
  <si>
    <t>ECLIPSE™ - MC -  F60605</t>
  </si>
  <si>
    <t>R045613, R045614</t>
  </si>
  <si>
    <t>500D WESTRIDGE™ - MC -  R045613, R045614</t>
  </si>
  <si>
    <t>R045611</t>
  </si>
  <si>
    <t>500D WESTRIDGE™ - MC -  R045611</t>
  </si>
  <si>
    <t>F60991, F60995</t>
  </si>
  <si>
    <t>ECLIPSE™ - MC -  F60991, F60995</t>
  </si>
  <si>
    <t xml:space="preserve">OMEGA™ - MC - </t>
  </si>
  <si>
    <t>F60709</t>
  </si>
  <si>
    <t>OMEGA™ - MC -  F60709</t>
  </si>
  <si>
    <t>F61120</t>
  </si>
  <si>
    <t>500D WESTRIDGE™ - Black - MCBlack -  F61120</t>
  </si>
  <si>
    <t>F61048, F61047, F61049, F61269, F61194, F61267</t>
  </si>
  <si>
    <t>30D AEROLITE™ - MC -  F61048, F61047, F61049, F61269, F61194, F61267</t>
  </si>
  <si>
    <t>F60045</t>
  </si>
  <si>
    <t>Flex™ - MC -  F60045</t>
  </si>
  <si>
    <t>F61074</t>
  </si>
  <si>
    <t>1000D - MC -  F61074</t>
  </si>
  <si>
    <t xml:space="preserve">170D APOCALYPSE PLUS ™ - Alpine - MCAlpine - </t>
  </si>
  <si>
    <t>F59774, F59429</t>
  </si>
  <si>
    <t>170D APOCALYPSE PLUS ™ - Alpine - MCAlpine -  F59774, F59429</t>
  </si>
  <si>
    <t xml:space="preserve">165D APOCALYPSE™ - Tropic - MCTropic - </t>
  </si>
  <si>
    <t>F60217</t>
  </si>
  <si>
    <t>165D APOCALYPSE™ - Tropic - MCTropic -  F60217</t>
  </si>
  <si>
    <t>F61113</t>
  </si>
  <si>
    <t>KNIT LOOP (VELCRO) - MC -  F61113</t>
  </si>
  <si>
    <t xml:space="preserve">165D APOCALYPSE™ - Arid - MCArid - </t>
  </si>
  <si>
    <t>F60501</t>
  </si>
  <si>
    <t>165D APOCALYPSE™ - Arid - MCArid -  F60501</t>
  </si>
  <si>
    <t>F60502,F60570-4000028559, 4000028632</t>
  </si>
  <si>
    <t>165D APOCALYPSE™ - MC -  F60502,F60570-4000028559, 4000028632</t>
  </si>
  <si>
    <t>F60816</t>
  </si>
  <si>
    <t>BALLOON™ 70D Ripstop - MC -  F60816</t>
  </si>
  <si>
    <t>F61165, F61277</t>
  </si>
  <si>
    <t>330D Cougar™ - MC -  F61165, F61277</t>
  </si>
  <si>
    <t>R045612</t>
  </si>
  <si>
    <t>500D WESTRIDGE™ - MC -  R045612</t>
  </si>
  <si>
    <t>F61425-4000029839</t>
  </si>
  <si>
    <t>165D APOCALYPSE™ - Arid - MCArid -  F61425</t>
  </si>
  <si>
    <t>F60616</t>
  </si>
  <si>
    <t>Flex™ - MC -  F60616</t>
  </si>
  <si>
    <t>F61119, F61420</t>
  </si>
  <si>
    <t>330D Cougar™ - MC -  F61119, F61420</t>
  </si>
  <si>
    <t>F61437, F61316</t>
  </si>
  <si>
    <t>30D AEROLITE™ - MC -  F61437, F61316</t>
  </si>
  <si>
    <t>F61208</t>
  </si>
  <si>
    <t>330D Cougar™ - MC -  F61208</t>
  </si>
  <si>
    <t>F61059</t>
  </si>
  <si>
    <t>AGILITY™ - MC -  F61059</t>
  </si>
  <si>
    <t>F61534, F60937-4000028989</t>
  </si>
  <si>
    <t>165D APOCALYPSE™ - MC -  F61534, F60937-4000028989</t>
  </si>
  <si>
    <t>F61474</t>
  </si>
  <si>
    <t>500D WESTRIDGE™ - MC -  F61474</t>
  </si>
  <si>
    <t>F61527</t>
  </si>
  <si>
    <t>KNIT LOOP (VELCRO) - MC -  F61527</t>
  </si>
  <si>
    <t xml:space="preserve">170D APOCALYPSE PLUS ™ - MC - </t>
  </si>
  <si>
    <t>F60818-400028927</t>
  </si>
  <si>
    <t>170D APOCALYPSE PLUS ™ - MC -  F60818-400028926</t>
  </si>
  <si>
    <t>F61711-4000030212</t>
  </si>
  <si>
    <t>NYCO VTX - MC -  F61711-4000030212</t>
  </si>
  <si>
    <t>F60742</t>
  </si>
  <si>
    <t>ECLIPSE™ - MC -  F60742</t>
  </si>
  <si>
    <t>F60809</t>
  </si>
  <si>
    <t>Flex™ - MC -  F60809</t>
  </si>
  <si>
    <t xml:space="preserve">NIMBLE™ - MC - </t>
  </si>
  <si>
    <t>F61491</t>
  </si>
  <si>
    <t>NIMBLE™ - MC -  F61491</t>
  </si>
  <si>
    <t>F61407</t>
  </si>
  <si>
    <t>1000D - MC -  F61407</t>
  </si>
  <si>
    <t>F60869, F60870</t>
  </si>
  <si>
    <t>70D PATRIOT LITE™ - MC -  F60869, F60870</t>
  </si>
  <si>
    <t>F60817-4000028926</t>
  </si>
  <si>
    <t>165D APOCALYPSE™ - MC -  F60817-4000028926</t>
  </si>
  <si>
    <t>F61869-4000030393</t>
  </si>
  <si>
    <t>NYCO VTX - MC -  F61869-4000030393</t>
  </si>
  <si>
    <t>F61699</t>
  </si>
  <si>
    <t>70D SHASTA™ - MC -  F61699</t>
  </si>
  <si>
    <t>F61382, F61319-4000029646</t>
  </si>
  <si>
    <t>165D APOCALYPSE™ - MC -  F61382, F61319-4000029646</t>
  </si>
  <si>
    <t>F61908-4000030459</t>
  </si>
  <si>
    <t>NYCO VTX - MC -  F61908-4000030459</t>
  </si>
  <si>
    <t>F61623, F61661</t>
  </si>
  <si>
    <t>330D Cougar™ - MC -  F61623, F61661</t>
  </si>
  <si>
    <t>F61117</t>
  </si>
  <si>
    <t>Flex™ - MC -  F61117</t>
  </si>
  <si>
    <t>F61678</t>
  </si>
  <si>
    <t>OMEGA™ - MC -  F61678</t>
  </si>
  <si>
    <t>F61918-400030475</t>
  </si>
  <si>
    <t>NYCO VTX - MC -  F61918-400030475</t>
  </si>
  <si>
    <t>F61703</t>
  </si>
  <si>
    <t>KNIT LOOP (VELCRO) - MC -  F61703</t>
  </si>
  <si>
    <t xml:space="preserve">500D WESTRIDGE™ Ripstop - MC - </t>
  </si>
  <si>
    <t>F61452, F61467, F61453</t>
  </si>
  <si>
    <t>500D WESTRIDGE™ Ripstop - MC -  F61452, F61467, F61453</t>
  </si>
  <si>
    <t>F61677-4000028926</t>
  </si>
  <si>
    <t>165D APOCALYPSE™ - MC -  F61677-4000028926</t>
  </si>
  <si>
    <t>F61118</t>
  </si>
  <si>
    <t>BALLOON™ 70D Ripstop - MC -  F61118</t>
  </si>
  <si>
    <t>F61677-4000029741</t>
  </si>
  <si>
    <t>165D APOCALYPSE™ - MC -  F61677-4000029741</t>
  </si>
  <si>
    <t>F61674</t>
  </si>
  <si>
    <t>Flex™ - MC -  F61674</t>
  </si>
  <si>
    <t>F61478/F61897-4000029917</t>
  </si>
  <si>
    <t>170D APOCALYPSE PLUS ™ - MC -  F61478/F61897-4000029917</t>
  </si>
  <si>
    <t>Rejected</t>
  </si>
  <si>
    <t>F62114-4000030706</t>
  </si>
  <si>
    <t>NYCO VTX - MC -  F62114-4000030706</t>
  </si>
  <si>
    <t>F61628</t>
  </si>
  <si>
    <t>330D Cougar™ - MC -  F61628</t>
  </si>
  <si>
    <t>F61982</t>
  </si>
  <si>
    <t>AGILITY™ - MC -  F61982</t>
  </si>
  <si>
    <t>70D TROPHY - ALPINE - MCAlpine - BK F60323/B044234</t>
  </si>
  <si>
    <t>BK F60323/B044234</t>
  </si>
  <si>
    <t>F61706, F61680, F61875</t>
  </si>
  <si>
    <t>70D TROPHY - ALPINE - MCAlpine - BK F60323/B044234 F61706, F61680, F61875</t>
  </si>
  <si>
    <t>F61116</t>
  </si>
  <si>
    <t>Flex™ - MC -  F61116</t>
  </si>
  <si>
    <t>F61476-4000029915</t>
  </si>
  <si>
    <t>165D APOCALYPSE™ - Tropic - MCTropic -  F61476-4000029915</t>
  </si>
  <si>
    <t>F61723, F61699</t>
  </si>
  <si>
    <t>70D SHASTA™ - MC -  F61723, F61699</t>
  </si>
  <si>
    <t>F61944</t>
  </si>
  <si>
    <t>500D WESTRIDGE™ - MC -  F61944</t>
  </si>
  <si>
    <t>F61939</t>
  </si>
  <si>
    <t>AGILITY™ - MC -  F61939</t>
  </si>
  <si>
    <t xml:space="preserve">40D QUANTUM™ - MC - </t>
  </si>
  <si>
    <t>F61818</t>
  </si>
  <si>
    <t>40D QUANTUM™ - MC -  F61818</t>
  </si>
  <si>
    <t>F62151-4000030731</t>
  </si>
  <si>
    <t>NYCO VTX - MC -  F62151-4000030731</t>
  </si>
  <si>
    <t>F61813</t>
  </si>
  <si>
    <t>1000D - Black - MCBlack -  F61813</t>
  </si>
  <si>
    <t>R046840</t>
  </si>
  <si>
    <t>500D WESTRIDGE™ - MC -  R046840</t>
  </si>
  <si>
    <t>F62295-4000031045</t>
  </si>
  <si>
    <t>NYCO VTX - MC -  F62295-4000031045</t>
  </si>
  <si>
    <t>F61820</t>
  </si>
  <si>
    <t>500D WESTRIDGE™ - MC -  F61820</t>
  </si>
  <si>
    <t>F62102</t>
  </si>
  <si>
    <t>1000D - MC -  F62102</t>
  </si>
  <si>
    <t>F62294-4000031053</t>
  </si>
  <si>
    <t>NYCO VTX - MC -  F62294-4000031053</t>
  </si>
  <si>
    <t>F62104</t>
  </si>
  <si>
    <t>70D SHASTA™ - MC -  F62104</t>
  </si>
  <si>
    <t>F62106</t>
  </si>
  <si>
    <t>500D WESTRIDGE™ - MC -  F62106</t>
  </si>
  <si>
    <t>F61955, F62101</t>
  </si>
  <si>
    <t>AGILITY™ - MC -  F61955, F62101</t>
  </si>
  <si>
    <t>R047000</t>
  </si>
  <si>
    <t>500D WESTRIDGE™ - MC -  R047000</t>
  </si>
  <si>
    <t>R046999, R047059</t>
  </si>
  <si>
    <t>500D WESTRIDGE™ - MC -  R046999, R047059</t>
  </si>
  <si>
    <t>F61626</t>
  </si>
  <si>
    <t>330D Cougar™ - MC -  F61626</t>
  </si>
  <si>
    <t>F62252-4000030968</t>
  </si>
  <si>
    <t>165D APOCALYPSE™ - MC -  F62252-4000030968</t>
  </si>
  <si>
    <t>R047058</t>
  </si>
  <si>
    <t>500D WESTRIDGE™ - MC -  R047058</t>
  </si>
  <si>
    <t>F62408-4000031191</t>
  </si>
  <si>
    <t>NYCO VTX - MC -  F62408-4000031191</t>
  </si>
  <si>
    <t>F62236</t>
  </si>
  <si>
    <t>BALLOON™ 70D Ripstop - MC -  F62236</t>
  </si>
  <si>
    <t xml:space="preserve">40D QUANTUM™ - Black - MCBlack - </t>
  </si>
  <si>
    <t>F62154</t>
  </si>
  <si>
    <t>40D QUANTUM™ - Black - MCBlack -  F62154</t>
  </si>
  <si>
    <t>F62234</t>
  </si>
  <si>
    <t>40D QUANTUM™ - MC -  F62234</t>
  </si>
  <si>
    <t>F61995, F61117</t>
  </si>
  <si>
    <t>Flex™ - MC -  F61995, F61117</t>
  </si>
  <si>
    <t>R047057</t>
  </si>
  <si>
    <t>500D WESTRIDGE™ - MC -  R047057</t>
  </si>
  <si>
    <t>R047084</t>
  </si>
  <si>
    <t>500D WESTRIDGE™ - MC -  R047084</t>
  </si>
  <si>
    <t>F62505</t>
  </si>
  <si>
    <t>500D WESTRIDGE™ - MC -  F62505</t>
  </si>
  <si>
    <t>F62099</t>
  </si>
  <si>
    <t>Flex™ - MC -  F62099</t>
  </si>
  <si>
    <t>F62098</t>
  </si>
  <si>
    <t>OMEGA™ - MC -  F62098</t>
  </si>
  <si>
    <t>R047356</t>
  </si>
  <si>
    <t>500D WESTRIDGE™ - MC -  R047356</t>
  </si>
  <si>
    <t>BK F62371, F62470, F62472</t>
  </si>
  <si>
    <t>30D AEROLITE™ - MC -  BK F62371, F62470, F62472</t>
  </si>
  <si>
    <t>BK F62409</t>
  </si>
  <si>
    <t>1000D - MC -  BK F62409</t>
  </si>
  <si>
    <t>BK F62387</t>
  </si>
  <si>
    <t>330D Cougar™ - MC -  BK F62387</t>
  </si>
  <si>
    <t>BK F62594</t>
  </si>
  <si>
    <t>500D WESTRIDGE™ - MC -  BK F62594</t>
  </si>
  <si>
    <t>R047085, R047086</t>
  </si>
  <si>
    <t>500D WESTRIDGE™ - MC -  R047085, R047086</t>
  </si>
  <si>
    <t xml:space="preserve">Flex™ - Black - MCBlack - </t>
  </si>
  <si>
    <t>F62370</t>
  </si>
  <si>
    <t>Flex™ - Black - MCBlack -  F62370</t>
  </si>
  <si>
    <t>F62637</t>
  </si>
  <si>
    <t>500D WESTRIDGE™ - MC -  F62637</t>
  </si>
  <si>
    <t>R047350, R043751</t>
  </si>
  <si>
    <t>500D WESTRIDGE™ - MC -  R047350, R043751</t>
  </si>
  <si>
    <t>F62701</t>
  </si>
  <si>
    <t>500D WESTRIDGE™ - MC -  F62701</t>
  </si>
  <si>
    <t>F62431, F62531</t>
  </si>
  <si>
    <t>AGILITY™ - MC -  F62431, F62531</t>
  </si>
  <si>
    <t>F62700</t>
  </si>
  <si>
    <t>500D WESTRIDGE™ - MC -  F62700</t>
  </si>
  <si>
    <t>Q02383-4000031530</t>
  </si>
  <si>
    <t>NYCO VTX - MC -  Q02383-4000031530</t>
  </si>
  <si>
    <t>F62450, F62483</t>
  </si>
  <si>
    <t>500D WESTRIDGE™ - Black - MCBlack -  F62450, F62483</t>
  </si>
  <si>
    <t>F62038</t>
  </si>
  <si>
    <t>KNIT LOOP (VELCRO) - MC -  F62038</t>
  </si>
  <si>
    <t>R047353</t>
  </si>
  <si>
    <t>500D WESTRIDGE™ - MC -  R047353</t>
  </si>
  <si>
    <t>F62516</t>
  </si>
  <si>
    <t>1000D - MC -  F62516</t>
  </si>
  <si>
    <t>F62552</t>
  </si>
  <si>
    <t>Flex™ - MC -  F62552</t>
  </si>
  <si>
    <t>F62583</t>
  </si>
  <si>
    <t>AGILITY™ - MC -  F62583</t>
  </si>
  <si>
    <t>F62235</t>
  </si>
  <si>
    <t>OMEGA™ - MC -  F62235</t>
  </si>
  <si>
    <r>
      <rPr>
        <rFont val="Calibri"/>
        <b/>
        <color theme="1"/>
        <sz val="11.0"/>
      </rPr>
      <t>Company Name:</t>
    </r>
  </si>
  <si>
    <t>Brookwood Industries</t>
  </si>
  <si>
    <t>NYCO - Tropic</t>
  </si>
  <si>
    <t>ALPHA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</si>
  <si>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</si>
  <si>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</si>
  <si>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</si>
  <si>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F59709 - 1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</si>
  <si>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</si>
  <si>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</si>
  <si>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</si>
  <si>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</si>
  <si>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</si>
  <si>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</si>
  <si>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</si>
  <si>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</si>
  <si>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</si>
  <si>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</si>
  <si>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</si>
  <si>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</si>
  <si>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</si>
  <si>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</si>
  <si>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</si>
  <si>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</si>
  <si>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</si>
  <si>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F60054 - 1</t>
  </si>
  <si>
    <t>Cream 524</t>
  </si>
  <si>
    <t>3 - Noticeable</t>
  </si>
  <si>
    <t>Dark</t>
  </si>
  <si>
    <t>Tan 525</t>
  </si>
  <si>
    <t>3-4 - Noticeable/Slight</t>
  </si>
  <si>
    <t>Pale Green 526</t>
  </si>
  <si>
    <t>Olive 527</t>
  </si>
  <si>
    <t>Dark Green 528</t>
  </si>
  <si>
    <t>Blue</t>
  </si>
  <si>
    <t>Brown 529</t>
  </si>
  <si>
    <t>Dark Brown 530</t>
  </si>
  <si>
    <t>4 - Slight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</si>
  <si>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</si>
  <si>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</si>
  <si>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</si>
  <si>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</si>
  <si>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</si>
  <si>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</si>
  <si>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</si>
  <si>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</si>
  <si>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</si>
  <si>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</si>
  <si>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</si>
  <si>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</si>
  <si>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</si>
  <si>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</si>
  <si>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</si>
  <si>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</si>
  <si>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</si>
  <si>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F60060 - 1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</si>
  <si>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</si>
  <si>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</si>
  <si>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</si>
  <si>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</si>
  <si>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</si>
  <si>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</si>
  <si>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</si>
  <si>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</si>
  <si>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</si>
  <si>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</si>
  <si>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</si>
  <si>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</si>
  <si>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</si>
  <si>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</si>
  <si>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</si>
  <si>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</si>
  <si>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</si>
  <si>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</si>
  <si>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</si>
  <si>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</si>
  <si>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</si>
  <si>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</si>
  <si>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</si>
  <si>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</si>
  <si>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</si>
  <si>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</si>
  <si>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</si>
  <si>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</si>
  <si>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</si>
  <si>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</si>
  <si>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</si>
  <si>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</si>
  <si>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</si>
  <si>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F58644 - 1</t>
  </si>
  <si>
    <t>Yellow</t>
  </si>
  <si>
    <t>5 - Equal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</si>
  <si>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</si>
  <si>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</si>
  <si>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</si>
  <si>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F58644 - 2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</si>
  <si>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</si>
  <si>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</si>
  <si>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</si>
  <si>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F58644 - 3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</si>
  <si>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</si>
  <si>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</si>
  <si>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</si>
  <si>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F58644 - 4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</si>
  <si>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</si>
  <si>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</si>
  <si>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</si>
  <si>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F58644 - 5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</si>
  <si>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</si>
  <si>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</si>
  <si>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</si>
  <si>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</si>
  <si>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</si>
  <si>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</si>
  <si>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</si>
  <si>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</si>
  <si>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F59550 - 1</t>
  </si>
  <si>
    <t>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</si>
  <si>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</si>
  <si>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</si>
  <si>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</si>
  <si>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</si>
  <si>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t>F59550 - 2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</si>
  <si>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</si>
  <si>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</si>
  <si>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</si>
  <si>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F59550 - 3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</si>
  <si>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</si>
  <si>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</si>
  <si>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</si>
  <si>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</si>
  <si>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</si>
  <si>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</si>
  <si>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</si>
  <si>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</si>
  <si>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F59558 - 1</t>
  </si>
  <si>
    <t>Light &amp; Yellow</t>
  </si>
  <si>
    <t xml:space="preserve">Light     </t>
  </si>
  <si>
    <t>Light &amp; Red</t>
  </si>
  <si>
    <t>Light</t>
  </si>
  <si>
    <t>Too Light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</si>
  <si>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</si>
  <si>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</si>
  <si>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</si>
  <si>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</si>
  <si>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</si>
  <si>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</si>
  <si>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</si>
  <si>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</si>
  <si>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</si>
  <si>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</si>
  <si>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</si>
  <si>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</si>
  <si>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</si>
  <si>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</si>
  <si>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</si>
  <si>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</si>
  <si>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F60068 - 1</t>
  </si>
  <si>
    <t>Dark/Dirty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</si>
  <si>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</si>
  <si>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</si>
  <si>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</si>
  <si>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</si>
  <si>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</si>
  <si>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</si>
  <si>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</si>
  <si>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</si>
  <si>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</si>
  <si>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</si>
  <si>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</si>
  <si>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</si>
  <si>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</si>
  <si>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</si>
  <si>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Tropic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</si>
  <si>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</si>
  <si>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</si>
  <si>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</si>
  <si>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Olive 251</t>
  </si>
  <si>
    <t>4-5 - Slight/Equal</t>
  </si>
  <si>
    <t>Slightly Red</t>
  </si>
  <si>
    <t>Bright Green 252</t>
  </si>
  <si>
    <t>Green 253</t>
  </si>
  <si>
    <t>Dark Green 254</t>
  </si>
  <si>
    <t>Dark Brown 255</t>
  </si>
  <si>
    <t>Violet</t>
  </si>
  <si>
    <t>N/A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</si>
  <si>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</si>
  <si>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</si>
  <si>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</si>
  <si>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</si>
  <si>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</si>
  <si>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</si>
  <si>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</si>
  <si>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</si>
  <si>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</si>
  <si>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</si>
  <si>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</si>
  <si>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</si>
  <si>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</si>
  <si>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</si>
  <si>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F59868 - 1</t>
  </si>
  <si>
    <t>No Comment</t>
  </si>
  <si>
    <t>Dark &amp; Green</t>
  </si>
  <si>
    <t>Dark &amp; Blue</t>
  </si>
  <si>
    <t>Too Dark/Full - Borderline Pass</t>
  </si>
  <si>
    <t>Too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</si>
  <si>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</si>
  <si>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</si>
  <si>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</si>
  <si>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</si>
  <si>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</si>
  <si>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</si>
  <si>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</si>
  <si>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</si>
  <si>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</si>
  <si>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</si>
  <si>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</si>
  <si>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</si>
  <si>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</si>
  <si>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</si>
  <si>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</si>
  <si>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</si>
  <si>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F60132 - 1</t>
  </si>
  <si>
    <t>Slightly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</si>
  <si>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</si>
  <si>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</si>
  <si>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</si>
  <si>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</si>
  <si>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</si>
  <si>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</si>
  <si>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</si>
  <si>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</si>
  <si>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</si>
  <si>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</si>
  <si>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</si>
  <si>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</si>
  <si>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</si>
  <si>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</si>
  <si>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</si>
  <si>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</si>
  <si>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F60100 - 1</t>
  </si>
  <si>
    <t>No comment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</si>
  <si>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</si>
  <si>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</si>
  <si>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</si>
  <si>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</si>
  <si>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</si>
  <si>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</si>
  <si>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</si>
  <si>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</si>
  <si>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</si>
  <si>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</si>
  <si>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</si>
  <si>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</si>
  <si>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</si>
  <si>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</si>
  <si>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</si>
  <si>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</si>
  <si>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</si>
  <si>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F59581 - 1</t>
  </si>
  <si>
    <t>Red - Borderline Pass</t>
  </si>
  <si>
    <t xml:space="preserve">Red 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</si>
  <si>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</si>
  <si>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</si>
  <si>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</si>
  <si>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F59581 - 2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</si>
  <si>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</si>
  <si>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</si>
  <si>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</si>
  <si>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</si>
  <si>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</si>
  <si>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</si>
  <si>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</si>
  <si>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</si>
  <si>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</si>
  <si>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</si>
  <si>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</si>
  <si>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</si>
  <si>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F59301 - 1</t>
  </si>
  <si>
    <t>Red &amp; Blue</t>
  </si>
  <si>
    <t>Dark &amp; Red</t>
  </si>
  <si>
    <t xml:space="preserve">Red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</si>
  <si>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</si>
  <si>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</si>
  <si>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</si>
  <si>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F59301 - 2</t>
  </si>
  <si>
    <t xml:space="preserve">Red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</si>
  <si>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</si>
  <si>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</si>
  <si>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</si>
  <si>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F59301 - 3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</si>
  <si>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</si>
  <si>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</si>
  <si>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</si>
  <si>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F59301 - 4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</si>
  <si>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</si>
  <si>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</si>
  <si>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</si>
  <si>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F59301 - 5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</si>
  <si>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</si>
  <si>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</si>
  <si>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</si>
  <si>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</si>
  <si>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</si>
  <si>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</si>
  <si>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</si>
  <si>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</si>
  <si>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F59874 - 1</t>
  </si>
  <si>
    <t>Dirty - Borderline Pass</t>
  </si>
  <si>
    <t xml:space="preserve">Light, Green </t>
  </si>
  <si>
    <t>Light - Please watch trapping issues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</si>
  <si>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</si>
  <si>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</si>
  <si>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</si>
  <si>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F59874 - 2</t>
  </si>
  <si>
    <t>Light, 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</si>
  <si>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</si>
  <si>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</si>
  <si>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</si>
  <si>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</si>
  <si>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</si>
  <si>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</si>
  <si>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</si>
  <si>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</si>
  <si>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</si>
  <si>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</si>
  <si>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</si>
  <si>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F59874 - 5</t>
  </si>
  <si>
    <t>Light,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</si>
  <si>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</si>
  <si>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</si>
  <si>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</si>
  <si>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</si>
  <si>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</si>
  <si>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</si>
  <si>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</si>
  <si>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</si>
  <si>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F59727 - 1</t>
  </si>
  <si>
    <t>Slightly Dark/Dirty</t>
  </si>
  <si>
    <t>Slightly Dark</t>
  </si>
  <si>
    <t>Slightly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</si>
  <si>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</si>
  <si>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</si>
  <si>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</si>
  <si>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</si>
  <si>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</si>
  <si>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</si>
  <si>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</si>
  <si>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</si>
  <si>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</si>
  <si>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</si>
  <si>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</si>
  <si>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</si>
  <si>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</si>
  <si>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</si>
  <si>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</si>
  <si>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</si>
  <si>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F60004 - 1</t>
  </si>
  <si>
    <t>Dark &amp; Blue: Borderline Pass</t>
  </si>
  <si>
    <t xml:space="preserve">Dark  </t>
  </si>
  <si>
    <t>Light &amp; Red: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</si>
  <si>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</si>
  <si>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</si>
  <si>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</si>
  <si>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F60004 - 2</t>
  </si>
  <si>
    <t>Dark  &amp; 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</si>
  <si>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</si>
  <si>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</si>
  <si>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</si>
  <si>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F60004 - 3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</si>
  <si>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</si>
  <si>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</si>
  <si>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</si>
  <si>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</si>
  <si>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</si>
  <si>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</si>
  <si>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</si>
  <si>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</si>
  <si>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F59522 - 1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</si>
  <si>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</si>
  <si>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</si>
  <si>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</si>
  <si>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</si>
  <si>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</si>
  <si>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</si>
  <si>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</si>
  <si>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</si>
  <si>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</si>
  <si>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</si>
  <si>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</si>
  <si>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</si>
  <si>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</si>
  <si>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</si>
  <si>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</si>
  <si>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</si>
  <si>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</si>
  <si>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</si>
  <si>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</si>
  <si>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</si>
  <si>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</si>
  <si>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</si>
  <si>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</si>
  <si>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</si>
  <si>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</si>
  <si>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</si>
  <si>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</si>
  <si>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</si>
  <si>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</si>
  <si>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</si>
  <si>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</si>
  <si>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F60161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</si>
  <si>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</si>
  <si>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</si>
  <si>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</si>
  <si>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</si>
  <si>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</si>
  <si>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</si>
  <si>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</si>
  <si>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</si>
  <si>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</si>
  <si>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</si>
  <si>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</si>
  <si>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</si>
  <si>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</si>
  <si>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</si>
  <si>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</si>
  <si>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</si>
  <si>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</si>
  <si>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F58906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</si>
  <si>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</si>
  <si>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</si>
  <si>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</si>
  <si>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F58906 - 1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</si>
  <si>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</si>
  <si>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</si>
  <si>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</si>
  <si>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F58906 - 2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</si>
  <si>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</si>
  <si>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</si>
  <si>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</si>
  <si>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F58906 - 3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</si>
  <si>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</si>
  <si>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</si>
  <si>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</si>
  <si>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</si>
  <si>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</si>
  <si>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F59603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</si>
  <si>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</si>
  <si>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</si>
  <si>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</si>
  <si>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F59603 - 1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</si>
  <si>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</si>
  <si>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</si>
  <si>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</si>
  <si>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F59603 - 2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</si>
  <si>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</si>
  <si>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</si>
  <si>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</si>
  <si>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F59603 - 3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</si>
  <si>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</si>
  <si>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</si>
  <si>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</si>
  <si>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</si>
  <si>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</si>
  <si>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</si>
  <si>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</si>
  <si>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</si>
  <si>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F60161, F58906, F59603 - 1</t>
  </si>
  <si>
    <t>Very Dark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</si>
  <si>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</si>
  <si>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</si>
  <si>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</si>
  <si>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F60161, F58906, F59603 - 2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</si>
  <si>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</si>
  <si>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</si>
  <si>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</si>
  <si>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F60161, F58906, F59603 - 3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</si>
  <si>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</si>
  <si>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</si>
  <si>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</si>
  <si>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</si>
  <si>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</si>
  <si>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</si>
  <si>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</si>
  <si>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</si>
  <si>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F60044 - 1</t>
  </si>
  <si>
    <t>Dark &amp;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</si>
  <si>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</si>
  <si>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</si>
  <si>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</si>
  <si>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</si>
  <si>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</si>
  <si>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</si>
  <si>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</si>
  <si>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</si>
  <si>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</si>
  <si>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</si>
  <si>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</si>
  <si>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</si>
  <si>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</si>
  <si>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</si>
  <si>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</si>
  <si>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</si>
  <si>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F59846 - 1</t>
  </si>
  <si>
    <t>Dark - Borderline Pass</t>
  </si>
  <si>
    <t xml:space="preserve">Dark   </t>
  </si>
  <si>
    <t>Dark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</si>
  <si>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</si>
  <si>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</si>
  <si>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</si>
  <si>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F59846 - 2</t>
  </si>
  <si>
    <t xml:space="preserve">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</si>
  <si>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</si>
  <si>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</si>
  <si>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</si>
  <si>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</si>
  <si>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</si>
  <si>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</si>
  <si>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</si>
  <si>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</si>
  <si>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</si>
  <si>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</si>
  <si>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</si>
  <si>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</si>
  <si>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F60115 - 1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</si>
  <si>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</si>
  <si>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</si>
  <si>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</si>
  <si>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</si>
  <si>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</si>
  <si>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</si>
  <si>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</si>
  <si>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</si>
  <si>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</si>
  <si>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</si>
  <si>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</si>
  <si>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</si>
  <si>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</si>
  <si>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</si>
  <si>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</si>
  <si>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</si>
  <si>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F60336, F60335 - 1</t>
  </si>
  <si>
    <t>Dirty</t>
  </si>
  <si>
    <t>Very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</si>
  <si>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</si>
  <si>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</si>
  <si>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</si>
  <si>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F60336, F60335 - 2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</si>
  <si>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</si>
  <si>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</si>
  <si>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</si>
  <si>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F60336, F60335 - 3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</si>
  <si>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</si>
  <si>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</si>
  <si>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</si>
  <si>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</si>
  <si>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</si>
  <si>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</si>
  <si>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</si>
  <si>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</si>
  <si>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F59847 - 1</t>
  </si>
  <si>
    <t>Dark/Dirty: 3.0</t>
  </si>
  <si>
    <t>Slightly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</si>
  <si>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</si>
  <si>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</si>
  <si>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</si>
  <si>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</si>
  <si>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</si>
  <si>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</si>
  <si>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</si>
  <si>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</si>
  <si>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</si>
  <si>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</si>
  <si>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</si>
  <si>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</si>
  <si>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</si>
  <si>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F59490/4000027406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</si>
  <si>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</si>
  <si>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</si>
  <si>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</si>
  <si>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F59490 - 1</t>
  </si>
  <si>
    <t>Too Dark &amp; Yellow: Borderline Pass</t>
  </si>
  <si>
    <t>Green &amp; Yellow</t>
  </si>
  <si>
    <t>Dark: 4.0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</si>
  <si>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</si>
  <si>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</si>
  <si>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</si>
  <si>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F59490 - 2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</si>
  <si>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</si>
  <si>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</si>
  <si>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</si>
  <si>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F59490 - 3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</si>
  <si>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</si>
  <si>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</si>
  <si>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</si>
  <si>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</si>
  <si>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</si>
  <si>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</si>
  <si>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</si>
  <si>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</si>
  <si>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F59523, F60283, F59951 - 1</t>
  </si>
  <si>
    <t>Dark, 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</si>
  <si>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</si>
  <si>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</si>
  <si>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</si>
  <si>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F59523, F60283, F59951 - 2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</si>
  <si>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</si>
  <si>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</si>
  <si>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</si>
  <si>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F59523, F60283, F59951 - 3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</si>
  <si>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</si>
  <si>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</si>
  <si>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</si>
  <si>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</si>
  <si>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</si>
  <si>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</si>
  <si>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</si>
  <si>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</si>
  <si>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F59865, F60315, F60316 - 1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</si>
  <si>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</si>
  <si>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</si>
  <si>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</si>
  <si>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F59865, F60315, F60316 - 2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</si>
  <si>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</si>
  <si>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</si>
  <si>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</si>
  <si>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F59865, F60315, F60316 - 3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</si>
  <si>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</si>
  <si>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</si>
  <si>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</si>
  <si>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</si>
  <si>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</si>
  <si>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</si>
  <si>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</si>
  <si>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</si>
  <si>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F59849, F60371 - 1</t>
  </si>
  <si>
    <t>Light &amp; Blue</t>
  </si>
  <si>
    <t xml:space="preserve">Light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</si>
  <si>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</si>
  <si>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</si>
  <si>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</si>
  <si>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F59849, F60371 - 2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</si>
  <si>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</si>
  <si>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</si>
  <si>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</si>
  <si>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F59849, F60371 - 3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</si>
  <si>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</si>
  <si>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</si>
  <si>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</si>
  <si>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F59849, F60371 - 4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</si>
  <si>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</si>
  <si>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</si>
  <si>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</si>
  <si>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F59849, F60371 - 5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</si>
  <si>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</si>
  <si>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</si>
  <si>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</si>
  <si>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</si>
  <si>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</si>
  <si>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</si>
  <si>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</si>
  <si>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</si>
  <si>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F59490-PO#4000027406 - 1</t>
  </si>
  <si>
    <t>Too Dark &amp;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</si>
  <si>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</si>
  <si>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</si>
  <si>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</si>
  <si>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F59490-PO#4000027406 - 2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</si>
  <si>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</si>
  <si>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</si>
  <si>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</si>
  <si>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F59490-PO#4000027406 - 3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</si>
  <si>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</si>
  <si>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</si>
  <si>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</si>
  <si>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</si>
  <si>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2nd finishing run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</si>
  <si>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</si>
  <si>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</si>
  <si>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</si>
  <si>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</si>
  <si>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F59878 - 1</t>
  </si>
  <si>
    <t>Very Dark, Blue &amp;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</si>
  <si>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</si>
  <si>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</si>
  <si>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</si>
  <si>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</si>
  <si>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</si>
  <si>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</si>
  <si>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</si>
  <si>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</si>
  <si>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</si>
  <si>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</si>
  <si>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</si>
  <si>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</si>
  <si>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</si>
  <si>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</si>
  <si>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</si>
  <si>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</si>
  <si>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F59876 - 1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</si>
  <si>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</si>
  <si>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</si>
  <si>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</si>
  <si>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</si>
  <si>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</si>
  <si>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</si>
  <si>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</si>
  <si>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</si>
  <si>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</si>
  <si>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</si>
  <si>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</si>
  <si>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F59876 - 4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</si>
  <si>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</si>
  <si>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</si>
  <si>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</si>
  <si>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F59876 - 5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</si>
  <si>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</si>
  <si>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</si>
  <si>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</si>
  <si>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</si>
  <si>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</si>
  <si>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</si>
  <si>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</si>
  <si>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</si>
  <si>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</si>
  <si>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</si>
  <si>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</si>
  <si>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</si>
  <si>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</si>
  <si>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</si>
  <si>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</si>
  <si>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</si>
  <si>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</si>
  <si>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</si>
  <si>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</si>
  <si>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</si>
  <si>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</si>
  <si>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</si>
  <si>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</si>
  <si>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</si>
  <si>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</si>
  <si>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F60418 - 1</t>
  </si>
  <si>
    <t>Light &amp;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</si>
  <si>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</si>
  <si>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</si>
  <si>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</si>
  <si>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</si>
  <si>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</si>
  <si>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</si>
  <si>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</si>
  <si>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</si>
  <si>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</si>
  <si>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</si>
  <si>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</si>
  <si>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</si>
  <si>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</si>
  <si>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</si>
  <si>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</si>
  <si>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</si>
  <si>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F59425 - 1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</si>
  <si>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</si>
  <si>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</si>
  <si>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</si>
  <si>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</si>
  <si>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</si>
  <si>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</si>
  <si>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</si>
  <si>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</si>
  <si>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</si>
  <si>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</si>
  <si>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</si>
  <si>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</si>
  <si>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F59425 - 4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</si>
  <si>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</si>
  <si>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</si>
  <si>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</si>
  <si>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F59425 - 5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</si>
  <si>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</si>
  <si>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</si>
  <si>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</si>
  <si>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</si>
  <si>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</si>
  <si>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Arid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</si>
  <si>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</si>
  <si>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</si>
  <si>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</si>
  <si>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F60126 - 1</t>
  </si>
  <si>
    <t>Light Tan 170</t>
  </si>
  <si>
    <t>Dark, Red &amp; Yellow</t>
  </si>
  <si>
    <t>Urban Tan 171</t>
  </si>
  <si>
    <t xml:space="preserve">Dark 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</si>
  <si>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</si>
  <si>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</si>
  <si>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</si>
  <si>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</si>
  <si>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</si>
  <si>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</si>
  <si>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</si>
  <si>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</si>
  <si>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</si>
  <si>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</si>
  <si>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</si>
  <si>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</si>
  <si>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</si>
  <si>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</si>
  <si>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</si>
  <si>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</si>
  <si>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</si>
  <si>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</si>
  <si>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</si>
  <si>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F59848 - 1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</si>
  <si>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</si>
  <si>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</si>
  <si>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</si>
  <si>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</si>
  <si>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</si>
  <si>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</si>
  <si>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</si>
  <si>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F59848 - 3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</si>
  <si>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</si>
  <si>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</si>
  <si>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</si>
  <si>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</si>
  <si>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</si>
  <si>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Black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</si>
  <si>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</si>
  <si>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</si>
  <si>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</si>
  <si>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F60189, F60235 - 1</t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</si>
  <si>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</si>
  <si>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</si>
  <si>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</si>
  <si>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</si>
  <si>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</si>
  <si>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</si>
  <si>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F60189, F60235 - 2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</si>
  <si>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</si>
  <si>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</si>
  <si>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</si>
  <si>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F60189, F60235 - 3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</si>
  <si>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</si>
  <si>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</si>
  <si>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</si>
  <si>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</si>
  <si>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</si>
  <si>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</si>
  <si>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</si>
  <si>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</si>
  <si>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F60228 - 1</t>
  </si>
  <si>
    <t>Dark, Red,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</si>
  <si>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</si>
  <si>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</si>
  <si>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</si>
  <si>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</si>
  <si>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</si>
  <si>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</si>
  <si>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</si>
  <si>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</si>
  <si>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</si>
  <si>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</si>
  <si>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</si>
  <si>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</si>
  <si>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</si>
  <si>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</si>
  <si>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</si>
  <si>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</si>
  <si>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</si>
  <si>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</si>
  <si>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</si>
  <si>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</si>
  <si>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F60032 - 2</t>
  </si>
  <si>
    <t>Drk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</si>
  <si>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</si>
  <si>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</si>
  <si>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</si>
  <si>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</si>
  <si>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</si>
  <si>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</si>
  <si>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</si>
  <si>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F60032 - 4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</si>
  <si>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</si>
  <si>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</si>
  <si>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</si>
  <si>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F60032 - 5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</si>
  <si>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</si>
  <si>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</si>
  <si>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</si>
  <si>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</si>
  <si>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</si>
  <si>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</si>
  <si>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</si>
  <si>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</si>
  <si>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F60113 - 1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</si>
  <si>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</si>
  <si>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</si>
  <si>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</si>
  <si>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</si>
  <si>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</si>
  <si>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</si>
  <si>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</si>
  <si>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</si>
  <si>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</si>
  <si>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</si>
  <si>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</si>
  <si>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</si>
  <si>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</si>
  <si>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</si>
  <si>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</si>
  <si>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</si>
  <si>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F59800/4000027791 - 1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</si>
  <si>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</si>
  <si>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</si>
  <si>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</si>
  <si>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F59800/4000027791 - 2</t>
  </si>
  <si>
    <t>Slighlty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</si>
  <si>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</si>
  <si>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</si>
  <si>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</si>
  <si>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F59800/4000027791 - 3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</si>
  <si>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</si>
  <si>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</si>
  <si>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</si>
  <si>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</si>
  <si>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</si>
  <si>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</si>
  <si>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</si>
  <si>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</si>
  <si>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Q02314, Q02313 - 1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</si>
  <si>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</si>
  <si>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</si>
  <si>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</si>
  <si>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Q02314, Q02313 - 2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</si>
  <si>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</si>
  <si>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</si>
  <si>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</si>
  <si>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Q02314, Q02313 - 3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</si>
  <si>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</si>
  <si>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</si>
  <si>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</si>
  <si>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</si>
  <si>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</si>
  <si>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MultiCam® Alpine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</si>
  <si>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</si>
  <si>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</si>
  <si>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</si>
  <si>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F60262 - 1</t>
  </si>
  <si>
    <t>White 124</t>
  </si>
  <si>
    <t>Yellow - Borderline Pass</t>
  </si>
  <si>
    <t>Light Gray 125</t>
  </si>
  <si>
    <t xml:space="preserve">Yellow  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</si>
  <si>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</si>
  <si>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</si>
  <si>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</si>
  <si>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</si>
  <si>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F60262 - 2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</si>
  <si>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</si>
  <si>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</si>
  <si>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</si>
  <si>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F60262 - 3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</si>
  <si>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</si>
  <si>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</si>
  <si>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</si>
  <si>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</si>
  <si>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</si>
  <si>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</si>
  <si>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</si>
  <si>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</si>
  <si>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F60737 - 1</t>
  </si>
  <si>
    <t>Slightly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</si>
  <si>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</si>
  <si>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</si>
  <si>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</si>
  <si>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F60737 - 2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</si>
  <si>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</si>
  <si>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</si>
  <si>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</si>
  <si>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F60737 - 3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</si>
  <si>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</si>
  <si>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</si>
  <si>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</si>
  <si>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</si>
  <si>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</si>
  <si>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</si>
  <si>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</si>
  <si>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</si>
  <si>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F59886 - 1</t>
  </si>
  <si>
    <t>Slightly 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</si>
  <si>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</si>
  <si>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</si>
  <si>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</si>
  <si>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F59886 - 2</t>
  </si>
  <si>
    <t xml:space="preserve">Slightly Dark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</si>
  <si>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</si>
  <si>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</si>
  <si>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</si>
  <si>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F59886 - 3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</si>
  <si>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</si>
  <si>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</si>
  <si>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</si>
  <si>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</si>
  <si>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</si>
  <si>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</si>
  <si>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</si>
  <si>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</si>
  <si>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F60538 - 1</t>
  </si>
  <si>
    <t>Dark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</si>
  <si>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</si>
  <si>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</si>
  <si>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</si>
  <si>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F60538 - 2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</si>
  <si>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</si>
  <si>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</si>
  <si>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</si>
  <si>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F60538 - 3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</si>
  <si>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</si>
  <si>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</si>
  <si>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</si>
  <si>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</si>
  <si>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</si>
  <si>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</si>
  <si>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</si>
  <si>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</si>
  <si>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F60760 - 1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</si>
  <si>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</si>
  <si>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</si>
  <si>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</si>
  <si>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F60760 - 2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</si>
  <si>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</si>
  <si>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</si>
  <si>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</si>
  <si>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F60760 - 3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</si>
  <si>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</si>
  <si>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</si>
  <si>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</si>
  <si>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</si>
  <si>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</si>
  <si>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</si>
  <si>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</si>
  <si>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</si>
  <si>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</si>
  <si>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</si>
  <si>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</si>
  <si>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</si>
  <si>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</si>
  <si>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</si>
  <si>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</si>
  <si>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</si>
  <si>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</si>
  <si>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</si>
  <si>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</si>
  <si>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</si>
  <si>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</si>
  <si>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</si>
  <si>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F60246 - 1</t>
  </si>
  <si>
    <t>Dark &amp; Red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</si>
  <si>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</si>
  <si>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</si>
  <si>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</si>
  <si>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F60246 - 2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</si>
  <si>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</si>
  <si>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</si>
  <si>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</si>
  <si>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F60246 - 3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</si>
  <si>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</si>
  <si>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</si>
  <si>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</si>
  <si>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</si>
  <si>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</si>
  <si>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</si>
  <si>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</si>
  <si>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</si>
  <si>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F60341 - 1</t>
  </si>
  <si>
    <t>Dark -Borderline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</si>
  <si>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</si>
  <si>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</si>
  <si>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</si>
  <si>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</si>
  <si>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</si>
  <si>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</si>
  <si>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</si>
  <si>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</si>
  <si>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</si>
  <si>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</si>
  <si>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</si>
  <si>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F60341 - 4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</si>
  <si>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</si>
  <si>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</si>
  <si>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</si>
  <si>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F60341 - 5</t>
  </si>
  <si>
    <t>Slightly Darlk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</si>
  <si>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</si>
  <si>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</si>
  <si>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</si>
  <si>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</si>
  <si>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</si>
  <si>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</si>
  <si>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</si>
  <si>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</si>
  <si>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F60791 - 1</t>
  </si>
  <si>
    <t>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</si>
  <si>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</si>
  <si>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</si>
  <si>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</si>
  <si>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F60791 - 2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</si>
  <si>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</si>
  <si>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</si>
  <si>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</si>
  <si>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</si>
  <si>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</si>
  <si>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</si>
  <si>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</si>
  <si>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</si>
  <si>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</si>
  <si>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</si>
  <si>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</si>
  <si>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</si>
  <si>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F60155, F60735 - 1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</si>
  <si>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</si>
  <si>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</si>
  <si>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</si>
  <si>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F60155, F60735 - 2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</si>
  <si>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</si>
  <si>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</si>
  <si>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</si>
  <si>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F60155, F60735 - 3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</si>
  <si>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</si>
  <si>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</si>
  <si>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</si>
  <si>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</si>
  <si>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</si>
  <si>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</si>
  <si>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</si>
  <si>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</si>
  <si>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F60156 - 1</t>
  </si>
  <si>
    <t>Slighlty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</si>
  <si>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</si>
  <si>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</si>
  <si>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</si>
  <si>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</si>
  <si>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</si>
  <si>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</si>
  <si>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</si>
  <si>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</si>
  <si>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</si>
  <si>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</si>
  <si>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</si>
  <si>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</si>
  <si>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</si>
  <si>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</si>
  <si>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</si>
  <si>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</si>
  <si>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F60420/4000028481 - 1</t>
  </si>
  <si>
    <t>Yellow/Dirty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</si>
  <si>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</si>
  <si>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</si>
  <si>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</si>
  <si>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F60420/4000028481 - 2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</si>
  <si>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</si>
  <si>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</si>
  <si>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</si>
  <si>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F60420/4000028481 - 3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</si>
  <si>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</si>
  <si>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</si>
  <si>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</si>
  <si>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</si>
  <si>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VTX WITH DWR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</si>
  <si>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</si>
  <si>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</si>
  <si>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</si>
  <si>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</si>
  <si>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F60227 - 1</t>
  </si>
  <si>
    <t>Too Dark &amp; Blue</t>
  </si>
  <si>
    <t>Too 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</si>
  <si>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</si>
  <si>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</si>
  <si>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</si>
  <si>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</si>
  <si>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</si>
  <si>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</si>
  <si>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</si>
  <si>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</si>
  <si>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</si>
  <si>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</si>
  <si>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</si>
  <si>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</si>
  <si>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4000028200- APPROVED BY CRYE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</si>
  <si>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</si>
  <si>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</si>
  <si>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</si>
  <si>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</si>
  <si>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R044920 - 1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</si>
  <si>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</si>
  <si>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</si>
  <si>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</si>
  <si>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</si>
  <si>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</si>
  <si>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</si>
  <si>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</si>
  <si>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</si>
  <si>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</si>
  <si>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</si>
  <si>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</si>
  <si>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R044920 - 4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</si>
  <si>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</si>
  <si>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</si>
  <si>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</si>
  <si>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R044920 - 5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</si>
  <si>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</si>
  <si>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</si>
  <si>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</si>
  <si>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</si>
  <si>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</si>
  <si>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</si>
  <si>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</si>
  <si>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</si>
  <si>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F59514, F60042, F60043 - 1</t>
  </si>
  <si>
    <t>Very Dark &amp; Blue - Borderline Pass</t>
  </si>
  <si>
    <t>Very Dark &amp;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</si>
  <si>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</si>
  <si>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</si>
  <si>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</si>
  <si>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F59514, F60042, F60043 - 2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</si>
  <si>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</si>
  <si>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</si>
  <si>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</si>
  <si>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F59514, F60042, F60043 - 3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</si>
  <si>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</si>
  <si>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</si>
  <si>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</si>
  <si>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F59514, F60042, F60043 - 4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</si>
  <si>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</si>
  <si>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</si>
  <si>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</si>
  <si>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F59514, F60042, F60043 - 5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</si>
  <si>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</si>
  <si>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</si>
  <si>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</si>
  <si>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</si>
  <si>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</si>
  <si>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</si>
  <si>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</si>
  <si>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</si>
  <si>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F60736, F60780 - 1</t>
  </si>
  <si>
    <t>Violet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</si>
  <si>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</si>
  <si>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</si>
  <si>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</si>
  <si>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F60736, F60780 - 2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</si>
  <si>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</si>
  <si>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</si>
  <si>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</si>
  <si>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F60736, F60780 - 3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</si>
  <si>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</si>
  <si>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</si>
  <si>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</si>
  <si>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</si>
  <si>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</si>
  <si>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</si>
  <si>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</si>
  <si>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</si>
  <si>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F60651, F60652 - 1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</si>
  <si>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</si>
  <si>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</si>
  <si>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</si>
  <si>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F60651, F60652 - 2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</si>
  <si>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</si>
  <si>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</si>
  <si>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</si>
  <si>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F60651, F60652 - 3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</si>
  <si>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</si>
  <si>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</si>
  <si>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</si>
  <si>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</si>
  <si>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</si>
  <si>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</si>
  <si>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</si>
  <si>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</si>
  <si>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F60581 - 1</t>
  </si>
  <si>
    <t>Very Dark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</si>
  <si>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</si>
  <si>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</si>
  <si>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</si>
  <si>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F60581 - 2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</si>
  <si>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</si>
  <si>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</si>
  <si>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</si>
  <si>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F60581 - 3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</si>
  <si>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</si>
  <si>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</si>
  <si>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</si>
  <si>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</si>
  <si>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</si>
  <si>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</si>
  <si>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</si>
  <si>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</si>
  <si>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F60150 - 1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</si>
  <si>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</si>
  <si>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</si>
  <si>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</si>
  <si>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</si>
  <si>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</si>
  <si>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</si>
  <si>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</si>
  <si>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</si>
  <si>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</si>
  <si>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</si>
  <si>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</si>
  <si>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F60150 - 4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</si>
  <si>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</si>
  <si>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</si>
  <si>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</si>
  <si>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F60150 - 5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</si>
  <si>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</si>
  <si>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</si>
  <si>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</si>
  <si>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</si>
  <si>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</si>
  <si>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</si>
  <si>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</si>
  <si>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</si>
  <si>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F60478/4000028550 - 1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</si>
  <si>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</si>
  <si>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</si>
  <si>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</si>
  <si>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F60478/4000028550 - 2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</si>
  <si>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</si>
  <si>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</si>
  <si>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</si>
  <si>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F60478/4000028550 - 3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</si>
  <si>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</si>
  <si>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</si>
  <si>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</si>
  <si>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</si>
  <si>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</si>
  <si>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</si>
  <si>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</si>
  <si>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</si>
  <si>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F60675 - 1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</si>
  <si>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</si>
  <si>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</si>
  <si>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</si>
  <si>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</si>
  <si>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</si>
  <si>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</si>
  <si>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</si>
  <si>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</si>
  <si>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</si>
  <si>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</si>
  <si>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</si>
  <si>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</si>
  <si>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</si>
  <si>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</si>
  <si>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</si>
  <si>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</si>
  <si>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R044999 - 1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</si>
  <si>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</si>
  <si>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</si>
  <si>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</si>
  <si>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R044999 - 2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</si>
  <si>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</si>
  <si>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</si>
  <si>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</si>
  <si>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R044999 - 3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</si>
  <si>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</si>
  <si>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</si>
  <si>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</si>
  <si>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R044999 - 4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</si>
  <si>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</si>
  <si>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</si>
  <si>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</si>
  <si>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R044999 - 5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</si>
  <si>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</si>
  <si>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</si>
  <si>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</si>
  <si>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</si>
  <si>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</si>
  <si>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</si>
  <si>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</si>
  <si>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</si>
  <si>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F60786 - 1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</si>
  <si>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</si>
  <si>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</si>
  <si>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</si>
  <si>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</si>
  <si>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</si>
  <si>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</si>
  <si>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</si>
  <si>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</si>
  <si>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</si>
  <si>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</si>
  <si>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</si>
  <si>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</si>
  <si>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</si>
  <si>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</si>
  <si>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</si>
  <si>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</si>
  <si>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R045122 - 1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</si>
  <si>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</si>
  <si>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</si>
  <si>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</si>
  <si>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R045122 - 2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</si>
  <si>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</si>
  <si>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</si>
  <si>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</si>
  <si>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R045122 - 3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</si>
  <si>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</si>
  <si>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</si>
  <si>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</si>
  <si>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R045122 - 4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</si>
  <si>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</si>
  <si>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</si>
  <si>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</si>
  <si>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R045122 - 5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</si>
  <si>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</si>
  <si>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</si>
  <si>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</si>
  <si>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</si>
  <si>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</si>
  <si>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</si>
  <si>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</si>
  <si>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</si>
  <si>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Q02312 - 1</t>
  </si>
  <si>
    <t>Dark &amp; Pink</t>
  </si>
  <si>
    <t xml:space="preserve">Light &amp; Red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</si>
  <si>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</si>
  <si>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</si>
  <si>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</si>
  <si>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</si>
  <si>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</si>
  <si>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</si>
  <si>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</si>
  <si>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</si>
  <si>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</si>
  <si>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</si>
  <si>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</si>
  <si>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</si>
  <si>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PO# 1151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</si>
  <si>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</si>
  <si>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</si>
  <si>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</si>
  <si>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</si>
  <si>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F60723 - 1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</si>
  <si>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</si>
  <si>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</si>
  <si>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</si>
  <si>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F60723 - 2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</si>
  <si>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</si>
  <si>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</si>
  <si>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</si>
  <si>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F60723 - 3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</si>
  <si>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</si>
  <si>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</si>
  <si>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</si>
  <si>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</si>
  <si>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</si>
  <si>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</si>
  <si>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</si>
  <si>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</si>
  <si>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F60708 - 1</t>
  </si>
  <si>
    <t>Dark &amp; Red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</si>
  <si>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</si>
  <si>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</si>
  <si>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</si>
  <si>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</si>
  <si>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</si>
  <si>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</si>
  <si>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</si>
  <si>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</si>
  <si>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</si>
  <si>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</si>
  <si>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</si>
  <si>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</si>
  <si>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</si>
  <si>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F60994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</si>
  <si>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</si>
  <si>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</si>
  <si>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</si>
  <si>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F60994 - 1</t>
  </si>
  <si>
    <t>Too Blue *Borderline Pass*</t>
  </si>
  <si>
    <t>Too Red  *Borderline Pass*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</si>
  <si>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</si>
  <si>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</si>
  <si>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</si>
  <si>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F60994 - 2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</si>
  <si>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</si>
  <si>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</si>
  <si>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</si>
  <si>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F60994 - 3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</si>
  <si>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</si>
  <si>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</si>
  <si>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</si>
  <si>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</si>
  <si>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</si>
  <si>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</si>
  <si>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</si>
  <si>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</si>
  <si>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F60259, F60341 - 1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</si>
  <si>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</si>
  <si>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</si>
  <si>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</si>
  <si>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F60259, F60341 - 2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</si>
  <si>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</si>
  <si>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</si>
  <si>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</si>
  <si>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F60259, F60341 - 3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</si>
  <si>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</si>
  <si>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</si>
  <si>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</si>
  <si>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F60259, F60341 - 4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</si>
  <si>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</si>
  <si>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</si>
  <si>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</si>
  <si>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F60259, F60341 - 5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</si>
  <si>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</si>
  <si>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</si>
  <si>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</si>
  <si>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</si>
  <si>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</si>
  <si>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</si>
  <si>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</si>
  <si>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</si>
  <si>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F60469 - 1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</si>
  <si>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</si>
  <si>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</si>
  <si>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</si>
  <si>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F60469 - 2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</si>
  <si>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</si>
  <si>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</si>
  <si>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</si>
  <si>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F60469 - 3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</si>
  <si>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</si>
  <si>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</si>
  <si>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</si>
  <si>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</si>
  <si>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</si>
  <si>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</si>
  <si>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</si>
  <si>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</si>
  <si>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F60861,F60897 - 1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</si>
  <si>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</si>
  <si>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</si>
  <si>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</si>
  <si>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F60861,F60897 - 2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</si>
  <si>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</si>
  <si>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</si>
  <si>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</si>
  <si>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F60861,F60897 - 3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</si>
  <si>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</si>
  <si>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</si>
  <si>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</si>
  <si>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</si>
  <si>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</si>
  <si>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</si>
  <si>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</si>
  <si>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</si>
  <si>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F60041,F60044 - 1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</si>
  <si>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</si>
  <si>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</si>
  <si>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</si>
  <si>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F60041,F60044 - 2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</si>
  <si>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</si>
  <si>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</si>
  <si>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</si>
  <si>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F60041,F60044 - 3</t>
  </si>
  <si>
    <t>Slighly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</si>
  <si>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</si>
  <si>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</si>
  <si>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</si>
  <si>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</si>
  <si>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</si>
  <si>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</si>
  <si>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</si>
  <si>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</si>
  <si>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Z60994, 4000029240 - 1</t>
  </si>
  <si>
    <t>Light &amp; Clean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</si>
  <si>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</si>
  <si>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</si>
  <si>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</si>
  <si>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Z60994, 4000029240 - 2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</si>
  <si>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</si>
  <si>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</si>
  <si>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</si>
  <si>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Z60994, 4000029240 - 3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</si>
  <si>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</si>
  <si>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</si>
  <si>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</si>
  <si>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</si>
  <si>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</si>
  <si>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</si>
  <si>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</si>
  <si>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</si>
  <si>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F60747 - 1</t>
  </si>
  <si>
    <t>Slightly Orange.</t>
  </si>
  <si>
    <t>Slightly Violet.</t>
  </si>
  <si>
    <t>Slightly Blue.</t>
  </si>
  <si>
    <t xml:space="preserve">Slightly Red.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</si>
  <si>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</si>
  <si>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</si>
  <si>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</si>
  <si>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F60747 - 2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</si>
  <si>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</si>
  <si>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</si>
  <si>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</si>
  <si>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F60747 - 3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</si>
  <si>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</si>
  <si>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</si>
  <si>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</si>
  <si>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</si>
  <si>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</si>
  <si>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</si>
  <si>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</si>
  <si>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</si>
  <si>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F60377 - 1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</si>
  <si>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</si>
  <si>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</si>
  <si>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</si>
  <si>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F60377 - 2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</si>
  <si>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</si>
  <si>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</si>
  <si>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</si>
  <si>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F60377 - 3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</si>
  <si>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</si>
  <si>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</si>
  <si>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</si>
  <si>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F60377 - 4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</si>
  <si>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</si>
  <si>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</si>
  <si>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</si>
  <si>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F60377 - 5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</si>
  <si>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</si>
  <si>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</si>
  <si>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</si>
  <si>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</si>
  <si>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</si>
  <si>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</si>
  <si>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</si>
  <si>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</si>
  <si>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R045080, R045187 - 1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</si>
  <si>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</si>
  <si>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</si>
  <si>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</si>
  <si>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R045080, R045187 - 2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</si>
  <si>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</si>
  <si>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</si>
  <si>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</si>
  <si>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R045080, R045187 - 3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</si>
  <si>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</si>
  <si>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</si>
  <si>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</si>
  <si>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R045080, R045187 - 4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</si>
  <si>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</si>
  <si>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</si>
  <si>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</si>
  <si>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R045080, R045187 - 5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</si>
  <si>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</si>
  <si>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</si>
  <si>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</si>
  <si>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</si>
  <si>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</si>
  <si>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</si>
  <si>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</si>
  <si>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</si>
  <si>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</si>
  <si>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</si>
  <si>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</si>
  <si>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</si>
  <si>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</si>
  <si>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</si>
  <si>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</si>
  <si>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</si>
  <si>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</si>
  <si>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</si>
  <si>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</si>
  <si>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</si>
  <si>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</si>
  <si>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ADDING F60899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</si>
  <si>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</si>
  <si>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</si>
  <si>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</si>
  <si>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</si>
  <si>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</si>
  <si>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</si>
  <si>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</si>
  <si>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Slightly Orange</t>
  </si>
  <si>
    <t>Slightly yellow</t>
  </si>
  <si>
    <t>Slightly full and violet</t>
  </si>
  <si>
    <t>Slightly Brown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</si>
  <si>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</si>
  <si>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</si>
  <si>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</si>
  <si>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</si>
  <si>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</si>
  <si>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</si>
  <si>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</si>
  <si>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</si>
  <si>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</si>
  <si>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</si>
  <si>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</si>
  <si>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</si>
  <si>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</si>
  <si>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</si>
  <si>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</si>
  <si>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</si>
  <si>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</si>
  <si>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F60863, F60898 - 1</t>
  </si>
  <si>
    <t>Light &amp; Orange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</si>
  <si>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</si>
  <si>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</si>
  <si>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</si>
  <si>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F60863, F60898 - 2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</si>
  <si>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</si>
  <si>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</si>
  <si>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</si>
  <si>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F60863, F60898 - 3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</si>
  <si>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</si>
  <si>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</si>
  <si>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</si>
  <si>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</si>
  <si>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</si>
  <si>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</si>
  <si>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</si>
  <si>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</si>
  <si>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R045330, R045331 - 1</t>
  </si>
  <si>
    <t>Light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</si>
  <si>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</si>
  <si>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</si>
  <si>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</si>
  <si>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R045330, R045331 - 2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</si>
  <si>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</si>
  <si>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</si>
  <si>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</si>
  <si>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R045330, R045331 - 3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</si>
  <si>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</si>
  <si>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</si>
  <si>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</si>
  <si>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R045330, R045331 - 4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</si>
  <si>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</si>
  <si>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</si>
  <si>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</si>
  <si>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R045330, R045331 - 5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</si>
  <si>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</si>
  <si>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</si>
  <si>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</si>
  <si>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</si>
  <si>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</si>
  <si>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</si>
  <si>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</si>
  <si>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</si>
  <si>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R045188, R045189 - 1</t>
  </si>
  <si>
    <t>Slighlty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</si>
  <si>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</si>
  <si>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</si>
  <si>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</si>
  <si>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R045188, R045189 - 2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</si>
  <si>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</si>
  <si>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</si>
  <si>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</si>
  <si>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R045188, R045189 - 3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</si>
  <si>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</si>
  <si>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</si>
  <si>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</si>
  <si>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R045188, R045189 - 4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</si>
  <si>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</si>
  <si>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</si>
  <si>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</si>
  <si>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R045188, R045189 - 5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</si>
  <si>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</si>
  <si>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</si>
  <si>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</si>
  <si>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</si>
  <si>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WATCH TRAPPING AROUND DARK BROWN 530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</si>
  <si>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</si>
  <si>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</si>
  <si>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</si>
  <si>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</si>
  <si>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F60707 - 1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</si>
  <si>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</si>
  <si>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</si>
  <si>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</si>
  <si>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</si>
  <si>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</si>
  <si>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</si>
  <si>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</si>
  <si>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</si>
  <si>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</si>
  <si>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</si>
  <si>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</si>
  <si>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</si>
  <si>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</si>
  <si>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</si>
  <si>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</si>
  <si>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</si>
  <si>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</si>
  <si>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</si>
  <si>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</si>
  <si>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</si>
  <si>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</si>
  <si>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</si>
  <si>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</si>
  <si>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</si>
  <si>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F60932 - 1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</si>
  <si>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</si>
  <si>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</si>
  <si>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</si>
  <si>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</si>
  <si>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</si>
  <si>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</si>
  <si>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</si>
  <si>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</si>
  <si>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</si>
  <si>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</si>
  <si>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</si>
  <si>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</si>
  <si>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</si>
  <si>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</si>
  <si>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</si>
  <si>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</si>
  <si>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R045332 - 1</t>
  </si>
  <si>
    <t>Slightly Dirty</t>
  </si>
  <si>
    <t>Slightly 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</si>
  <si>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</si>
  <si>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</si>
  <si>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</si>
  <si>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</si>
  <si>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</si>
  <si>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</si>
  <si>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</si>
  <si>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</si>
  <si>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</si>
  <si>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</si>
  <si>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</si>
  <si>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</si>
  <si>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</si>
  <si>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</si>
  <si>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</si>
  <si>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R045332 - 5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</si>
  <si>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</si>
  <si>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</si>
  <si>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</si>
  <si>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</si>
  <si>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</si>
  <si>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</si>
  <si>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</si>
  <si>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</si>
  <si>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F61058 - 1</t>
  </si>
  <si>
    <t>Dull &amp; Blue</t>
  </si>
  <si>
    <t>Slightly Full</t>
  </si>
  <si>
    <t>Full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</si>
  <si>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</si>
  <si>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</si>
  <si>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</si>
  <si>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</si>
  <si>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</si>
  <si>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</si>
  <si>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</si>
  <si>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</si>
  <si>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</si>
  <si>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</si>
  <si>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</si>
  <si>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</si>
  <si>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</si>
  <si>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F60862, F60896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</si>
  <si>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</si>
  <si>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</si>
  <si>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</si>
  <si>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F60862, F60896 - 1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</si>
  <si>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</si>
  <si>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</si>
  <si>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</si>
  <si>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F60862, F60896 - 2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</si>
  <si>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</si>
  <si>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</si>
  <si>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</si>
  <si>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F60862, F60896 - 3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</si>
  <si>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</si>
  <si>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</si>
  <si>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</si>
  <si>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</si>
  <si>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</si>
  <si>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</si>
  <si>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</si>
  <si>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</si>
  <si>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F61163 - 1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</si>
  <si>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</si>
  <si>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</si>
  <si>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</si>
  <si>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</si>
  <si>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</si>
  <si>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</si>
  <si>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</si>
  <si>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</si>
  <si>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</si>
  <si>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</si>
  <si>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</si>
  <si>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</si>
  <si>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</si>
  <si>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</si>
  <si>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</si>
  <si>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</si>
  <si>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Q02320, F60636 - 1</t>
  </si>
  <si>
    <t>Dark &amp; Blue  Borderline Pass</t>
  </si>
  <si>
    <t xml:space="preserve">No Comment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</si>
  <si>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</si>
  <si>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</si>
  <si>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</si>
  <si>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Q02320, F60636 - 2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</si>
  <si>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</si>
  <si>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</si>
  <si>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</si>
  <si>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Q02320, F60636 - 3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</si>
  <si>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</si>
  <si>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</si>
  <si>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</si>
  <si>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Q02320, F60636 - 4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</si>
  <si>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</si>
  <si>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</si>
  <si>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</si>
  <si>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Q02320, F60636 - 5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</si>
  <si>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</si>
  <si>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</si>
  <si>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</si>
  <si>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</si>
  <si>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</si>
  <si>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</si>
  <si>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</si>
  <si>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</si>
  <si>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F60862,F60896 - 1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</si>
  <si>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</si>
  <si>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</si>
  <si>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</si>
  <si>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F60862,F60896 - 2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</si>
  <si>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</si>
  <si>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</si>
  <si>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</si>
  <si>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F60862,F60896 - 3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</si>
  <si>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</si>
  <si>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</si>
  <si>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</si>
  <si>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</si>
  <si>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</si>
  <si>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</si>
  <si>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</si>
  <si>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</si>
  <si>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</si>
  <si>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</si>
  <si>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</si>
  <si>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</si>
  <si>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</si>
  <si>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</si>
  <si>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</si>
  <si>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</si>
  <si>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</si>
  <si>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</si>
  <si>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</si>
  <si>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</si>
  <si>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</si>
  <si>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</si>
  <si>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F60112 - 1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</si>
  <si>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</si>
  <si>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</si>
  <si>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</si>
  <si>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</si>
  <si>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</si>
  <si>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</si>
  <si>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</si>
  <si>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F60112 - 3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</si>
  <si>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</si>
  <si>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</si>
  <si>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</si>
  <si>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</si>
  <si>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</si>
  <si>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</si>
  <si>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</si>
  <si>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</si>
  <si>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</si>
  <si>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</si>
  <si>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</si>
  <si>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</si>
  <si>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F60200 - 2</t>
  </si>
  <si>
    <t xml:space="preserve">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</si>
  <si>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</si>
  <si>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</si>
  <si>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</si>
  <si>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</si>
  <si>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</si>
  <si>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</si>
  <si>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</si>
  <si>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</si>
  <si>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</si>
  <si>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</si>
  <si>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</si>
  <si>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</si>
  <si>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F60808 - 1</t>
  </si>
  <si>
    <t>Dark, Red, &amp;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</si>
  <si>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</si>
  <si>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</si>
  <si>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</si>
  <si>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</si>
  <si>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</si>
  <si>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</si>
  <si>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</si>
  <si>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</si>
  <si>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</si>
  <si>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</si>
  <si>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</si>
  <si>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</si>
  <si>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</si>
  <si>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</si>
  <si>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</si>
  <si>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</si>
  <si>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F61057 - 1</t>
  </si>
  <si>
    <t>Light,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</si>
  <si>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</si>
  <si>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</si>
  <si>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</si>
  <si>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</si>
  <si>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</si>
  <si>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</si>
  <si>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</si>
  <si>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</si>
  <si>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</si>
  <si>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</si>
  <si>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</si>
  <si>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</si>
  <si>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</si>
  <si>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</si>
  <si>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</si>
  <si>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</si>
  <si>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58171 - 1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</si>
  <si>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</si>
  <si>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</si>
  <si>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</si>
  <si>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58171 - 2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</si>
  <si>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</si>
  <si>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</si>
  <si>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</si>
  <si>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58171 - 3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</si>
  <si>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</si>
  <si>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</si>
  <si>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</si>
  <si>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</si>
  <si>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</si>
  <si>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</si>
  <si>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</si>
  <si>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</si>
  <si>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F60986, F61142 - 1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</si>
  <si>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</si>
  <si>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</si>
  <si>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</si>
  <si>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F60986, F61142 - 2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</si>
  <si>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</si>
  <si>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</si>
  <si>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</si>
  <si>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F60986, F61142 - 3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</si>
  <si>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</si>
  <si>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</si>
  <si>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</si>
  <si>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</si>
  <si>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</si>
  <si>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</si>
  <si>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</si>
  <si>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</si>
  <si>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F61068 - 1</t>
  </si>
  <si>
    <t>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</si>
  <si>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</si>
  <si>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</si>
  <si>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</si>
  <si>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</si>
  <si>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</si>
  <si>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</si>
  <si>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</si>
  <si>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</si>
  <si>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</si>
  <si>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</si>
  <si>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</si>
  <si>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F61068 - 4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</si>
  <si>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</si>
  <si>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</si>
  <si>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</si>
  <si>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F61068 - 5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</si>
  <si>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</si>
  <si>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</si>
  <si>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</si>
  <si>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COMMENTS</t>
  </si>
  <si>
    <t>Please watch tailing around Dark Brown 530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</si>
  <si>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</si>
  <si>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</si>
  <si>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</si>
  <si>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</si>
  <si>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F60605 - 1</t>
  </si>
  <si>
    <t>Slightly Full, Red &amp; Blue</t>
  </si>
  <si>
    <t>Slightly Full &amp; Red</t>
  </si>
  <si>
    <t>Full,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</si>
  <si>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</si>
  <si>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</si>
  <si>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</si>
  <si>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F60605 - 2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</si>
  <si>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</si>
  <si>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</si>
  <si>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</si>
  <si>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F60605 - 3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</si>
  <si>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</si>
  <si>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</si>
  <si>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</si>
  <si>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</si>
  <si>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</si>
  <si>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</si>
  <si>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</si>
  <si>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</si>
  <si>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R045613, R045614 - 1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</si>
  <si>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</si>
  <si>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</si>
  <si>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</si>
  <si>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R045613, R045614 - 2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</si>
  <si>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</si>
  <si>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</si>
  <si>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</si>
  <si>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R045613, R045614 - 3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</si>
  <si>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</si>
  <si>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</si>
  <si>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</si>
  <si>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R045613, R045614 - 4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</si>
  <si>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</si>
  <si>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</si>
  <si>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</si>
  <si>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R045613, R045614 - 5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</si>
  <si>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</si>
  <si>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</si>
  <si>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</si>
  <si>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</si>
  <si>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</si>
  <si>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</si>
  <si>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</si>
  <si>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</si>
  <si>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R045611 - 1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</si>
  <si>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</si>
  <si>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</si>
  <si>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</si>
  <si>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</si>
  <si>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</si>
  <si>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</si>
  <si>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</si>
  <si>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</si>
  <si>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</si>
  <si>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</si>
  <si>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</si>
  <si>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</si>
  <si>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</si>
  <si>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</si>
  <si>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</si>
  <si>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</si>
  <si>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</si>
  <si>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F60991, F60995 - 1</t>
  </si>
  <si>
    <t>Very Red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</si>
  <si>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</si>
  <si>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</si>
  <si>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</si>
  <si>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F60991, F60995 - 2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</si>
  <si>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</si>
  <si>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</si>
  <si>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</si>
  <si>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F60991, F60995 - 3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</si>
  <si>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</si>
  <si>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</si>
  <si>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</si>
  <si>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</si>
  <si>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</si>
  <si>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</si>
  <si>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</si>
  <si>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</si>
  <si>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F60709 - 1</t>
  </si>
  <si>
    <t>Very 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</si>
  <si>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</si>
  <si>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</si>
  <si>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</si>
  <si>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</si>
  <si>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</si>
  <si>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</si>
  <si>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</si>
  <si>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</si>
  <si>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</si>
  <si>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</si>
  <si>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</si>
  <si>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</si>
  <si>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</si>
  <si>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</si>
  <si>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</si>
  <si>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</si>
  <si>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</si>
  <si>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</si>
  <si>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</si>
  <si>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</si>
  <si>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</si>
  <si>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</si>
  <si>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</si>
  <si>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</si>
  <si>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</si>
  <si>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</si>
  <si>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</si>
  <si>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</si>
  <si>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F61120 - 4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</si>
  <si>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</si>
  <si>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</si>
  <si>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</si>
  <si>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F61120 - 5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</si>
  <si>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</si>
  <si>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</si>
  <si>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</si>
  <si>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</si>
  <si>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</si>
  <si>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</si>
  <si>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</si>
  <si>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</si>
  <si>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F61048, F61047, F61049, F61269, F61194, F61267 - 1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</si>
  <si>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</si>
  <si>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</si>
  <si>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</si>
  <si>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F61048, F61047, F61049, F61269, F61194, F61267 - 2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</si>
  <si>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</si>
  <si>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</si>
  <si>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</si>
  <si>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F61048, F61047, F61049, F61269, F61194, F61267 - 3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</si>
  <si>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</si>
  <si>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</si>
  <si>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</si>
  <si>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F61048, F61047, F61049, F61269, F61194, F61267 - 4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</si>
  <si>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</si>
  <si>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</si>
  <si>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</si>
  <si>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F61048, F61047, F61049, F61269, F61194, F61267 - 5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</si>
  <si>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</si>
  <si>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</si>
  <si>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</si>
  <si>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</si>
  <si>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</si>
  <si>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</si>
  <si>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</si>
  <si>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</si>
  <si>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F60045 - 1</t>
  </si>
  <si>
    <t>Slightly 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</si>
  <si>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</si>
  <si>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</si>
  <si>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</si>
  <si>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</si>
  <si>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</si>
  <si>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</si>
  <si>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</si>
  <si>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F60045 - 3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</si>
  <si>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</si>
  <si>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</si>
  <si>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</si>
  <si>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</si>
  <si>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</si>
  <si>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</si>
  <si>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</si>
  <si>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</si>
  <si>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F61074 - 1</t>
  </si>
  <si>
    <t>Yellow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</si>
  <si>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</si>
  <si>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</si>
  <si>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</si>
  <si>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F61074 - 2</t>
  </si>
  <si>
    <t>Blue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</si>
  <si>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</si>
  <si>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</si>
  <si>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</si>
  <si>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F61074 - 3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</si>
  <si>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</si>
  <si>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</si>
  <si>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</si>
  <si>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F61074 - 4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</si>
  <si>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</si>
  <si>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</si>
  <si>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</si>
  <si>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F61074 - 5</t>
  </si>
  <si>
    <t>Slighlty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</si>
  <si>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</si>
  <si>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</si>
  <si>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</si>
  <si>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</si>
  <si>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</si>
  <si>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</si>
  <si>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</si>
  <si>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</si>
  <si>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F59774, F59429 - 1</t>
  </si>
  <si>
    <t>Light and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</si>
  <si>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</si>
  <si>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</si>
  <si>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</si>
  <si>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F59774, F59429 - 2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</si>
  <si>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</si>
  <si>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</si>
  <si>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</si>
  <si>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F59774, F59429 - 3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</si>
  <si>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</si>
  <si>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</si>
  <si>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</si>
  <si>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</si>
  <si>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170D Apocalypse Plus- With PU Backer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</si>
  <si>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</si>
  <si>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</si>
  <si>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</si>
  <si>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</si>
  <si>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F60217 - 1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</si>
  <si>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</si>
  <si>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</si>
  <si>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</si>
  <si>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</si>
  <si>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</si>
  <si>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</si>
  <si>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</si>
  <si>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F60217 - 3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</si>
  <si>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</si>
  <si>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</si>
  <si>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</si>
  <si>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</si>
  <si>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3.6 oz Apocalypse-4000028162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</si>
  <si>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</si>
  <si>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</si>
  <si>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</si>
  <si>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</si>
  <si>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F61113 - 1</t>
  </si>
  <si>
    <t>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</si>
  <si>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</si>
  <si>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</si>
  <si>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</si>
  <si>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</si>
  <si>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</si>
  <si>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</si>
  <si>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</si>
  <si>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</si>
  <si>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</si>
  <si>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</si>
  <si>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</si>
  <si>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</si>
  <si>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</si>
  <si>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</si>
  <si>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</si>
  <si>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</si>
  <si>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F60501 - 1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</si>
  <si>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</si>
  <si>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</si>
  <si>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</si>
  <si>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F60501 - 2</t>
  </si>
  <si>
    <t>Dark, Yellow &amp; Slightly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</si>
  <si>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</si>
  <si>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</si>
  <si>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</si>
  <si>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F60501 - 3</t>
  </si>
  <si>
    <t>Slighlty Dark &amp;Yellow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</si>
  <si>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</si>
  <si>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</si>
  <si>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</si>
  <si>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</si>
  <si>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</si>
  <si>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</si>
  <si>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</si>
  <si>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</si>
  <si>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F60502,F60570-4000028559, 4000028632 - 1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</si>
  <si>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</si>
  <si>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</si>
  <si>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</si>
  <si>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F60502,F60570-4000028559, 4000028632 - 2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</si>
  <si>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</si>
  <si>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</si>
  <si>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</si>
  <si>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F60502,F60570-4000028559, 4000028632 - 3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</si>
  <si>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</si>
  <si>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</si>
  <si>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</si>
  <si>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F60502,F60570-4000028559, 4000028632 - 4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</si>
  <si>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</si>
  <si>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</si>
  <si>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</si>
  <si>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F60502,F60570-4000028559, 4000028632 - 5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</si>
  <si>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</si>
  <si>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</si>
  <si>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</si>
  <si>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</si>
  <si>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</si>
  <si>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</si>
  <si>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</si>
  <si>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</si>
  <si>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</si>
  <si>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</si>
  <si>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</si>
  <si>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</si>
  <si>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</si>
  <si>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</si>
  <si>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</si>
  <si>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</si>
  <si>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</si>
  <si>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</si>
  <si>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</si>
  <si>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</si>
  <si>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</si>
  <si>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</si>
  <si>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</si>
  <si>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</si>
  <si>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</si>
  <si>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F61165, F61277 - 1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</si>
  <si>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</si>
  <si>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</si>
  <si>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</si>
  <si>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F61165, F61277 - 2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</si>
  <si>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</si>
  <si>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</si>
  <si>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</si>
  <si>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F61165, F61277 - 3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</si>
  <si>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</si>
  <si>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</si>
  <si>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</si>
  <si>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F61165, F61277 - 4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</si>
  <si>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</si>
  <si>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</si>
  <si>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</si>
  <si>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F61165, F61277 - 5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</si>
  <si>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</si>
  <si>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</si>
  <si>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</si>
  <si>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</si>
  <si>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</si>
  <si>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</si>
  <si>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</si>
  <si>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</si>
  <si>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R045612 - 1</t>
  </si>
  <si>
    <t>Dirty/Yellow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</si>
  <si>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</si>
  <si>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</si>
  <si>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</si>
  <si>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</si>
  <si>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</si>
  <si>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</si>
  <si>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</si>
  <si>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R045612 - 3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</si>
  <si>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</si>
  <si>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</si>
  <si>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</si>
  <si>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</si>
  <si>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</si>
  <si>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F61425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</si>
  <si>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</si>
  <si>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</si>
  <si>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</si>
  <si>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F61425 - 1</t>
  </si>
  <si>
    <t>Light &amp; Yellow - BORDERLINE PASS</t>
  </si>
  <si>
    <t xml:space="preserve">Dark &amp; Blue </t>
  </si>
  <si>
    <t>Light, Yellow,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</si>
  <si>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</si>
  <si>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</si>
  <si>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</si>
  <si>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F61425 - 2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</si>
  <si>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</si>
  <si>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</si>
  <si>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</si>
  <si>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F61425 - 3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</si>
  <si>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</si>
  <si>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</si>
  <si>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</si>
  <si>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F61425 - 4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</si>
  <si>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</si>
  <si>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</si>
  <si>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</si>
  <si>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F61425 - 5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</si>
  <si>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</si>
  <si>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</si>
  <si>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</si>
  <si>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</si>
  <si>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4000029839 (PO is for 20k yds. Only 3 samples to be evaluated)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</si>
  <si>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</si>
  <si>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</si>
  <si>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</si>
  <si>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</si>
  <si>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F60616 - 1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</si>
  <si>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</si>
  <si>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</si>
  <si>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</si>
  <si>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</si>
  <si>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</si>
  <si>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</si>
  <si>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</si>
  <si>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F60616 - 3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</si>
  <si>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</si>
  <si>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</si>
  <si>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</si>
  <si>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</si>
  <si>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</si>
  <si>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</si>
  <si>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</si>
  <si>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</si>
  <si>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F61119, F61420 - 1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</si>
  <si>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</si>
  <si>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</si>
  <si>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</si>
  <si>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F61119, F61420 - 2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</si>
  <si>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</si>
  <si>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</si>
  <si>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</si>
  <si>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F61119, F61420 - 3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</si>
  <si>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</si>
  <si>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</si>
  <si>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</si>
  <si>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</si>
  <si>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</si>
  <si>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</si>
  <si>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</si>
  <si>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</si>
  <si>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F61437, F61316 - 1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</si>
  <si>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</si>
  <si>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</si>
  <si>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</si>
  <si>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F61437, F61316 - 2</t>
  </si>
  <si>
    <t>Slightly 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</si>
  <si>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</si>
  <si>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</si>
  <si>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</si>
  <si>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F61437, F61316 - 3</t>
  </si>
  <si>
    <t>Slighlty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</si>
  <si>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</si>
  <si>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</si>
  <si>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</si>
  <si>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F61437, F61316 - 4</t>
  </si>
  <si>
    <t>Slighlty 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</si>
  <si>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</si>
  <si>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</si>
  <si>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</si>
  <si>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F61437, F61316 - 5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</si>
  <si>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</si>
  <si>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</si>
  <si>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</si>
  <si>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</si>
  <si>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</si>
  <si>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</si>
  <si>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</si>
  <si>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</si>
  <si>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F61208 - 1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</si>
  <si>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</si>
  <si>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</si>
  <si>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</si>
  <si>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F61208 - 2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</si>
  <si>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</si>
  <si>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</si>
  <si>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</si>
  <si>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F61208 - 3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</si>
  <si>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</si>
  <si>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</si>
  <si>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</si>
  <si>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F61208 - 4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</si>
  <si>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</si>
  <si>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</si>
  <si>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</si>
  <si>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F61208 - 5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</si>
  <si>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</si>
  <si>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</si>
  <si>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</si>
  <si>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</si>
  <si>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</si>
  <si>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</si>
  <si>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</si>
  <si>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</si>
  <si>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F61059 - 1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</si>
  <si>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</si>
  <si>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</si>
  <si>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</si>
  <si>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</si>
  <si>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</si>
  <si>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</si>
  <si>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</si>
  <si>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F61059 - 3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</si>
  <si>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</si>
  <si>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</si>
  <si>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</si>
  <si>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</si>
  <si>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</si>
  <si>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</si>
  <si>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</si>
  <si>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</si>
  <si>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F61534, F60937-4000028989 - 1</t>
  </si>
  <si>
    <t>Full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</si>
  <si>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</si>
  <si>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</si>
  <si>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</si>
  <si>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F61534, F60937-4000028989 - 2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</si>
  <si>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</si>
  <si>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</si>
  <si>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</si>
  <si>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F61534, F60937-4000028989 - 3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</si>
  <si>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</si>
  <si>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</si>
  <si>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</si>
  <si>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</si>
  <si>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</si>
  <si>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</si>
  <si>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</si>
  <si>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</si>
  <si>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F61474 - 1</t>
  </si>
  <si>
    <t>Slightly Pink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</si>
  <si>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</si>
  <si>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</si>
  <si>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</si>
  <si>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</si>
  <si>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</si>
  <si>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</si>
  <si>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</si>
  <si>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</si>
  <si>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</si>
  <si>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</si>
  <si>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</si>
  <si>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</si>
  <si>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</si>
  <si>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</si>
  <si>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</si>
  <si>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</si>
  <si>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</si>
  <si>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</si>
  <si>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</si>
  <si>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</si>
  <si>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</si>
  <si>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</si>
  <si>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</si>
  <si>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</si>
  <si>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F61527 - 1</t>
  </si>
  <si>
    <t>Too Dark &amp; Red, Borderline Pass</t>
  </si>
  <si>
    <t>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</si>
  <si>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</si>
  <si>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</si>
  <si>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</si>
  <si>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F61527 - 2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</si>
  <si>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</si>
  <si>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</si>
  <si>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</si>
  <si>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F61527 - 3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</si>
  <si>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</si>
  <si>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</si>
  <si>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</si>
  <si>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</si>
  <si>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</si>
  <si>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F60818-400028926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</si>
  <si>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</si>
  <si>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</si>
  <si>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</si>
  <si>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F60818-400028926 - 1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</si>
  <si>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</si>
  <si>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</si>
  <si>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</si>
  <si>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F60818-400028926 - 2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</si>
  <si>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</si>
  <si>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</si>
  <si>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</si>
  <si>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F60818-400028926 - 3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</si>
  <si>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</si>
  <si>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</si>
  <si>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</si>
  <si>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</si>
  <si>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4000028927 IS THE CORRECT PO#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</si>
  <si>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</si>
  <si>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</si>
  <si>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</si>
  <si>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</si>
  <si>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F61711-4000030212 - 1</t>
  </si>
  <si>
    <t>Dirty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</si>
  <si>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</si>
  <si>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</si>
  <si>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</si>
  <si>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F61711-4000030212 - 2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</si>
  <si>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</si>
  <si>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</si>
  <si>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</si>
  <si>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F61711-4000030212 - 3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</si>
  <si>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</si>
  <si>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</si>
  <si>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</si>
  <si>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</si>
  <si>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</si>
  <si>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</si>
  <si>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</si>
  <si>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</si>
  <si>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F60742 - 1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</si>
  <si>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</si>
  <si>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</si>
  <si>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</si>
  <si>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F60742 - 2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</si>
  <si>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</si>
  <si>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</si>
  <si>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</si>
  <si>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F60742 - 3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</si>
  <si>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</si>
  <si>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</si>
  <si>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</si>
  <si>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</si>
  <si>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</si>
  <si>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</si>
  <si>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</si>
  <si>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</si>
  <si>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F60809 - 1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</si>
  <si>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</si>
  <si>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</si>
  <si>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</si>
  <si>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F60809 - 2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</si>
  <si>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</si>
  <si>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</si>
  <si>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</si>
  <si>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F60809 - 3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</si>
  <si>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</si>
  <si>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</si>
  <si>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</si>
  <si>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</si>
  <si>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Flex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</si>
  <si>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</si>
  <si>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</si>
  <si>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</si>
  <si>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</si>
  <si>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F61491 - 1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</si>
  <si>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</si>
  <si>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</si>
  <si>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</si>
  <si>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F61491 - 2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</si>
  <si>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</si>
  <si>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</si>
  <si>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</si>
  <si>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</si>
  <si>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</si>
  <si>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</si>
  <si>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</si>
  <si>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</si>
  <si>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PO: 1177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</si>
  <si>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</si>
  <si>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</si>
  <si>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</si>
  <si>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</si>
  <si>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F61407 - 1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</si>
  <si>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</si>
  <si>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</si>
  <si>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</si>
  <si>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F61407 - 2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</si>
  <si>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</si>
  <si>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</si>
  <si>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</si>
  <si>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F61407 - 3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</si>
  <si>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</si>
  <si>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</si>
  <si>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</si>
  <si>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</si>
  <si>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</si>
  <si>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</si>
  <si>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</si>
  <si>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</si>
  <si>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F60869, F60870 - 1</t>
  </si>
  <si>
    <t>Dark &amp; Dirty,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</si>
  <si>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</si>
  <si>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</si>
  <si>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</si>
  <si>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F60869, F60870 - 2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</si>
  <si>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</si>
  <si>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</si>
  <si>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</si>
  <si>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F60869, F60870 - 3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</si>
  <si>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</si>
  <si>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</si>
  <si>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</si>
  <si>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</si>
  <si>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PO 1163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</si>
  <si>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</si>
  <si>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</si>
  <si>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</si>
  <si>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</si>
  <si>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F60817-4000028926 - 1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</si>
  <si>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</si>
  <si>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</si>
  <si>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</si>
  <si>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F60817-4000028926 - 2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</si>
  <si>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</si>
  <si>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</si>
  <si>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</si>
  <si>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F60817-4000028926 - 3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</si>
  <si>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</si>
  <si>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</si>
  <si>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</si>
  <si>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</si>
  <si>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</si>
  <si>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</si>
  <si>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</si>
  <si>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</si>
  <si>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F61869-4000030393 - 1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</si>
  <si>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</si>
  <si>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</si>
  <si>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</si>
  <si>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F61869-4000030393 - 2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</si>
  <si>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</si>
  <si>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</si>
  <si>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</si>
  <si>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F61869-4000030393 - 3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</si>
  <si>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</si>
  <si>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</si>
  <si>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</si>
  <si>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</si>
  <si>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</si>
  <si>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</si>
  <si>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</si>
  <si>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</si>
  <si>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F61699 - 1</t>
  </si>
  <si>
    <t>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</si>
  <si>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</si>
  <si>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</si>
  <si>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</si>
  <si>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F61699 - 2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</si>
  <si>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</si>
  <si>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</si>
  <si>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</si>
  <si>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F61699 - 3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</si>
  <si>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</si>
  <si>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</si>
  <si>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</si>
  <si>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F61699 - 4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</si>
  <si>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</si>
  <si>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</si>
  <si>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</si>
  <si>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F61699 - 5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</si>
  <si>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</si>
  <si>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</si>
  <si>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</si>
  <si>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</si>
  <si>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</si>
  <si>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F61382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</si>
  <si>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</si>
  <si>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</si>
  <si>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</si>
  <si>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F61382 - 1</t>
  </si>
  <si>
    <t>Too Dark &amp; Blue, Borderline Pass</t>
  </si>
  <si>
    <t>Too Dark,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</si>
  <si>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</si>
  <si>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</si>
  <si>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</si>
  <si>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F61382 - 2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</si>
  <si>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</si>
  <si>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</si>
  <si>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</si>
  <si>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F61382 - 3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</si>
  <si>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</si>
  <si>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</si>
  <si>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</si>
  <si>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</si>
  <si>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</si>
  <si>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</si>
  <si>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</si>
  <si>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</si>
  <si>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F61908-4000030459 - 1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</si>
  <si>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</si>
  <si>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</si>
  <si>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</si>
  <si>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F61908-4000030459 - 2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</si>
  <si>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</si>
  <si>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</si>
  <si>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</si>
  <si>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F61908-4000030459 - 3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</si>
  <si>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</si>
  <si>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</si>
  <si>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</si>
  <si>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</si>
  <si>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</si>
  <si>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</si>
  <si>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</si>
  <si>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</si>
  <si>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F61623, F61661 - 1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</si>
  <si>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</si>
  <si>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</si>
  <si>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</si>
  <si>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F61623, F61661 - 2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</si>
  <si>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</si>
  <si>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</si>
  <si>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</si>
  <si>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F61623, F61661 - 3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</si>
  <si>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</si>
  <si>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</si>
  <si>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</si>
  <si>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</si>
  <si>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Brown (529) stipple light in some areas. Please watch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</si>
  <si>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</si>
  <si>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</si>
  <si>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</si>
  <si>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</si>
  <si>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</si>
  <si>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</si>
  <si>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</si>
  <si>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</si>
  <si>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</si>
  <si>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</si>
  <si>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</si>
  <si>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</si>
  <si>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</si>
  <si>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</si>
  <si>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</si>
  <si>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</si>
  <si>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</si>
  <si>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</si>
  <si>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</si>
  <si>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</si>
  <si>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</si>
  <si>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F61678 - 1</t>
  </si>
  <si>
    <t>Very Yellow, Borderline Pass</t>
  </si>
  <si>
    <t>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</si>
  <si>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</si>
  <si>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</si>
  <si>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</si>
  <si>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</si>
  <si>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</si>
  <si>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</si>
  <si>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</si>
  <si>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</si>
  <si>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</si>
  <si>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</si>
  <si>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</si>
  <si>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</si>
  <si>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</si>
  <si>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</si>
  <si>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</si>
  <si>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</si>
  <si>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F61918-400030475 - 1</t>
  </si>
  <si>
    <t>Yellow &amp; Dirty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</si>
  <si>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</si>
  <si>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</si>
  <si>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</si>
  <si>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F61918-400030475 - 2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</si>
  <si>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</si>
  <si>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</si>
  <si>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</si>
  <si>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F61918-400030475 - 3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</si>
  <si>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</si>
  <si>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</si>
  <si>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</si>
  <si>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</si>
  <si>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</si>
  <si>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</si>
  <si>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</si>
  <si>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</si>
  <si>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F61703 - 1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</si>
  <si>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</si>
  <si>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</si>
  <si>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</si>
  <si>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</si>
  <si>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</si>
  <si>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</si>
  <si>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</si>
  <si>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</si>
  <si>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</si>
  <si>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</si>
  <si>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</si>
  <si>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</si>
  <si>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</si>
  <si>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</si>
  <si>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</si>
  <si>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</si>
  <si>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F61452, F61467, F61453 - 1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</si>
  <si>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</si>
  <si>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</si>
  <si>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</si>
  <si>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F61452, F61467, F61453 - 2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</si>
  <si>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</si>
  <si>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</si>
  <si>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</si>
  <si>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F61452, F61467, F61453 - 3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</si>
  <si>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</si>
  <si>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</si>
  <si>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</si>
  <si>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</si>
  <si>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</si>
  <si>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</si>
  <si>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</si>
  <si>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</si>
  <si>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F61677-4000028926 - 1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</si>
  <si>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</si>
  <si>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</si>
  <si>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</si>
  <si>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F61677-4000028926 - 2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</si>
  <si>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</si>
  <si>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</si>
  <si>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</si>
  <si>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F61677-4000028926 - 3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</si>
  <si>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</si>
  <si>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</si>
  <si>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</si>
  <si>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</si>
  <si>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</si>
  <si>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</si>
  <si>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</si>
  <si>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</si>
  <si>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F61118 - 1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</si>
  <si>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</si>
  <si>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</si>
  <si>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</si>
  <si>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</si>
  <si>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</si>
  <si>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</si>
  <si>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</si>
  <si>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</si>
  <si>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</si>
  <si>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</si>
  <si>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</si>
  <si>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</si>
  <si>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</si>
  <si>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F61677-40000219741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</si>
  <si>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</si>
  <si>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</si>
  <si>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</si>
  <si>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F61677-40000219741 - 1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</si>
  <si>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</si>
  <si>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</si>
  <si>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</si>
  <si>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F61677-40000219741 - 2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</si>
  <si>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</si>
  <si>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</si>
  <si>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</si>
  <si>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F61677-40000219741 - 3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</si>
  <si>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</si>
  <si>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</si>
  <si>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</si>
  <si>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</si>
  <si>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</si>
  <si>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</si>
  <si>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</si>
  <si>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</si>
  <si>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F61677-4000029741 - 1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</si>
  <si>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</si>
  <si>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</si>
  <si>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</si>
  <si>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F61677-4000029741 - 2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</si>
  <si>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</si>
  <si>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</si>
  <si>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</si>
  <si>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F61677-4000029741 - 3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</si>
  <si>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</si>
  <si>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</si>
  <si>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</si>
  <si>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</si>
  <si>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PURE FINISH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</si>
  <si>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</si>
  <si>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</si>
  <si>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</si>
  <si>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</si>
  <si>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F61674 - 1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</si>
  <si>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</si>
  <si>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</si>
  <si>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</si>
  <si>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</si>
  <si>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</si>
  <si>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</si>
  <si>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</si>
  <si>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F61674 - 3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</si>
  <si>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</si>
  <si>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</si>
  <si>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</si>
  <si>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</si>
  <si>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Flex 70D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</si>
  <si>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</si>
  <si>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</si>
  <si>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</si>
  <si>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</si>
  <si>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F61478/F61897-4000029917 - 1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</si>
  <si>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</si>
  <si>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</si>
  <si>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</si>
  <si>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F61478/F61897-4000029917 - 2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</si>
  <si>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</si>
  <si>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</si>
  <si>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</si>
  <si>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F61478/F61897-4000029917 - 3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</si>
  <si>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</si>
  <si>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</si>
  <si>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</si>
  <si>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</si>
  <si>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</si>
  <si>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</si>
  <si>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</si>
  <si>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</si>
  <si>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F62114-4000030706 - 1</t>
  </si>
  <si>
    <t>Dark &amp; Yellow, Borderline Pass</t>
  </si>
  <si>
    <t>2 - Considerable</t>
  </si>
  <si>
    <t>Too Dark &amp; Yellow</t>
  </si>
  <si>
    <t>Very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</si>
  <si>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</si>
  <si>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</si>
  <si>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</si>
  <si>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F62114-4000030706 - 2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</si>
  <si>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</si>
  <si>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</si>
  <si>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</si>
  <si>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F62114-4000030706 - 3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</si>
  <si>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</si>
  <si>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</si>
  <si>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</si>
  <si>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</si>
  <si>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</si>
  <si>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Sent to Jean to review. This was approved to ship per Jean 9/29/25.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</si>
  <si>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</si>
  <si>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</si>
  <si>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</si>
  <si>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</si>
  <si>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F61628 - 1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</si>
  <si>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</si>
  <si>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</si>
  <si>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</si>
  <si>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</si>
  <si>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</si>
  <si>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</si>
  <si>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</si>
  <si>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</si>
  <si>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</si>
  <si>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</si>
  <si>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</si>
  <si>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</si>
  <si>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Hot Calendered </t>
  </si>
  <si>
    <r>
      <rPr>
        <rFont val="Calibri"/>
        <b/>
        <color theme="1"/>
        <sz val="11.0"/>
      </rPr>
      <t>Company Name:</t>
    </r>
  </si>
  <si>
    <t>F61706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</si>
  <si>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</si>
  <si>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</si>
  <si>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</si>
  <si>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F61706 - 1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</si>
  <si>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</si>
  <si>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</si>
  <si>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</si>
  <si>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F61706 - 2</t>
  </si>
  <si>
    <t>Light &amp; 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</si>
  <si>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</si>
  <si>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</si>
  <si>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</si>
  <si>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</si>
  <si>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</si>
  <si>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</si>
  <si>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</si>
  <si>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</si>
  <si>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NYLON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</si>
  <si>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</si>
  <si>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</si>
  <si>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</si>
  <si>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</si>
  <si>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F61982 - 1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</si>
  <si>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</si>
  <si>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</si>
  <si>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</si>
  <si>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F61982 - 2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</si>
  <si>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</si>
  <si>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</si>
  <si>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</si>
  <si>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F61982 - 3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</si>
  <si>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</si>
  <si>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</si>
  <si>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</si>
  <si>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</si>
  <si>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70D AGILITY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</si>
  <si>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</si>
  <si>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</si>
  <si>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</si>
  <si>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</si>
  <si>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F61706, F61680, F61875 - 1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</si>
  <si>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</si>
  <si>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</si>
  <si>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</si>
  <si>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F61706, F61680, F61875 - 2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</si>
  <si>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</si>
  <si>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</si>
  <si>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</si>
  <si>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F61706, F61680, F61875 - 3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</si>
  <si>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</si>
  <si>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</si>
  <si>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</si>
  <si>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</si>
  <si>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</si>
  <si>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</si>
  <si>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</si>
  <si>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</si>
  <si>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F61116 - 1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</si>
  <si>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</si>
  <si>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</si>
  <si>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</si>
  <si>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</si>
  <si>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</si>
  <si>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</si>
  <si>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</si>
  <si>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F61116 - 3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</si>
  <si>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</si>
  <si>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</si>
  <si>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</si>
  <si>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</si>
  <si>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Watch pressure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</si>
  <si>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</si>
  <si>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</si>
  <si>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</si>
  <si>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</si>
  <si>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F61476-4000029915 - 1</t>
  </si>
  <si>
    <t>Light and Blue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</si>
  <si>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</si>
  <si>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</si>
  <si>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</si>
  <si>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F61476-4000029915 - 2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</si>
  <si>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</si>
  <si>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</si>
  <si>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</si>
  <si>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F61476-4000029915 - 3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</si>
  <si>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</si>
  <si>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</si>
  <si>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</si>
  <si>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</si>
  <si>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3.6 oz Apocalypse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</si>
  <si>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</si>
  <si>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</si>
  <si>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</si>
  <si>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</si>
  <si>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F61723, F61699 - 1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</si>
  <si>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</si>
  <si>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</si>
  <si>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</si>
  <si>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F61723, F61699 - 2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</si>
  <si>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</si>
  <si>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</si>
  <si>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</si>
  <si>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F61723, F61699 - 3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</si>
  <si>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</si>
  <si>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</si>
  <si>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</si>
  <si>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</si>
  <si>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brown 530 watch trapping &amp; bleeding on future production.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</si>
  <si>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</si>
  <si>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</si>
  <si>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</si>
  <si>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</si>
  <si>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F61944 - 1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</si>
  <si>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</si>
  <si>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</si>
  <si>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</si>
  <si>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F61944 - 2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</si>
  <si>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</si>
  <si>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</si>
  <si>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</si>
  <si>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F61944 - 3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</si>
  <si>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</si>
  <si>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</si>
  <si>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</si>
  <si>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</si>
  <si>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</si>
  <si>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</si>
  <si>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</si>
  <si>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</si>
  <si>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F61939 - 1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</si>
  <si>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</si>
  <si>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</si>
  <si>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</si>
  <si>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F61939 - 2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</si>
  <si>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</si>
  <si>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</si>
  <si>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</si>
  <si>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F61939 - 3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</si>
  <si>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</si>
  <si>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</si>
  <si>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</si>
  <si>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</si>
  <si>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brown 530 watch trapping.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</si>
  <si>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</si>
  <si>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</si>
  <si>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</si>
  <si>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</si>
  <si>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F61818 - 1</t>
  </si>
  <si>
    <t xml:space="preserve">Slightly Light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</si>
  <si>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</si>
  <si>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</si>
  <si>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</si>
  <si>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F61818 - 2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</si>
  <si>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</si>
  <si>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</si>
  <si>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</si>
  <si>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F61818 - 3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</si>
  <si>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</si>
  <si>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</si>
  <si>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</si>
  <si>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</si>
  <si>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</si>
  <si>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</si>
  <si>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</si>
  <si>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</si>
  <si>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F62151-4000030731 - 1</t>
  </si>
  <si>
    <t>Too Yellow</t>
  </si>
  <si>
    <t>1-2 - Much/Considerable</t>
  </si>
  <si>
    <t>Too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</si>
  <si>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</si>
  <si>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</si>
  <si>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</si>
  <si>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F62151-4000030731 - 2</t>
  </si>
  <si>
    <t>2-3 - Considerable/Noticeable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</si>
  <si>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</si>
  <si>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</si>
  <si>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</si>
  <si>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F62151-4000030731 - 3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</si>
  <si>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</si>
  <si>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</si>
  <si>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</si>
  <si>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</si>
  <si>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Approved to ship per Jean 11.13.25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</si>
  <si>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</si>
  <si>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</si>
  <si>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</si>
  <si>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</si>
  <si>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F61813 - 1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</si>
  <si>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</si>
  <si>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</si>
  <si>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</si>
  <si>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F61813 - 2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</si>
  <si>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</si>
  <si>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</si>
  <si>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</si>
  <si>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F61813 - 3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</si>
  <si>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</si>
  <si>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</si>
  <si>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</si>
  <si>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</si>
  <si>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</si>
  <si>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</si>
  <si>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</si>
  <si>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</si>
  <si>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R046840 - 1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</si>
  <si>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</si>
  <si>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</si>
  <si>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</si>
  <si>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R046840 - 2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</si>
  <si>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</si>
  <si>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</si>
  <si>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</si>
  <si>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R046840 - 3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</si>
  <si>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</si>
  <si>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</si>
  <si>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</si>
  <si>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</si>
  <si>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</si>
  <si>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</si>
  <si>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</si>
  <si>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</si>
  <si>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F62295-4000031045 - 1</t>
  </si>
  <si>
    <t>Dark, 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</si>
  <si>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</si>
  <si>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</si>
  <si>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</si>
  <si>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F62295-4000031045 - 2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</si>
  <si>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</si>
  <si>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</si>
  <si>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</si>
  <si>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F62295-4000031045 - 3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</si>
  <si>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</si>
  <si>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</si>
  <si>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</si>
  <si>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</si>
  <si>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Failing shades &amp; random small dark brown spots throughout. Approved per Jean 11/19/25.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</si>
  <si>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</si>
  <si>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</si>
  <si>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</si>
  <si>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</si>
  <si>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F61820 - 1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</si>
  <si>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</si>
  <si>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</si>
  <si>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</si>
  <si>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F61820 - 2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</si>
  <si>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</si>
  <si>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</si>
  <si>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</si>
  <si>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F61820 - 3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</si>
  <si>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</si>
  <si>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</si>
  <si>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</si>
  <si>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</si>
  <si>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</si>
  <si>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</si>
  <si>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</si>
  <si>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</si>
  <si>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F62102 - 1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</si>
  <si>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</si>
  <si>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</si>
  <si>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</si>
  <si>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</si>
  <si>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</si>
  <si>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</si>
  <si>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</si>
  <si>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</si>
  <si>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</si>
  <si>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</si>
  <si>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</si>
  <si>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</si>
  <si>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</si>
  <si>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</si>
  <si>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</si>
  <si>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</si>
  <si>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F62294-4000031053 - 1</t>
  </si>
  <si>
    <t>Too Dark &amp; Too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</si>
  <si>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</si>
  <si>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</si>
  <si>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</si>
  <si>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F62294-4000031053 - 2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</si>
  <si>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</si>
  <si>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</si>
  <si>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</si>
  <si>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F62294-4000031053 - 3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</si>
  <si>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</si>
  <si>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</si>
  <si>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</si>
  <si>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</si>
  <si>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Random dark brown spots throughout caused by print. Several shades fail post DWR finish. Approved by Jean.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</si>
  <si>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</si>
  <si>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</si>
  <si>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</si>
  <si>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</si>
  <si>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F62104 - 1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</si>
  <si>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</si>
  <si>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</si>
  <si>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</si>
  <si>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</si>
  <si>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</si>
  <si>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</si>
  <si>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</si>
  <si>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</si>
  <si>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</si>
  <si>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</si>
  <si>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</si>
  <si>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</si>
  <si>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</si>
  <si>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</si>
  <si>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</si>
  <si>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</si>
  <si>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F62106 - 1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</si>
  <si>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</si>
  <si>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</si>
  <si>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</si>
  <si>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</si>
  <si>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</si>
  <si>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</si>
  <si>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</si>
  <si>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F62106 - 3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</si>
  <si>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</si>
  <si>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</si>
  <si>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</si>
  <si>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</si>
  <si>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</si>
  <si>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</si>
  <si>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</si>
  <si>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</si>
  <si>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F61955, F62101 - 1</t>
  </si>
  <si>
    <t>Blue &amp; Dark</t>
  </si>
  <si>
    <t xml:space="preserve">Blue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</si>
  <si>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</si>
  <si>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</si>
  <si>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</si>
  <si>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F61955, F62101 - 2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</si>
  <si>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</si>
  <si>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</si>
  <si>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</si>
  <si>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F61955, F62101 - 3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</si>
  <si>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</si>
  <si>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</si>
  <si>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</si>
  <si>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</si>
  <si>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Watch trapping around dark brown 530 motifs.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</si>
  <si>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</si>
  <si>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</si>
  <si>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</si>
  <si>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</si>
  <si>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R047000 - 1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</si>
  <si>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</si>
  <si>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</si>
  <si>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</si>
  <si>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</si>
  <si>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</si>
  <si>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</si>
  <si>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</si>
  <si>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</si>
  <si>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</si>
  <si>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</si>
  <si>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</si>
  <si>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</si>
  <si>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</si>
  <si>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</si>
  <si>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</si>
  <si>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</si>
  <si>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R046999, R047059 - 1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</si>
  <si>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</si>
  <si>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</si>
  <si>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</si>
  <si>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R046999, R047059 - 2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</si>
  <si>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</si>
  <si>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</si>
  <si>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</si>
  <si>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R046999, R047059 - 3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</si>
  <si>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</si>
  <si>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</si>
  <si>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</si>
  <si>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</si>
  <si>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</si>
  <si>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</si>
  <si>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</si>
  <si>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</si>
  <si>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F61626 - 1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</si>
  <si>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</si>
  <si>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</si>
  <si>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</si>
  <si>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</si>
  <si>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</si>
  <si>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</si>
  <si>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</si>
  <si>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F61626 - 3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</si>
  <si>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</si>
  <si>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</si>
  <si>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</si>
  <si>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</si>
  <si>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</si>
  <si>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</si>
  <si>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</si>
  <si>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</si>
  <si>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F62252-4000030968 - 1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</si>
  <si>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</si>
  <si>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</si>
  <si>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</si>
  <si>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F62252-4000030968 - 2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</si>
  <si>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</si>
  <si>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</si>
  <si>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</si>
  <si>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F62252-4000030968 - 3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</si>
  <si>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</si>
  <si>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</si>
  <si>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</si>
  <si>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</si>
  <si>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</si>
  <si>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</si>
  <si>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</si>
  <si>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</si>
  <si>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R047058 - 1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</si>
  <si>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</si>
  <si>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</si>
  <si>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</si>
  <si>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</si>
  <si>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</si>
  <si>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</si>
  <si>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</si>
  <si>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</si>
  <si>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</si>
  <si>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</si>
  <si>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</si>
  <si>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</si>
  <si>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</si>
  <si>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</si>
  <si>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</si>
  <si>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</si>
  <si>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F62408-4000031191 - 1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</si>
  <si>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</si>
  <si>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</si>
  <si>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</si>
  <si>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F62408-4000031191 - 2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</si>
  <si>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</si>
  <si>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</si>
  <si>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</si>
  <si>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F62408-4000031191 - 3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</si>
  <si>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</si>
  <si>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</si>
  <si>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</si>
  <si>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</si>
  <si>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</si>
  <si>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</si>
  <si>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</si>
  <si>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</si>
  <si>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F62236 - 1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</si>
  <si>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</si>
  <si>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</si>
  <si>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</si>
  <si>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</si>
  <si>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</si>
  <si>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</si>
  <si>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</si>
  <si>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</si>
  <si>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</si>
  <si>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</si>
  <si>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</si>
  <si>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</si>
  <si>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</si>
  <si>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</si>
  <si>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</si>
  <si>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</si>
  <si>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F62154 - 1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</si>
  <si>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</si>
  <si>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</si>
  <si>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</si>
  <si>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F62154 - 2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</si>
  <si>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</si>
  <si>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</si>
  <si>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</si>
  <si>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F62154 - 3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</si>
  <si>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</si>
  <si>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</si>
  <si>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</si>
  <si>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</si>
  <si>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</si>
  <si>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</si>
  <si>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</si>
  <si>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</si>
  <si>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F62234 - 1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</si>
  <si>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</si>
  <si>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</si>
  <si>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</si>
  <si>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</si>
  <si>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</si>
  <si>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</si>
  <si>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</si>
  <si>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</si>
  <si>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</si>
  <si>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</si>
  <si>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</si>
  <si>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</si>
  <si>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</si>
  <si>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</si>
  <si>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</si>
  <si>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</si>
  <si>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F61995, F61117 - 1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</si>
  <si>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</si>
  <si>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</si>
  <si>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</si>
  <si>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F61995, F61117 - 2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</si>
  <si>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</si>
  <si>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</si>
  <si>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</si>
  <si>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F61995, F61117 - 3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</si>
  <si>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</si>
  <si>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</si>
  <si>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</si>
  <si>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</si>
  <si>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</si>
  <si>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</si>
  <si>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</si>
  <si>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</si>
  <si>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R047057 - 1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</si>
  <si>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</si>
  <si>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</si>
  <si>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</si>
  <si>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R047057 - 2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</si>
  <si>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</si>
  <si>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</si>
  <si>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</si>
  <si>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R047057 - 3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</si>
  <si>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</si>
  <si>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</si>
  <si>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</si>
  <si>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</si>
  <si>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</si>
  <si>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</si>
  <si>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</si>
  <si>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</si>
  <si>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R047084 - 1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</si>
  <si>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</si>
  <si>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</si>
  <si>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</si>
  <si>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R047084 - 2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</si>
  <si>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</si>
  <si>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</si>
  <si>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</si>
  <si>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R047084 - 3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</si>
  <si>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</si>
  <si>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</si>
  <si>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</si>
  <si>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</si>
  <si>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</si>
  <si>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</si>
  <si>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</si>
  <si>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</si>
  <si>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F62505 - 1</t>
  </si>
  <si>
    <t>Light &amp; Blue,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</si>
  <si>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</si>
  <si>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</si>
  <si>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</si>
  <si>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F62505 - 2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</si>
  <si>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</si>
  <si>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</si>
  <si>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</si>
  <si>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F62505 - 3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</si>
  <si>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</si>
  <si>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</si>
  <si>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</si>
  <si>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</si>
  <si>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</si>
  <si>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</si>
  <si>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</si>
  <si>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</si>
  <si>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F62099 - 1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</si>
  <si>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</si>
  <si>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</si>
  <si>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</si>
  <si>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F62099 - 2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</si>
  <si>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</si>
  <si>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</si>
  <si>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</si>
  <si>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F62099 - 3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</si>
  <si>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</si>
  <si>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</si>
  <si>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</si>
  <si>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</si>
  <si>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</si>
  <si>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</si>
  <si>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</si>
  <si>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</si>
  <si>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F62098 - 1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</si>
  <si>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</si>
  <si>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</si>
  <si>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</si>
  <si>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F62098 - 2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</si>
  <si>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</si>
  <si>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</si>
  <si>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</si>
  <si>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F62098 - 3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</si>
  <si>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</si>
  <si>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</si>
  <si>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</si>
  <si>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</si>
  <si>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</si>
  <si>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</si>
  <si>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</si>
  <si>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</si>
  <si>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R047356 - 1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</si>
  <si>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</si>
  <si>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</si>
  <si>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</si>
  <si>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</si>
  <si>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</si>
  <si>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</si>
  <si>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</si>
  <si>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</si>
  <si>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</si>
  <si>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</si>
  <si>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</si>
  <si>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</si>
  <si>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</si>
  <si>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</si>
  <si>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</si>
  <si>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</si>
  <si>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BK F62371, F62470, F62472 - 1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</si>
  <si>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</si>
  <si>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</si>
  <si>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</si>
  <si>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F62371, F62470, F62472 - 2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</si>
  <si>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</si>
  <si>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</si>
  <si>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</si>
  <si>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F62371, F62470, F62472 - 3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</si>
  <si>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</si>
  <si>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</si>
  <si>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</si>
  <si>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</si>
  <si>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</si>
  <si>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</si>
  <si>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</si>
  <si>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</si>
  <si>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BK F62409 - 1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</si>
  <si>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</si>
  <si>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</si>
  <si>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</si>
  <si>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F62409 - 2</t>
  </si>
  <si>
    <t>Slighlty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</si>
  <si>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</si>
  <si>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</si>
  <si>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</si>
  <si>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F62409 - 3</t>
  </si>
  <si>
    <t>Light &amp; yellow</t>
  </si>
  <si>
    <r>
      <rPr>
        <rFont val="Calibri"/>
        <color theme="1"/>
        <sz val="11.0"/>
      </rPr>
      <t>PATTERN EXECUTION:</t>
    </r>
  </si>
  <si>
    <t xml:space="preserve">  `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</si>
  <si>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</si>
  <si>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</si>
  <si>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</si>
  <si>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</si>
  <si>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</si>
  <si>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</si>
  <si>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</si>
  <si>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BK F62387 - 1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</si>
  <si>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</si>
  <si>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</si>
  <si>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</si>
  <si>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F62387 - 2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</si>
  <si>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</si>
  <si>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</si>
  <si>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</si>
  <si>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F62387 - 3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</si>
  <si>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</si>
  <si>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</si>
  <si>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</si>
  <si>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</si>
  <si>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</si>
  <si>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</si>
  <si>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</si>
  <si>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</si>
  <si>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BK F62594 - 1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</si>
  <si>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</si>
  <si>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</si>
  <si>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</si>
  <si>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F62594 - 2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</si>
  <si>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</si>
  <si>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</si>
  <si>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</si>
  <si>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BK F62594 - 3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</si>
  <si>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</si>
  <si>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</si>
  <si>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</si>
  <si>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</si>
  <si>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</si>
  <si>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</si>
  <si>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</si>
  <si>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</si>
  <si>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R047085, R047086 - 1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</si>
  <si>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</si>
  <si>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</si>
  <si>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</si>
  <si>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R047085, R047086 - 2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</si>
  <si>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</si>
  <si>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</si>
  <si>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</si>
  <si>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R047085, R047086 - 3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</si>
  <si>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</si>
  <si>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</si>
  <si>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</si>
  <si>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</si>
  <si>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</si>
  <si>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</si>
  <si>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</si>
  <si>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</si>
  <si>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F62370 - 1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</si>
  <si>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</si>
  <si>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</si>
  <si>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</si>
  <si>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F62370 - 2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</si>
  <si>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</si>
  <si>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</si>
  <si>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</si>
  <si>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F62370 - 3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</si>
  <si>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</si>
  <si>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</si>
  <si>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</si>
  <si>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</si>
  <si>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</si>
  <si>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</si>
  <si>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</si>
  <si>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</si>
  <si>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F62637 - 1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</si>
  <si>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</si>
  <si>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</si>
  <si>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</si>
  <si>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F62637 - 2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</si>
  <si>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</si>
  <si>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</si>
  <si>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</si>
  <si>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F62637 - 3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</si>
  <si>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</si>
  <si>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</si>
  <si>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</si>
  <si>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</si>
  <si>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</si>
  <si>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</si>
  <si>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</si>
  <si>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</si>
  <si>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R047350, R043751 - 1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</si>
  <si>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</si>
  <si>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</si>
  <si>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</si>
  <si>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R047350, R043751 - 2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</si>
  <si>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</si>
  <si>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</si>
  <si>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</si>
  <si>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R047350, R043751 - 3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</si>
  <si>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</si>
  <si>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</si>
  <si>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</si>
  <si>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</si>
  <si>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</si>
  <si>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</si>
  <si>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</si>
  <si>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</si>
  <si>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F62701 - 1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</si>
  <si>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</si>
  <si>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</si>
  <si>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</si>
  <si>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F62701 - 2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</si>
  <si>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</si>
  <si>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</si>
  <si>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</si>
  <si>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F62701 - 3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</si>
  <si>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</si>
  <si>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</si>
  <si>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</si>
  <si>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</si>
  <si>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</si>
  <si>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</si>
  <si>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</si>
  <si>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</si>
  <si>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F62431, F62531 - 1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</si>
  <si>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</si>
  <si>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</si>
  <si>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</si>
  <si>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F62431, F62531 - 2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</si>
  <si>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</si>
  <si>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</si>
  <si>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</si>
  <si>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F62431, F62531 - 3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</si>
  <si>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</si>
  <si>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</si>
  <si>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</si>
  <si>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</si>
  <si>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</si>
  <si>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</si>
  <si>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</si>
  <si>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</si>
  <si>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F62700 - 1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</si>
  <si>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</si>
  <si>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</si>
  <si>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</si>
  <si>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F62700 - 2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</si>
  <si>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</si>
  <si>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</si>
  <si>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</si>
  <si>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F62700 - 3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</si>
  <si>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</si>
  <si>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</si>
  <si>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</si>
  <si>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</si>
  <si>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</si>
  <si>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</si>
  <si>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</si>
  <si>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</si>
  <si>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Q02383-4000031530 - 1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</si>
  <si>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</si>
  <si>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</si>
  <si>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</si>
  <si>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Q02383-4000031530 - 2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</si>
  <si>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</si>
  <si>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</si>
  <si>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</si>
  <si>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Q02383-4000031530 - 3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</si>
  <si>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</si>
  <si>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</si>
  <si>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</si>
  <si>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</si>
  <si>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From Brookwood PO 4000031191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</si>
  <si>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</si>
  <si>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</si>
  <si>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</si>
  <si>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</si>
  <si>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F62450, F62483 - 1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</si>
  <si>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</si>
  <si>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</si>
  <si>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</si>
  <si>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F62450, F62483 - 2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</si>
  <si>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</si>
  <si>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</si>
  <si>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</si>
  <si>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F62450, F62483 - 3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</si>
  <si>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</si>
  <si>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</si>
  <si>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</si>
  <si>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</si>
  <si>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WESTRIDGE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</si>
  <si>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</si>
  <si>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</si>
  <si>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</si>
  <si>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</si>
  <si>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F62038 - 1</t>
  </si>
  <si>
    <t>Dark &amp; Red,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</si>
  <si>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</si>
  <si>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</si>
  <si>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</si>
  <si>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F62038 - 2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</si>
  <si>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</si>
  <si>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</si>
  <si>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</si>
  <si>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F62038 - 3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</si>
  <si>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</si>
  <si>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</si>
  <si>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</si>
  <si>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</si>
  <si>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</si>
  <si>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</si>
  <si>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</si>
  <si>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</si>
  <si>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R047353 - 1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</si>
  <si>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</si>
  <si>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</si>
  <si>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</si>
  <si>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</si>
  <si>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</si>
  <si>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</si>
  <si>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</si>
  <si>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R047353 - 3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</si>
  <si>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</si>
  <si>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</si>
  <si>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</si>
  <si>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</si>
  <si>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</si>
  <si>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</si>
  <si>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</si>
  <si>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</si>
  <si>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F62516 - 1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</si>
  <si>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</si>
  <si>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</si>
  <si>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</si>
  <si>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</si>
  <si>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</si>
  <si>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</si>
  <si>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</si>
  <si>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F62516 - 3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</si>
  <si>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</si>
  <si>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</si>
  <si>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</si>
  <si>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F62516 - 4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</si>
  <si>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</si>
  <si>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</si>
  <si>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</si>
  <si>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F62516 - 5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</si>
  <si>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</si>
  <si>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</si>
  <si>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</si>
  <si>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</si>
  <si>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</si>
  <si>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</si>
  <si>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</si>
  <si>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</si>
  <si>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F62552 - 1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</si>
  <si>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</si>
  <si>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</si>
  <si>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</si>
  <si>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</si>
  <si>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</si>
  <si>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</si>
  <si>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</si>
  <si>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F62552 - 3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</si>
  <si>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</si>
  <si>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</si>
  <si>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</si>
  <si>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</si>
  <si>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</si>
  <si>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</si>
  <si>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</si>
  <si>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</si>
  <si>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F62583 - 1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</si>
  <si>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</si>
  <si>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</si>
  <si>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</si>
  <si>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F62583 - 2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</si>
  <si>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</si>
  <si>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</si>
  <si>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</si>
  <si>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F62583 - 3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</si>
  <si>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</si>
  <si>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</si>
  <si>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</si>
  <si>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</si>
  <si>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</si>
  <si>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</si>
  <si>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</si>
  <si>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</si>
  <si>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F62235 - 1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</si>
  <si>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</si>
  <si>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</si>
  <si>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</si>
  <si>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F62235 - 2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</si>
  <si>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</si>
  <si>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</si>
  <si>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</si>
  <si>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F62235 - 3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</si>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</sst>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"/>
    <numFmt numFmtId="167" formatCode="m/d/yy"/>
    <numFmt numFmtId="168" formatCode="mm/dd/yyyy"/>
  </numFmts>
  <fonts count="33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readingOrder="0"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top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5" fillId="5" fontId="2" numFmtId="0" xfId="0" applyAlignment="1" applyBorder="1" applyFont="1">
      <alignment readingOrder="0"/>
    </xf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3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lef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4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3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6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8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19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6" fillId="0" fontId="22" numFmtId="49" xfId="0" applyAlignment="1" applyBorder="1" applyFont="1" applyNumberFormat="1">
      <alignment horizontal="center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7" fillId="2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7" fillId="6" fontId="2" numFmtId="0" xfId="0" applyAlignment="1" applyBorder="1" applyFill="1" applyFont="1">
      <alignment readingOrder="0"/>
    </xf>
    <xf borderId="7" fillId="0" fontId="2" numFmtId="165" xfId="0" applyAlignment="1" applyBorder="1" applyFont="1" applyNumberFormat="1">
      <alignment readingOrder="0"/>
    </xf>
    <xf borderId="7" fillId="0" fontId="2" numFmtId="3" xfId="0" applyAlignment="1" applyBorder="1" applyFont="1" applyNumberFormat="1">
      <alignment readingOrder="0"/>
    </xf>
    <xf borderId="0" fillId="2" fontId="27" numFmtId="0" xfId="0" applyAlignment="1" applyFont="1">
      <alignment horizontal="left" readingOrder="0"/>
    </xf>
    <xf borderId="7" fillId="0" fontId="2" numFmtId="166" xfId="0" applyAlignment="1" applyBorder="1" applyFont="1" applyNumberFormat="1">
      <alignment readingOrder="0"/>
    </xf>
    <xf borderId="7" fillId="0" fontId="2" numFmtId="167" xfId="0" applyAlignment="1" applyBorder="1" applyFont="1" applyNumberFormat="1">
      <alignment readingOrder="0"/>
    </xf>
    <xf borderId="7" fillId="0" fontId="2" numFmtId="168" xfId="0" applyAlignment="1" applyBorder="1" applyFont="1" applyNumberFormat="1">
      <alignment readingOrder="0"/>
    </xf>
    <xf borderId="7" fillId="7" fontId="2" numFmtId="0" xfId="0" applyAlignment="1" applyBorder="1" applyFill="1" applyFont="1">
      <alignment readingOrder="0"/>
    </xf>
    <xf borderId="0" fillId="0" fontId="2" numFmtId="49" xfId="0" applyFont="1" applyNumberFormat="1"/>
    <xf borderId="0" fillId="0" fontId="2" numFmtId="164" xfId="0" applyFont="1" applyNumberFormat="1"/>
    <xf borderId="6" fillId="0" fontId="10" numFmtId="0" xfId="0" applyAlignment="1" applyBorder="1" applyFont="1">
      <alignment horizontal="right" readingOrder="0" vertical="bottom"/>
    </xf>
    <xf borderId="6" fillId="0" fontId="10" numFmtId="14" xfId="0" applyAlignment="1" applyBorder="1" applyFont="1" applyNumberFormat="1">
      <alignment horizontal="right" readingOrder="0" vertical="bottom"/>
    </xf>
    <xf borderId="6" fillId="0" fontId="10" numFmtId="0" xfId="0" applyAlignment="1" applyBorder="1" applyFont="1">
      <alignment horizontal="right" readingOrder="0" vertical="bottom"/>
    </xf>
    <xf borderId="6" fillId="0" fontId="10" numFmtId="0" xfId="0" applyAlignment="1" applyBorder="1" applyFont="1">
      <alignment horizontal="right" readingOrder="0"/>
    </xf>
    <xf borderId="6" fillId="0" fontId="10" numFmtId="49" xfId="0" applyAlignment="1" applyBorder="1" applyFont="1" applyNumberFormat="1">
      <alignment horizontal="right" readingOrder="0" vertical="top"/>
    </xf>
    <xf borderId="5" fillId="0" fontId="2" numFmtId="0" xfId="0" applyAlignment="1" applyBorder="1" applyFont="1">
      <alignment readingOrder="0"/>
    </xf>
    <xf borderId="3" fillId="0" fontId="10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5" fillId="0" fontId="28" numFmtId="0" xfId="0" applyAlignment="1" applyBorder="1" applyFont="1">
      <alignment horizontal="center" readingOrder="0"/>
    </xf>
    <xf borderId="5" fillId="0" fontId="29" numFmtId="0" xfId="0" applyAlignment="1" applyBorder="1" applyFont="1">
      <alignment horizontal="center" readingOrder="0"/>
    </xf>
    <xf borderId="5" fillId="5" fontId="10" numFmtId="0" xfId="0" applyAlignment="1" applyBorder="1" applyFont="1">
      <alignment vertical="bottom"/>
    </xf>
    <xf borderId="5" fillId="0" fontId="30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8" fontId="31" numFmtId="0" xfId="0" applyAlignment="1" applyBorder="1" applyFill="1" applyFont="1">
      <alignment readingOrder="0"/>
    </xf>
    <xf borderId="5" fillId="4" fontId="8" numFmtId="0" xfId="0" applyAlignment="1" applyBorder="1" applyFont="1">
      <alignment horizontal="center" readingOrder="0" shrinkToFit="0" vertical="top" wrapText="1"/>
    </xf>
    <xf borderId="5" fillId="8" fontId="32" numFmtId="0" xfId="0" applyAlignment="1" applyBorder="1" applyFont="1">
      <alignment horizontal="center" readingOrder="0"/>
    </xf>
    <xf borderId="5" fillId="5" fontId="10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center" readingOrder="0" vertical="top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6" name="Shape 6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7" name="Shape 7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5" name="Shape 5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IFERROR(__xludf.DUMMYFUNCTION("ImportRange(""1j_tOYpxDg_OqRZSMch4T9bnfboskEYCsGAUte0W7KB8"",""FirstArticleSummary!B4:B"")"),"#REF!")</f>
        <v>#REF!</v>
      </c>
      <c r="B1" s="2" t="str">
        <f>IFERROR(__xludf.DUMMYFUNCTION("ImportRange(""1j_tOYpxDg_OqRZSMch4T9bnfboskEYCsGAUte0W7KB8"",""FirstArticleSummary!C4:C"")"),"MultiCam®")</f>
        <v>MultiCam®</v>
      </c>
      <c r="C1" s="2" t="str">
        <f t="shared" ref="C1:C1000" si="1">CONCATENATE(A1," ",B1)</f>
        <v>#REF!</v>
      </c>
      <c r="D1" s="3" t="str">
        <f>IFERROR(__xludf.DUMMYFUNCTION("ImportRange(""1j_tOYpxDg_OqRZSMch4T9bnfboskEYCsGAUte0W7KB8"",""DATA!A:A"")"),"")</f>
        <v/>
      </c>
      <c r="G1" s="4" t="str">
        <f>IFERROR(__xludf.DUMMYFUNCTION("ARRAYFORMULA(IF(INDEX(ARRAYFORMULA(CONDITIONAL_FORMAT_RULES(IMPORTRANGE(""FirstArticleSummary!N4:N""))), 1, 1) = ""green"", IMPORTRANGE(""1j_tOYpxDg_OqRZSMch4T9bnfboskEYCsGAUte0W7KB8"", ""DATA!A:A""), """"))"),"#NAME?")</f>
        <v>#NAME?</v>
      </c>
    </row>
    <row r="2">
      <c r="A2" s="5" t="s">
        <v>0</v>
      </c>
      <c r="B2" s="2" t="str">
        <f>IFERROR(__xludf.DUMMYFUNCTION("""COMPUTED_VALUE"""),"MultiCam®")</f>
        <v>MultiCam®</v>
      </c>
      <c r="C2" s="2" t="str">
        <f t="shared" si="1"/>
        <v>200D Yuma™ MultiCam®</v>
      </c>
      <c r="D2" s="2" t="str">
        <f>IFERROR(__xludf.DUMMYFUNCTION("""COMPUTED_VALUE"""),"")</f>
        <v/>
      </c>
    </row>
    <row r="3">
      <c r="B3" s="2" t="str">
        <f>IFERROR(__xludf.DUMMYFUNCTION("""COMPUTED_VALUE"""),"MultiCam®")</f>
        <v>MultiCam®</v>
      </c>
      <c r="C3" s="2" t="str">
        <f t="shared" si="1"/>
        <v> MultiCam®</v>
      </c>
      <c r="D3" s="2" t="str">
        <f>IFERROR(__xludf.DUMMYFUNCTION("""COMPUTED_VALUE"""),"")</f>
        <v/>
      </c>
    </row>
    <row r="4">
      <c r="B4" s="2" t="str">
        <f>IFERROR(__xludf.DUMMYFUNCTION("""COMPUTED_VALUE"""),"MultiCam®")</f>
        <v>MultiCam®</v>
      </c>
      <c r="C4" s="2" t="str">
        <f t="shared" si="1"/>
        <v> MultiCam®</v>
      </c>
      <c r="D4" s="2" t="str">
        <f>IFERROR(__xludf.DUMMYFUNCTION("""COMPUTED_VALUE"""),"DEFENDER™ M - MC - ")</f>
        <v>DEFENDER™ M - MC - </v>
      </c>
    </row>
    <row r="5">
      <c r="B5" s="2" t="str">
        <f>IFERROR(__xludf.DUMMYFUNCTION("""COMPUTED_VALUE"""),"MultiCam® Black")</f>
        <v>MultiCam® Black</v>
      </c>
      <c r="C5" s="2" t="str">
        <f t="shared" si="1"/>
        <v> MultiCam® Black</v>
      </c>
      <c r="D5" s="2" t="str">
        <f>IFERROR(__xludf.DUMMYFUNCTION("""COMPUTED_VALUE"""),"200D Yuma™ - MC - ")</f>
        <v>200D Yuma™ - MC - </v>
      </c>
    </row>
    <row r="6">
      <c r="B6" s="2" t="str">
        <f>IFERROR(__xludf.DUMMYFUNCTION("""COMPUTED_VALUE"""),"MultiCam®")</f>
        <v>MultiCam®</v>
      </c>
      <c r="C6" s="2" t="str">
        <f t="shared" si="1"/>
        <v> MultiCam®</v>
      </c>
      <c r="D6" s="2" t="str">
        <f>IFERROR(__xludf.DUMMYFUNCTION("""COMPUTED_VALUE"""),"600D STIMULUS™ - MC - ")</f>
        <v>600D STIMULUS™ - MC - </v>
      </c>
    </row>
    <row r="7">
      <c r="B7" s="2" t="str">
        <f>IFERROR(__xludf.DUMMYFUNCTION("""COMPUTED_VALUE"""),"MultiCam® Black")</f>
        <v>MultiCam® Black</v>
      </c>
      <c r="C7" s="2" t="str">
        <f t="shared" si="1"/>
        <v> MultiCam® Black</v>
      </c>
      <c r="D7" s="2" t="str">
        <f>IFERROR(__xludf.DUMMYFUNCTION("""COMPUTED_VALUE"""),"600D ECO DUCK™ RECLAIM™ - MC - ")</f>
        <v>600D ECO DUCK™ RECLAIM™ - MC - </v>
      </c>
    </row>
    <row r="8">
      <c r="B8" s="2" t="str">
        <f>IFERROR(__xludf.DUMMYFUNCTION("""COMPUTED_VALUE"""),"MultiCam® Arid")</f>
        <v>MultiCam® Arid</v>
      </c>
      <c r="C8" s="2" t="str">
        <f t="shared" si="1"/>
        <v> MultiCam® Arid</v>
      </c>
      <c r="D8" s="2" t="str">
        <f>IFERROR(__xludf.DUMMYFUNCTION("""COMPUTED_VALUE"""),"600D ECO DUCK™ RECLAIM™ Black - MCBlack - ")</f>
        <v>600D ECO DUCK™ RECLAIM™ Black - MCBlack - </v>
      </c>
    </row>
    <row r="9">
      <c r="B9" s="2" t="str">
        <f>IFERROR(__xludf.DUMMYFUNCTION("""COMPUTED_VALUE"""),"MultiCam® Alpine")</f>
        <v>MultiCam® Alpine</v>
      </c>
      <c r="C9" s="2" t="str">
        <f t="shared" si="1"/>
        <v> MultiCam® Alpine</v>
      </c>
      <c r="D9" s="2" t="str">
        <f>IFERROR(__xludf.DUMMYFUNCTION("""COMPUTED_VALUE"""),"BALLOON™ 70D Ripstop - MC - ")</f>
        <v>BALLOON™ 70D Ripstop - MC - </v>
      </c>
    </row>
    <row r="10">
      <c r="B10" s="2" t="str">
        <f>IFERROR(__xludf.DUMMYFUNCTION("""COMPUTED_VALUE"""),"MultiCam®")</f>
        <v>MultiCam®</v>
      </c>
      <c r="C10" s="2" t="str">
        <f t="shared" si="1"/>
        <v> MultiCam®</v>
      </c>
      <c r="D10" s="2" t="str">
        <f>IFERROR(__xludf.DUMMYFUNCTION("""COMPUTED_VALUE"""),"BALLOON™ 70D Ripstop - Black - MCBlack - ")</f>
        <v>BALLOON™ 70D Ripstop - Black - MCBlack - </v>
      </c>
    </row>
    <row r="11">
      <c r="B11" s="2" t="str">
        <f>IFERROR(__xludf.DUMMYFUNCTION("""COMPUTED_VALUE"""),"MultiCam®")</f>
        <v>MultiCam®</v>
      </c>
      <c r="C11" s="2" t="str">
        <f t="shared" si="1"/>
        <v> MultiCam®</v>
      </c>
      <c r="D11" s="2" t="str">
        <f>IFERROR(__xludf.DUMMYFUNCTION("""COMPUTED_VALUE"""),"BALLOON™ 70D Ripstop - Arid - MCArid - ")</f>
        <v>BALLOON™ 70D Ripstop - Arid - MCArid - </v>
      </c>
    </row>
    <row r="12">
      <c r="B12" s="2" t="str">
        <f>IFERROR(__xludf.DUMMYFUNCTION("""COMPUTED_VALUE"""),"MultiCam® Black")</f>
        <v>MultiCam® Black</v>
      </c>
      <c r="C12" s="2" t="str">
        <f t="shared" si="1"/>
        <v> MultiCam® Black</v>
      </c>
      <c r="D12" s="2" t="str">
        <f>IFERROR(__xludf.DUMMYFUNCTION("""COMPUTED_VALUE"""),"BALLOON™ 70D Ripstop - Alpine - MCAlpine - ")</f>
        <v>BALLOON™ 70D Ripstop - Alpine - MCAlpine - </v>
      </c>
    </row>
    <row r="13">
      <c r="B13" s="2" t="str">
        <f>IFERROR(__xludf.DUMMYFUNCTION("""COMPUTED_VALUE"""),"MultiCam®")</f>
        <v>MultiCam®</v>
      </c>
      <c r="C13" s="2" t="str">
        <f t="shared" si="1"/>
        <v> MultiCam®</v>
      </c>
      <c r="D13" s="2" t="str">
        <f>IFERROR(__xludf.DUMMYFUNCTION("""COMPUTED_VALUE"""),"30D AEROLITE™ - MC - ")</f>
        <v>30D AEROLITE™ - MC - </v>
      </c>
    </row>
    <row r="14">
      <c r="B14" s="2" t="str">
        <f>IFERROR(__xludf.DUMMYFUNCTION("""COMPUTED_VALUE"""),"MultiCam®")</f>
        <v>MultiCam®</v>
      </c>
      <c r="C14" s="2" t="str">
        <f t="shared" si="1"/>
        <v> MultiCam®</v>
      </c>
      <c r="D14" s="2" t="str">
        <f>IFERROR(__xludf.DUMMYFUNCTION("""COMPUTED_VALUE"""),"AGILITY™ - MC - ")</f>
        <v>AGILITY™ - MC - </v>
      </c>
    </row>
    <row r="15">
      <c r="B15" s="2" t="str">
        <f>IFERROR(__xludf.DUMMYFUNCTION("""COMPUTED_VALUE"""),"MultiCam® Arid")</f>
        <v>MultiCam® Arid</v>
      </c>
      <c r="C15" s="2" t="str">
        <f t="shared" si="1"/>
        <v> MultiCam® Arid</v>
      </c>
      <c r="D15" s="2" t="str">
        <f>IFERROR(__xludf.DUMMYFUNCTION("""COMPUTED_VALUE"""),"AGILITY™ - Black - MCBlack")</f>
        <v>AGILITY™ - Black - MCBlack</v>
      </c>
    </row>
    <row r="16">
      <c r="B16" s="2" t="str">
        <f>IFERROR(__xludf.DUMMYFUNCTION("""COMPUTED_VALUE"""),"MultiCam®")</f>
        <v>MultiCam®</v>
      </c>
      <c r="C16" s="2" t="str">
        <f t="shared" si="1"/>
        <v> MultiCam®</v>
      </c>
      <c r="D16" s="2" t="str">
        <f>IFERROR(__xludf.DUMMYFUNCTION("""COMPUTED_VALUE"""),"AVENGER™ - MC - ")</f>
        <v>AVENGER™ - MC - </v>
      </c>
    </row>
    <row r="17">
      <c r="B17" s="2" t="str">
        <f>IFERROR(__xludf.DUMMYFUNCTION("""COMPUTED_VALUE"""),"MultiCam®")</f>
        <v>MultiCam®</v>
      </c>
      <c r="C17" s="2" t="str">
        <f t="shared" si="1"/>
        <v> MultiCam®</v>
      </c>
      <c r="D17" s="2" t="str">
        <f>IFERROR(__xludf.DUMMYFUNCTION("""COMPUTED_VALUE"""),"330D SHOTGUN II™ - MC - ")</f>
        <v>330D SHOTGUN II™ - MC - </v>
      </c>
    </row>
    <row r="18">
      <c r="B18" s="2" t="str">
        <f>IFERROR(__xludf.DUMMYFUNCTION("""COMPUTED_VALUE"""),"MultiCam®")</f>
        <v>MultiCam®</v>
      </c>
      <c r="C18" s="2" t="str">
        <f t="shared" si="1"/>
        <v> MultiCam®</v>
      </c>
      <c r="D18" s="2" t="str">
        <f>IFERROR(__xludf.DUMMYFUNCTION("""COMPUTED_VALUE"""),"330D SHOTGUN II™ - Arid - MCArid")</f>
        <v>330D SHOTGUN II™ - Arid - MCArid</v>
      </c>
    </row>
    <row r="19">
      <c r="B19" s="2" t="str">
        <f>IFERROR(__xludf.DUMMYFUNCTION("""COMPUTED_VALUE"""),"MultiCam®")</f>
        <v>MultiCam®</v>
      </c>
      <c r="C19" s="2" t="str">
        <f t="shared" si="1"/>
        <v> MultiCam®</v>
      </c>
      <c r="D19" s="2" t="str">
        <f>IFERROR(__xludf.DUMMYFUNCTION("""COMPUTED_VALUE"""),"500D WESTRIDGE™ Ripstop - MC - ")</f>
        <v>500D WESTRIDGE™ Ripstop - MC - </v>
      </c>
    </row>
    <row r="20">
      <c r="B20" s="2" t="str">
        <f>IFERROR(__xludf.DUMMYFUNCTION("""COMPUTED_VALUE"""),"MultiCam®")</f>
        <v>MultiCam®</v>
      </c>
      <c r="C20" s="2" t="str">
        <f t="shared" si="1"/>
        <v> MultiCam®</v>
      </c>
      <c r="D20" s="2" t="str">
        <f>IFERROR(__xludf.DUMMYFUNCTION("""COMPUTED_VALUE"""),"WESTRIDGE™ IDC Ripstop - MC - ")</f>
        <v>WESTRIDGE™ IDC Ripstop - MC - </v>
      </c>
    </row>
    <row r="21">
      <c r="B21" s="2" t="str">
        <f>IFERROR(__xludf.DUMMYFUNCTION("""COMPUTED_VALUE"""),"MultiCam®")</f>
        <v>MultiCam®</v>
      </c>
      <c r="C21" s="2" t="str">
        <f t="shared" si="1"/>
        <v> MultiCam®</v>
      </c>
      <c r="D21" s="2" t="str">
        <f>IFERROR(__xludf.DUMMYFUNCTION("""COMPUTED_VALUE"""),"50/50 NYCO ENVOY ™ (Same as regular NYCO) - MC - ")</f>
        <v>50/50 NYCO ENVOY ™ (Same as regular NYCO) - MC - </v>
      </c>
    </row>
    <row r="22">
      <c r="B22" s="2" t="str">
        <f>IFERROR(__xludf.DUMMYFUNCTION("""COMPUTED_VALUE"""),"MultiCam® Black")</f>
        <v>MultiCam® Black</v>
      </c>
      <c r="C22" s="2" t="str">
        <f t="shared" si="1"/>
        <v> MultiCam® Black</v>
      </c>
      <c r="D22" s="2" t="str">
        <f>IFERROR(__xludf.DUMMYFUNCTION("""COMPUTED_VALUE"""),"COMMANDER™ - MC - ")</f>
        <v>COMMANDER™ - MC - </v>
      </c>
    </row>
    <row r="23">
      <c r="B23" s="2" t="str">
        <f>IFERROR(__xludf.DUMMYFUNCTION("""COMPUTED_VALUE"""),"MultiCam® Arid")</f>
        <v>MultiCam® Arid</v>
      </c>
      <c r="C23" s="2" t="str">
        <f t="shared" si="1"/>
        <v> MultiCam® Arid</v>
      </c>
      <c r="D23" s="2" t="str">
        <f>IFERROR(__xludf.DUMMYFUNCTION("""COMPUTED_VALUE"""),"FLEX™ TWILL - MC - ")</f>
        <v>FLEX™ TWILL - MC - </v>
      </c>
    </row>
    <row r="24">
      <c r="B24" s="2" t="str">
        <f>IFERROR(__xludf.DUMMYFUNCTION("""COMPUTED_VALUE"""),"MultiCam®")</f>
        <v>MultiCam®</v>
      </c>
      <c r="C24" s="2" t="str">
        <f t="shared" si="1"/>
        <v> MultiCam®</v>
      </c>
      <c r="D24" s="2" t="str">
        <f>IFERROR(__xludf.DUMMYFUNCTION("""COMPUTED_VALUE"""),"Flex™ - MC - ")</f>
        <v>Flex™ - MC - </v>
      </c>
    </row>
    <row r="25">
      <c r="B25" s="2" t="str">
        <f>IFERROR(__xludf.DUMMYFUNCTION("""COMPUTED_VALUE"""),"MultiCam®")</f>
        <v>MultiCam®</v>
      </c>
      <c r="C25" s="2" t="str">
        <f t="shared" si="1"/>
        <v> MultiCam®</v>
      </c>
      <c r="D25" s="2" t="str">
        <f>IFERROR(__xludf.DUMMYFUNCTION("""COMPUTED_VALUE"""),"Flex™ - Black - MCBlack - ")</f>
        <v>Flex™ - Black - MCBlack - </v>
      </c>
    </row>
    <row r="26">
      <c r="B26" s="2" t="str">
        <f>IFERROR(__xludf.DUMMYFUNCTION("""COMPUTED_VALUE"""),"MultiCam® Alpine")</f>
        <v>MultiCam® Alpine</v>
      </c>
      <c r="C26" s="2" t="str">
        <f t="shared" si="1"/>
        <v> MultiCam® Alpine</v>
      </c>
      <c r="D26" s="2" t="str">
        <f>IFERROR(__xludf.DUMMYFUNCTION("""COMPUTED_VALUE"""),"Flex™ - Arid - MCArid - ")</f>
        <v>Flex™ - Arid - MCArid - </v>
      </c>
    </row>
    <row r="27">
      <c r="B27" s="2" t="str">
        <f>IFERROR(__xludf.DUMMYFUNCTION("""COMPUTED_VALUE"""),"MultiCam® Black")</f>
        <v>MultiCam® Black</v>
      </c>
      <c r="C27" s="2" t="str">
        <f t="shared" si="1"/>
        <v> MultiCam® Black</v>
      </c>
      <c r="D27" s="2" t="str">
        <f>IFERROR(__xludf.DUMMYFUNCTION("""COMPUTED_VALUE"""),"550 Fortrex™ - MC - ")</f>
        <v>550 Fortrex™ - MC - </v>
      </c>
    </row>
    <row r="28">
      <c r="B28" s="2" t="str">
        <f>IFERROR(__xludf.DUMMYFUNCTION("""COMPUTED_VALUE"""),"MultiCam®")</f>
        <v>MultiCam®</v>
      </c>
      <c r="C28" s="2" t="str">
        <f t="shared" si="1"/>
        <v> MultiCam®</v>
      </c>
      <c r="D28" s="2" t="str">
        <f>IFERROR(__xludf.DUMMYFUNCTION("""COMPUTED_VALUE"""),"30D INTRUDER® SPORT™ - MC - ")</f>
        <v>30D INTRUDER® SPORT™ - MC - </v>
      </c>
    </row>
    <row r="29">
      <c r="B29" s="2" t="str">
        <f>IFERROR(__xludf.DUMMYFUNCTION("""COMPUTED_VALUE"""),"MultiCam® Arid")</f>
        <v>MultiCam® Arid</v>
      </c>
      <c r="C29" s="2" t="str">
        <f t="shared" si="1"/>
        <v> MultiCam® Arid</v>
      </c>
      <c r="D29" s="2" t="str">
        <f>IFERROR(__xludf.DUMMYFUNCTION("""COMPUTED_VALUE"""),"30D INTRUDER® SPORT™ - Alpine - MCAlpine")</f>
        <v>30D INTRUDER® SPORT™ - Alpine - MCAlpine</v>
      </c>
    </row>
    <row r="30">
      <c r="B30" s="2" t="str">
        <f>IFERROR(__xludf.DUMMYFUNCTION("""COMPUTED_VALUE"""),"MultiCam® Alpine")</f>
        <v>MultiCam® Alpine</v>
      </c>
      <c r="C30" s="2" t="str">
        <f t="shared" si="1"/>
        <v> MultiCam® Alpine</v>
      </c>
      <c r="D30" s="2" t="str">
        <f>IFERROR(__xludf.DUMMYFUNCTION("""COMPUTED_VALUE"""),"40D QUANTUM™ - Black - MCBlack - ")</f>
        <v>40D QUANTUM™ - Black - MCBlack - </v>
      </c>
    </row>
    <row r="31">
      <c r="B31" s="2" t="str">
        <f>IFERROR(__xludf.DUMMYFUNCTION("""COMPUTED_VALUE"""),"MultiCam® Alpine")</f>
        <v>MultiCam® Alpine</v>
      </c>
      <c r="C31" s="2" t="str">
        <f t="shared" si="1"/>
        <v> MultiCam® Alpine</v>
      </c>
      <c r="D31" s="2" t="str">
        <f>IFERROR(__xludf.DUMMYFUNCTION("""COMPUTED_VALUE"""),"40D QUANTUM™ - MC - ")</f>
        <v>40D QUANTUM™ - MC - </v>
      </c>
    </row>
    <row r="32">
      <c r="B32" s="2" t="str">
        <f>IFERROR(__xludf.DUMMYFUNCTION("""COMPUTED_VALUE"""),"MultiCam® Black")</f>
        <v>MultiCam® Black</v>
      </c>
      <c r="C32" s="2" t="str">
        <f t="shared" si="1"/>
        <v> MultiCam® Black</v>
      </c>
      <c r="D32" s="2" t="str">
        <f>IFERROR(__xludf.DUMMYFUNCTION("""COMPUTED_VALUE"""),"40D QUANTUM™ - Arid - MCArid - ")</f>
        <v>40D QUANTUM™ - Arid - MCArid - </v>
      </c>
    </row>
    <row r="33">
      <c r="B33" s="2" t="str">
        <f>IFERROR(__xludf.DUMMYFUNCTION("""COMPUTED_VALUE"""),"MultiCam®")</f>
        <v>MultiCam®</v>
      </c>
      <c r="C33" s="2" t="str">
        <f t="shared" si="1"/>
        <v> MultiCam®</v>
      </c>
      <c r="D33" s="2" t="str">
        <f>IFERROR(__xludf.DUMMYFUNCTION("""COMPUTED_VALUE"""),"40D QUANTUM™ - Alpine - MCAlpine - ")</f>
        <v>40D QUANTUM™ - Alpine - MCAlpine - </v>
      </c>
    </row>
    <row r="34">
      <c r="B34" s="2" t="str">
        <f>IFERROR(__xludf.DUMMYFUNCTION("""COMPUTED_VALUE"""),"MultiCam® Arid")</f>
        <v>MultiCam® Arid</v>
      </c>
      <c r="C34" s="2" t="str">
        <f t="shared" si="1"/>
        <v> MultiCam® Arid</v>
      </c>
      <c r="D34" s="2" t="str">
        <f>IFERROR(__xludf.DUMMYFUNCTION("""COMPUTED_VALUE"""),"165D APOCALYPSE™ - Alpine - MCAlpine - ")</f>
        <v>165D APOCALYPSE™ - Alpine - MCAlpine - </v>
      </c>
    </row>
    <row r="35">
      <c r="B35" s="2" t="str">
        <f>IFERROR(__xludf.DUMMYFUNCTION("""COMPUTED_VALUE"""),"MultiCam® Tropic")</f>
        <v>MultiCam® Tropic</v>
      </c>
      <c r="C35" s="2" t="str">
        <f t="shared" si="1"/>
        <v> MultiCam® Tropic</v>
      </c>
      <c r="D35" s="2" t="str">
        <f>IFERROR(__xludf.DUMMYFUNCTION("""COMPUTED_VALUE"""),"165D APOCALYPSE™ - Black -  MCBlack - ")</f>
        <v>165D APOCALYPSE™ - Black -  MCBlack - </v>
      </c>
    </row>
    <row r="36">
      <c r="B36" s="2" t="str">
        <f>IFERROR(__xludf.DUMMYFUNCTION("""COMPUTED_VALUE"""),"MultiCam®")</f>
        <v>MultiCam®</v>
      </c>
      <c r="C36" s="2" t="str">
        <f t="shared" si="1"/>
        <v> MultiCam®</v>
      </c>
      <c r="D36" s="2" t="str">
        <f>IFERROR(__xludf.DUMMYFUNCTION("""COMPUTED_VALUE"""),"165D APOCALYPSE™ - MC - ")</f>
        <v>165D APOCALYPSE™ - MC - </v>
      </c>
    </row>
    <row r="37">
      <c r="B37" s="2" t="str">
        <f>IFERROR(__xludf.DUMMYFUNCTION("""COMPUTED_VALUE"""),"MultiCam® Alpine")</f>
        <v>MultiCam® Alpine</v>
      </c>
      <c r="C37" s="2" t="str">
        <f t="shared" si="1"/>
        <v> MultiCam® Alpine</v>
      </c>
      <c r="D37" s="2" t="str">
        <f>IFERROR(__xludf.DUMMYFUNCTION("""COMPUTED_VALUE"""),"165D APOCALYPSE™ - Arid - MCArid - ")</f>
        <v>165D APOCALYPSE™ - Arid - MCArid - </v>
      </c>
    </row>
    <row r="38">
      <c r="B38" s="2" t="str">
        <f>IFERROR(__xludf.DUMMYFUNCTION("""COMPUTED_VALUE"""),"MultiCam® Tropic")</f>
        <v>MultiCam® Tropic</v>
      </c>
      <c r="C38" s="2" t="str">
        <f t="shared" si="1"/>
        <v> MultiCam® Tropic</v>
      </c>
      <c r="D38" s="2" t="str">
        <f>IFERROR(__xludf.DUMMYFUNCTION("""COMPUTED_VALUE"""),"165D APOCALYPSE™ - Tropic - MCTropic - ")</f>
        <v>165D APOCALYPSE™ - Tropic - MCTropic - </v>
      </c>
    </row>
    <row r="39">
      <c r="B39" s="2" t="str">
        <f>IFERROR(__xludf.DUMMYFUNCTION("""COMPUTED_VALUE"""),"MultiCam® Arid")</f>
        <v>MultiCam® Arid</v>
      </c>
      <c r="C39" s="2" t="str">
        <f t="shared" si="1"/>
        <v> MultiCam® Arid</v>
      </c>
      <c r="D39" s="2" t="str">
        <f>IFERROR(__xludf.DUMMYFUNCTION("""COMPUTED_VALUE"""),"170D APOCALYPSE PLUS ™ - MC - ")</f>
        <v>170D APOCALYPSE PLUS ™ - MC - </v>
      </c>
    </row>
    <row r="40">
      <c r="B40" s="2" t="str">
        <f>IFERROR(__xludf.DUMMYFUNCTION("""COMPUTED_VALUE"""),"MultiCam® Black")</f>
        <v>MultiCam® Black</v>
      </c>
      <c r="C40" s="2" t="str">
        <f t="shared" si="1"/>
        <v> MultiCam® Black</v>
      </c>
      <c r="D40" s="2" t="str">
        <f>IFERROR(__xludf.DUMMYFUNCTION("""COMPUTED_VALUE"""),"170D APOCALYPSE PLUS ™ - Alpine - MCAlpine - ")</f>
        <v>170D APOCALYPSE PLUS ™ - Alpine - MCAlpine - </v>
      </c>
    </row>
    <row r="41">
      <c r="B41" s="2" t="str">
        <f>IFERROR(__xludf.DUMMYFUNCTION("""COMPUTED_VALUE"""),"MultiCam®")</f>
        <v>MultiCam®</v>
      </c>
      <c r="C41" s="2" t="str">
        <f t="shared" si="1"/>
        <v> MultiCam®</v>
      </c>
      <c r="D41" s="2" t="str">
        <f>IFERROR(__xludf.DUMMYFUNCTION("""COMPUTED_VALUE"""),"170D APOCALYPSE PLUS ™ - Tropic - MCTropic - ")</f>
        <v>170D APOCALYPSE PLUS ™ - Tropic - MCTropic - </v>
      </c>
    </row>
    <row r="42">
      <c r="B42" s="2" t="str">
        <f>IFERROR(__xludf.DUMMYFUNCTION("""COMPUTED_VALUE"""),"MultiCam® Alpine")</f>
        <v>MultiCam® Alpine</v>
      </c>
      <c r="C42" s="2" t="str">
        <f t="shared" si="1"/>
        <v> MultiCam® Alpine</v>
      </c>
      <c r="D42" s="2" t="str">
        <f>IFERROR(__xludf.DUMMYFUNCTION("""COMPUTED_VALUE"""),"170D APOCALYPSE PLUS ™ - Arid - MCArid - ")</f>
        <v>170D APOCALYPSE PLUS ™ - Arid - MCArid - </v>
      </c>
    </row>
    <row r="43">
      <c r="B43" s="2" t="str">
        <f>IFERROR(__xludf.DUMMYFUNCTION("""COMPUTED_VALUE"""),"MultiCam®")</f>
        <v>MultiCam®</v>
      </c>
      <c r="C43" s="2" t="str">
        <f t="shared" si="1"/>
        <v> MultiCam®</v>
      </c>
      <c r="D43" s="2" t="str">
        <f>IFERROR(__xludf.DUMMYFUNCTION("""COMPUTED_VALUE"""),"70D SHASTA™ - Black - MCBlack - ")</f>
        <v>70D SHASTA™ - Black - MCBlack - </v>
      </c>
    </row>
    <row r="44">
      <c r="B44" s="2" t="str">
        <f>IFERROR(__xludf.DUMMYFUNCTION("""COMPUTED_VALUE"""),"MultiCam®")</f>
        <v>MultiCam®</v>
      </c>
      <c r="C44" s="2" t="str">
        <f t="shared" si="1"/>
        <v> MultiCam®</v>
      </c>
      <c r="D44" s="2" t="str">
        <f>IFERROR(__xludf.DUMMYFUNCTION("""COMPUTED_VALUE"""),"70D SHASTA™ - MC - ")</f>
        <v>70D SHASTA™ - MC - </v>
      </c>
    </row>
    <row r="45">
      <c r="B45" s="2" t="str">
        <f>IFERROR(__xludf.DUMMYFUNCTION("""COMPUTED_VALUE"""),"MultiCam®")</f>
        <v>MultiCam®</v>
      </c>
      <c r="C45" s="2" t="str">
        <f t="shared" si="1"/>
        <v> MultiCam®</v>
      </c>
      <c r="D45" s="2" t="str">
        <f>IFERROR(__xludf.DUMMYFUNCTION("""COMPUTED_VALUE"""),"70D SHASTA™ - Alpine - MCAlpine - ")</f>
        <v>70D SHASTA™ - Alpine - MCAlpine - </v>
      </c>
    </row>
    <row r="46">
      <c r="B46" s="2" t="str">
        <f>IFERROR(__xludf.DUMMYFUNCTION("""COMPUTED_VALUE"""),"MultiCam® Black")</f>
        <v>MultiCam® Black</v>
      </c>
      <c r="C46" s="2" t="str">
        <f t="shared" si="1"/>
        <v> MultiCam® Black</v>
      </c>
      <c r="D46" s="2" t="str">
        <f>IFERROR(__xludf.DUMMYFUNCTION("""COMPUTED_VALUE"""),"KNIT LOOP (VELCRO) - MC - ")</f>
        <v>KNIT LOOP (VELCRO) - MC - </v>
      </c>
    </row>
    <row r="47">
      <c r="B47" s="2" t="str">
        <f>IFERROR(__xludf.DUMMYFUNCTION("""COMPUTED_VALUE"""),"MultiCam®")</f>
        <v>MultiCam®</v>
      </c>
      <c r="C47" s="2" t="str">
        <f t="shared" si="1"/>
        <v> MultiCam®</v>
      </c>
      <c r="D47" s="2" t="str">
        <f>IFERROR(__xludf.DUMMYFUNCTION("""COMPUTED_VALUE"""),"NIMBLE™ - MC - ")</f>
        <v>NIMBLE™ - MC - </v>
      </c>
    </row>
    <row r="48">
      <c r="B48" s="2" t="str">
        <f>IFERROR(__xludf.DUMMYFUNCTION("""COMPUTED_VALUE"""),"MultiCam® Alpine")</f>
        <v>MultiCam® Alpine</v>
      </c>
      <c r="C48" s="2" t="str">
        <f t="shared" si="1"/>
        <v> MultiCam® Alpine</v>
      </c>
      <c r="D48" s="2" t="str">
        <f>IFERROR(__xludf.DUMMYFUNCTION("""COMPUTED_VALUE"""),"OMEGA™ - MC - ")</f>
        <v>OMEGA™ - MC - </v>
      </c>
    </row>
    <row r="49">
      <c r="B49" s="2" t="str">
        <f>IFERROR(__xludf.DUMMYFUNCTION("""COMPUTED_VALUE"""),"MultiCam® Tropic")</f>
        <v>MultiCam® Tropic</v>
      </c>
      <c r="C49" s="2" t="str">
        <f t="shared" si="1"/>
        <v> MultiCam® Tropic</v>
      </c>
      <c r="D49" s="2" t="str">
        <f>IFERROR(__xludf.DUMMYFUNCTION("""COMPUTED_VALUE"""),"70D PATRIOT LITE™ - Black - MC Black - ")</f>
        <v>70D PATRIOT LITE™ - Black - MC Black - </v>
      </c>
    </row>
    <row r="50">
      <c r="B50" s="2" t="str">
        <f>IFERROR(__xludf.DUMMYFUNCTION("""COMPUTED_VALUE"""),"MultiCam®")</f>
        <v>MultiCam®</v>
      </c>
      <c r="C50" s="2" t="str">
        <f t="shared" si="1"/>
        <v> MultiCam®</v>
      </c>
      <c r="D50" s="2" t="str">
        <f>IFERROR(__xludf.DUMMYFUNCTION("""COMPUTED_VALUE"""),"70D PATRIOT LITE™ - MC - ")</f>
        <v>70D PATRIOT LITE™ - MC - </v>
      </c>
    </row>
    <row r="51">
      <c r="B51" s="2" t="str">
        <f>IFERROR(__xludf.DUMMYFUNCTION("""COMPUTED_VALUE"""),"MultiCam®")</f>
        <v>MultiCam®</v>
      </c>
      <c r="C51" s="2" t="str">
        <f t="shared" si="1"/>
        <v> MultiCam®</v>
      </c>
      <c r="D51" s="2" t="str">
        <f>IFERROR(__xludf.DUMMYFUNCTION("""COMPUTED_VALUE"""),"70D PATRIOT LITE™ - Alpine - MCAlpine - ")</f>
        <v>70D PATRIOT LITE™ - Alpine - MCAlpine - </v>
      </c>
    </row>
    <row r="52">
      <c r="B52" s="2" t="str">
        <f>IFERROR(__xludf.DUMMYFUNCTION("""COMPUTED_VALUE"""),"MultiCam® Black")</f>
        <v>MultiCam® Black</v>
      </c>
      <c r="C52" s="2" t="str">
        <f t="shared" si="1"/>
        <v> MultiCam® Black</v>
      </c>
      <c r="D52" s="2" t="str">
        <f>IFERROR(__xludf.DUMMYFUNCTION("""COMPUTED_VALUE"""),"70D PATRIOT LITE™ - Tropic - MCTropic - ")</f>
        <v>70D PATRIOT LITE™ - Tropic - MCTropic - </v>
      </c>
    </row>
    <row r="53">
      <c r="B53" s="2" t="str">
        <f>IFERROR(__xludf.DUMMYFUNCTION("""COMPUTED_VALUE"""),"MultiCam® Arid")</f>
        <v>MultiCam® Arid</v>
      </c>
      <c r="C53" s="2" t="str">
        <f t="shared" si="1"/>
        <v> MultiCam® Arid</v>
      </c>
      <c r="D53" s="2" t="str">
        <f>IFERROR(__xludf.DUMMYFUNCTION("""COMPUTED_VALUE"""),"STRIKEFORCE™ (536N) - MC - ")</f>
        <v>STRIKEFORCE™ (536N) - MC - </v>
      </c>
    </row>
    <row r="54">
      <c r="B54" s="2" t="str">
        <f>IFERROR(__xludf.DUMMYFUNCTION("""COMPUTED_VALUE"""),"MultiCam® Black")</f>
        <v>MultiCam® Black</v>
      </c>
      <c r="C54" s="2" t="str">
        <f t="shared" si="1"/>
        <v> MultiCam® Black</v>
      </c>
      <c r="D54" s="2" t="str">
        <f>IFERROR(__xludf.DUMMYFUNCTION("""COMPUTED_VALUE"""),"1000D - MC - ")</f>
        <v>1000D - MC - </v>
      </c>
    </row>
    <row r="55">
      <c r="B55" s="2" t="str">
        <f>IFERROR(__xludf.DUMMYFUNCTION("""COMPUTED_VALUE"""),"MultiCam®")</f>
        <v>MultiCam®</v>
      </c>
      <c r="C55" s="2" t="str">
        <f t="shared" si="1"/>
        <v> MultiCam®</v>
      </c>
      <c r="D55" s="2" t="str">
        <f>IFERROR(__xludf.DUMMYFUNCTION("""COMPUTED_VALUE"""),"1000D - Black - MCBlack - ")</f>
        <v>1000D - Black - MCBlack - </v>
      </c>
    </row>
    <row r="56">
      <c r="B56" s="2" t="str">
        <f>IFERROR(__xludf.DUMMYFUNCTION("""COMPUTED_VALUE"""),"MultiCam®")</f>
        <v>MultiCam®</v>
      </c>
      <c r="C56" s="2" t="str">
        <f t="shared" si="1"/>
        <v> MultiCam®</v>
      </c>
      <c r="D56" s="2" t="str">
        <f>IFERROR(__xludf.DUMMYFUNCTION("""COMPUTED_VALUE"""),"1000D - Arid - MCArid - ")</f>
        <v>1000D - Arid - MCArid - </v>
      </c>
    </row>
    <row r="57">
      <c r="B57" s="2" t="str">
        <f>IFERROR(__xludf.DUMMYFUNCTION("""COMPUTED_VALUE"""),"MultiCam® Black")</f>
        <v>MultiCam® Black</v>
      </c>
      <c r="C57" s="2" t="str">
        <f t="shared" si="1"/>
        <v> MultiCam® Black</v>
      </c>
      <c r="D57" s="2" t="str">
        <f>IFERROR(__xludf.DUMMYFUNCTION("""COMPUTED_VALUE"""),"330D Cougar™ - Black - MCBlack - ")</f>
        <v>330D Cougar™ - Black - MCBlack - </v>
      </c>
    </row>
    <row r="58">
      <c r="B58" s="2" t="str">
        <f>IFERROR(__xludf.DUMMYFUNCTION("""COMPUTED_VALUE"""),"MultiCam® Arid")</f>
        <v>MultiCam® Arid</v>
      </c>
      <c r="C58" s="2" t="str">
        <f t="shared" si="1"/>
        <v> MultiCam® Arid</v>
      </c>
      <c r="D58" s="2" t="str">
        <f>IFERROR(__xludf.DUMMYFUNCTION("""COMPUTED_VALUE"""),"330D Cougar™ - MC - ")</f>
        <v>330D Cougar™ - MC - </v>
      </c>
    </row>
    <row r="59">
      <c r="B59" s="2" t="str">
        <f>IFERROR(__xludf.DUMMYFUNCTION("""COMPUTED_VALUE"""),"MultiCam® Tropic")</f>
        <v>MultiCam® Tropic</v>
      </c>
      <c r="C59" s="2" t="str">
        <f t="shared" si="1"/>
        <v> MultiCam® Tropic</v>
      </c>
      <c r="D59" s="2" t="str">
        <f>IFERROR(__xludf.DUMMYFUNCTION("""COMPUTED_VALUE"""),"500D WESTRIDGE™ - MC - ")</f>
        <v>500D WESTRIDGE™ - MC - </v>
      </c>
    </row>
    <row r="60">
      <c r="B60" s="2" t="str">
        <f>IFERROR(__xludf.DUMMYFUNCTION("""COMPUTED_VALUE"""),"MultiCam® Alpine")</f>
        <v>MultiCam® Alpine</v>
      </c>
      <c r="C60" s="2" t="str">
        <f t="shared" si="1"/>
        <v> MultiCam® Alpine</v>
      </c>
      <c r="D60" s="2" t="str">
        <f>IFERROR(__xludf.DUMMYFUNCTION("""COMPUTED_VALUE"""),"500D WESTRIDGE™ - Black - MCBlack - ")</f>
        <v>500D WESTRIDGE™ - Black - MCBlack - </v>
      </c>
    </row>
    <row r="61">
      <c r="B61" s="2" t="str">
        <f>IFERROR(__xludf.DUMMYFUNCTION("""COMPUTED_VALUE"""),"MultiCam®")</f>
        <v>MultiCam®</v>
      </c>
      <c r="C61" s="2" t="str">
        <f t="shared" si="1"/>
        <v> MultiCam®</v>
      </c>
      <c r="D61" s="2" t="str">
        <f>IFERROR(__xludf.DUMMYFUNCTION("""COMPUTED_VALUE"""),"500D WESTRIDGE™ - Arid - MCArid - ")</f>
        <v>500D WESTRIDGE™ - Arid - MCArid - </v>
      </c>
    </row>
    <row r="62">
      <c r="B62" s="2" t="str">
        <f>IFERROR(__xludf.DUMMYFUNCTION("""COMPUTED_VALUE"""),"MultiCam®")</f>
        <v>MultiCam®</v>
      </c>
      <c r="C62" s="2" t="str">
        <f t="shared" si="1"/>
        <v> MultiCam®</v>
      </c>
      <c r="D62" s="2" t="str">
        <f>IFERROR(__xludf.DUMMYFUNCTION("""COMPUTED_VALUE"""),"500D WESTRIDGE™ - Tropic - MCTropic - ")</f>
        <v>500D WESTRIDGE™ - Tropic - MCTropic - </v>
      </c>
    </row>
    <row r="63">
      <c r="B63" s="2" t="str">
        <f>IFERROR(__xludf.DUMMYFUNCTION("""COMPUTED_VALUE"""),"MultiCam®")</f>
        <v>MultiCam®</v>
      </c>
      <c r="C63" s="2" t="str">
        <f t="shared" si="1"/>
        <v> MultiCam®</v>
      </c>
      <c r="D63" s="2" t="str">
        <f>IFERROR(__xludf.DUMMYFUNCTION("""COMPUTED_VALUE"""),"500D WESTRIDGE™ - Alpine - MCAlpine - ")</f>
        <v>500D WESTRIDGE™ - Alpine - MCAlpine - </v>
      </c>
    </row>
    <row r="64">
      <c r="B64" s="2" t="str">
        <f>IFERROR(__xludf.DUMMYFUNCTION("""COMPUTED_VALUE"""),"MultiCam®")</f>
        <v>MultiCam®</v>
      </c>
      <c r="C64" s="2" t="str">
        <f t="shared" si="1"/>
        <v> MultiCam®</v>
      </c>
      <c r="D64" s="2" t="str">
        <f>IFERROR(__xludf.DUMMYFUNCTION("""COMPUTED_VALUE"""),"65/35 PC Poplin Rip - MC - ")</f>
        <v>65/35 PC Poplin Rip - MC - </v>
      </c>
    </row>
    <row r="65">
      <c r="B65" s="2" t="str">
        <f>IFERROR(__xludf.DUMMYFUNCTION("""COMPUTED_VALUE"""),"MultiCam®")</f>
        <v>MultiCam®</v>
      </c>
      <c r="C65" s="2" t="str">
        <f t="shared" si="1"/>
        <v> MultiCam®</v>
      </c>
      <c r="D65" s="2" t="str">
        <f>IFERROR(__xludf.DUMMYFUNCTION("""COMPUTED_VALUE"""),"ECLIPSE™ - MC - ")</f>
        <v>ECLIPSE™ - MC - </v>
      </c>
    </row>
    <row r="66">
      <c r="B66" s="2" t="str">
        <f>IFERROR(__xludf.DUMMYFUNCTION("""COMPUTED_VALUE"""),"MultiCam®")</f>
        <v>MultiCam®</v>
      </c>
      <c r="C66" s="2" t="str">
        <f t="shared" si="1"/>
        <v> MultiCam®</v>
      </c>
      <c r="D66" s="2" t="str">
        <f>IFERROR(__xludf.DUMMYFUNCTION("""COMPUTED_VALUE"""),"PATRIOT™(Brushed Face) - MC - ")</f>
        <v>PATRIOT™(Brushed Face) - MC - </v>
      </c>
    </row>
    <row r="67">
      <c r="B67" s="2" t="str">
        <f>IFERROR(__xludf.DUMMYFUNCTION("""COMPUTED_VALUE"""),"MultiCam®")</f>
        <v>MultiCam®</v>
      </c>
      <c r="C67" s="2" t="str">
        <f t="shared" si="1"/>
        <v> MultiCam®</v>
      </c>
      <c r="D67" s="2" t="str">
        <f>IFERROR(__xludf.DUMMYFUNCTION("""COMPUTED_VALUE"""),"PUCKER™ - MC - ")</f>
        <v>PUCKER™ - MC - </v>
      </c>
    </row>
    <row r="68">
      <c r="B68" s="2" t="str">
        <f>IFERROR(__xludf.DUMMYFUNCTION("""COMPUTED_VALUE"""),"MultiCam® Arid")</f>
        <v>MultiCam® Arid</v>
      </c>
      <c r="C68" s="2" t="str">
        <f t="shared" si="1"/>
        <v> MultiCam® Arid</v>
      </c>
      <c r="D68" s="2" t="str">
        <f>IFERROR(__xludf.DUMMYFUNCTION("""COMPUTED_VALUE"""),"QUATTRO™ - MC - ")</f>
        <v>QUATTRO™ - MC - </v>
      </c>
    </row>
    <row r="69">
      <c r="B69" s="2" t="str">
        <f>IFERROR(__xludf.DUMMYFUNCTION("""COMPUTED_VALUE"""),"MultiCam® Arid")</f>
        <v>MultiCam® Arid</v>
      </c>
      <c r="C69" s="2" t="str">
        <f t="shared" si="1"/>
        <v> MultiCam® Arid</v>
      </c>
      <c r="D69" s="2" t="str">
        <f>IFERROR(__xludf.DUMMYFUNCTION("""COMPUTED_VALUE"""),"30D SPORTCHUTE™ (Poncho Liner) - MC - ")</f>
        <v>30D SPORTCHUTE™ (Poncho Liner) - MC - </v>
      </c>
    </row>
    <row r="70">
      <c r="B70" s="2" t="str">
        <f>IFERROR(__xludf.DUMMYFUNCTION("""COMPUTED_VALUE"""),"MultiCam® Tropic")</f>
        <v>MultiCam® Tropic</v>
      </c>
      <c r="C70" s="2" t="str">
        <f t="shared" si="1"/>
        <v> MultiCam® Tropic</v>
      </c>
      <c r="D70" s="2" t="str">
        <f>IFERROR(__xludf.DUMMYFUNCTION("""COMPUTED_VALUE"""),"1000D - MC - ")</f>
        <v>1000D - MC - </v>
      </c>
    </row>
    <row r="71">
      <c r="B71" s="2" t="str">
        <f>IFERROR(__xludf.DUMMYFUNCTION("""COMPUTED_VALUE"""),"MultiCam® Tropic")</f>
        <v>MultiCam® Tropic</v>
      </c>
      <c r="C71" s="2" t="str">
        <f t="shared" si="1"/>
        <v> MultiCam® Tropic</v>
      </c>
      <c r="D71" s="2" t="str">
        <f>IFERROR(__xludf.DUMMYFUNCTION("""COMPUTED_VALUE"""),"NYCO - Arid - MCArid - ")</f>
        <v>NYCO - Arid - MCArid - </v>
      </c>
    </row>
    <row r="72">
      <c r="B72" s="2" t="str">
        <f>IFERROR(__xludf.DUMMYFUNCTION("""COMPUTED_VALUE"""),"MultiCam® Black")</f>
        <v>MultiCam® Black</v>
      </c>
      <c r="C72" s="2" t="str">
        <f t="shared" si="1"/>
        <v> MultiCam® Black</v>
      </c>
      <c r="D72" s="2" t="str">
        <f>IFERROR(__xludf.DUMMYFUNCTION("""COMPUTED_VALUE"""),"NYCO VTX - Arid - MCArid - ")</f>
        <v>NYCO VTX - Arid - MCArid - </v>
      </c>
    </row>
    <row r="73">
      <c r="B73" s="2" t="str">
        <f>IFERROR(__xludf.DUMMYFUNCTION("""COMPUTED_VALUE"""),"MultiCam® Black")</f>
        <v>MultiCam® Black</v>
      </c>
      <c r="C73" s="2" t="str">
        <f t="shared" si="1"/>
        <v> MultiCam® Black</v>
      </c>
      <c r="D73" s="2" t="str">
        <f>IFERROR(__xludf.DUMMYFUNCTION("""COMPUTED_VALUE"""),"NYCO - Tropic - MCTropic - ")</f>
        <v>NYCO - Tropic - MCTropic - </v>
      </c>
    </row>
    <row r="74">
      <c r="B74" s="2" t="str">
        <f>IFERROR(__xludf.DUMMYFUNCTION("""COMPUTED_VALUE"""),"MultiCam®")</f>
        <v>MultiCam®</v>
      </c>
      <c r="C74" s="2" t="str">
        <f t="shared" si="1"/>
        <v> MultiCam®</v>
      </c>
      <c r="D74" s="2" t="str">
        <f>IFERROR(__xludf.DUMMYFUNCTION("""COMPUTED_VALUE"""),"NYCO VTX - Tropic - MCTropic - ")</f>
        <v>NYCO VTX - Tropic - MCTropic - </v>
      </c>
    </row>
    <row r="75">
      <c r="B75" s="2" t="str">
        <f>IFERROR(__xludf.DUMMYFUNCTION("""COMPUTED_VALUE"""),"MultiCam®")</f>
        <v>MultiCam®</v>
      </c>
      <c r="C75" s="2" t="str">
        <f t="shared" si="1"/>
        <v> MultiCam®</v>
      </c>
      <c r="D75" s="2" t="str">
        <f>IFERROR(__xludf.DUMMYFUNCTION("""COMPUTED_VALUE"""),"NYCO - Black - MCBlack - ")</f>
        <v>NYCO - Black - MCBlack - </v>
      </c>
    </row>
    <row r="76">
      <c r="B76" s="2" t="str">
        <f>IFERROR(__xludf.DUMMYFUNCTION("""COMPUTED_VALUE"""),"MultiCam®")</f>
        <v>MultiCam®</v>
      </c>
      <c r="C76" s="2" t="str">
        <f t="shared" si="1"/>
        <v> MultiCam®</v>
      </c>
      <c r="D76" s="2" t="str">
        <f>IFERROR(__xludf.DUMMYFUNCTION("""COMPUTED_VALUE"""),"NYCO VTX - MCBlack - ")</f>
        <v>NYCO VTX - MCBlack - </v>
      </c>
    </row>
    <row r="77">
      <c r="B77" s="2" t="str">
        <f>IFERROR(__xludf.DUMMYFUNCTION("""COMPUTED_VALUE"""),"MultiCam®")</f>
        <v>MultiCam®</v>
      </c>
      <c r="C77" s="2" t="str">
        <f t="shared" si="1"/>
        <v> MultiCam®</v>
      </c>
      <c r="D77" s="2" t="str">
        <f>IFERROR(__xludf.DUMMYFUNCTION("""COMPUTED_VALUE"""),"NYCO VTX - MC - ")</f>
        <v>NYCO VTX - MC - </v>
      </c>
    </row>
    <row r="78">
      <c r="B78" s="2" t="str">
        <f>IFERROR(__xludf.DUMMYFUNCTION("""COMPUTED_VALUE"""),"MultiCam® Alpine")</f>
        <v>MultiCam® Alpine</v>
      </c>
      <c r="C78" s="2" t="str">
        <f t="shared" si="1"/>
        <v> MultiCam® Alpine</v>
      </c>
      <c r="D78" s="2" t="str">
        <f>IFERROR(__xludf.DUMMYFUNCTION("""COMPUTED_VALUE"""),"POLY COTTTON 65/35 - MC - ")</f>
        <v>POLY COTTTON 65/35 - MC - </v>
      </c>
    </row>
    <row r="79">
      <c r="B79" s="2" t="str">
        <f>IFERROR(__xludf.DUMMYFUNCTION("""COMPUTED_VALUE"""),"MultiCam® Alpine")</f>
        <v>MultiCam® Alpine</v>
      </c>
      <c r="C79" s="2" t="str">
        <f t="shared" si="1"/>
        <v> MultiCam® Alpine</v>
      </c>
      <c r="D79" s="2" t="str">
        <f>IFERROR(__xludf.DUMMYFUNCTION("""COMPUTED_VALUE"""),"NYCO RIP -SINGLES - MC - ")</f>
        <v>NYCO RIP -SINGLES - MC - </v>
      </c>
    </row>
    <row r="80">
      <c r="B80" s="2"/>
      <c r="C80" s="2" t="str">
        <f t="shared" si="1"/>
        <v> </v>
      </c>
      <c r="D80" s="2" t="str">
        <f>IFERROR(__xludf.DUMMYFUNCTION("""COMPUTED_VALUE"""),"DM9190 FR RAYON - MC - ")</f>
        <v>DM9190 FR RAYON - MC - </v>
      </c>
    </row>
    <row r="81">
      <c r="B81" s="2"/>
      <c r="C81" s="2" t="str">
        <f t="shared" si="1"/>
        <v> </v>
      </c>
      <c r="D81" s="2" t="str">
        <f>IFERROR(__xludf.DUMMYFUNCTION("""COMPUTED_VALUE"""),"70D TROPHY - ALPINE - MCAlpine - BK F60323/B044234")</f>
        <v>70D TROPHY - ALPINE - MCAlpine - BK F60323/B044234</v>
      </c>
    </row>
    <row r="82">
      <c r="B82" s="2"/>
      <c r="C82" s="2" t="str">
        <f t="shared" si="1"/>
        <v> </v>
      </c>
      <c r="D82" s="2" t="str">
        <f>IFERROR(__xludf.DUMMYFUNCTION("""COMPUTED_VALUE"""),"50P FLITE - ALPINE - MCAlpine - BK F61343/B045673")</f>
        <v>50P FLITE - ALPINE - MCAlpine - BK F61343/B045673</v>
      </c>
    </row>
    <row r="83"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C765" s="2" t="str">
        <f t="shared" si="1"/>
        <v> </v>
      </c>
      <c r="D765" s="2" t="str">
        <f>IFERROR(__xludf.DUMMYFUNCTION("""COMPUTED_VALUE"""),"")</f>
        <v/>
      </c>
    </row>
    <row r="766">
      <c r="C766" s="2" t="str">
        <f t="shared" si="1"/>
        <v> </v>
      </c>
      <c r="D766" s="2" t="str">
        <f>IFERROR(__xludf.DUMMYFUNCTION("""COMPUTED_VALUE"""),"")</f>
        <v/>
      </c>
    </row>
    <row r="767">
      <c r="C767" s="2" t="str">
        <f t="shared" si="1"/>
        <v> </v>
      </c>
      <c r="D767" s="2" t="str">
        <f>IFERROR(__xludf.DUMMYFUNCTION("""COMPUTED_VALUE"""),"")</f>
        <v/>
      </c>
    </row>
    <row r="768">
      <c r="C768" s="2" t="str">
        <f t="shared" si="1"/>
        <v> </v>
      </c>
      <c r="D768" s="2"/>
    </row>
    <row r="769">
      <c r="C769" s="2" t="str">
        <f t="shared" si="1"/>
        <v> </v>
      </c>
      <c r="D769" s="2"/>
    </row>
    <row r="770">
      <c r="C770" s="2" t="str">
        <f t="shared" si="1"/>
        <v> </v>
      </c>
      <c r="D770" s="2"/>
    </row>
    <row r="771">
      <c r="C771" s="2" t="str">
        <f t="shared" si="1"/>
        <v> </v>
      </c>
      <c r="D771" s="2"/>
    </row>
    <row r="772">
      <c r="C772" s="2" t="str">
        <f t="shared" si="1"/>
        <v> </v>
      </c>
      <c r="D772" s="2"/>
    </row>
    <row r="773">
      <c r="C773" s="2" t="str">
        <f t="shared" si="1"/>
        <v> </v>
      </c>
      <c r="D773" s="2"/>
    </row>
    <row r="774">
      <c r="C774" s="2" t="str">
        <f t="shared" si="1"/>
        <v> </v>
      </c>
      <c r="D774" s="2"/>
    </row>
    <row r="775">
      <c r="C775" s="2" t="str">
        <f t="shared" si="1"/>
        <v> </v>
      </c>
      <c r="D775" s="2"/>
    </row>
    <row r="776">
      <c r="C776" s="2" t="str">
        <f t="shared" si="1"/>
        <v> </v>
      </c>
      <c r="D776" s="2"/>
    </row>
    <row r="777">
      <c r="C777" s="2" t="str">
        <f t="shared" si="1"/>
        <v> </v>
      </c>
      <c r="D777" s="2"/>
    </row>
    <row r="778">
      <c r="C778" s="2" t="str">
        <f t="shared" si="1"/>
        <v> </v>
      </c>
      <c r="D778" s="2"/>
    </row>
    <row r="779">
      <c r="C779" s="2" t="str">
        <f t="shared" si="1"/>
        <v> </v>
      </c>
      <c r="D779" s="2"/>
    </row>
    <row r="780">
      <c r="C780" s="2" t="str">
        <f t="shared" si="1"/>
        <v> </v>
      </c>
      <c r="D780" s="2"/>
    </row>
    <row r="781">
      <c r="C781" s="2" t="str">
        <f t="shared" si="1"/>
        <v> </v>
      </c>
      <c r="D781" s="2"/>
    </row>
    <row r="782">
      <c r="C782" s="2" t="str">
        <f t="shared" si="1"/>
        <v> </v>
      </c>
      <c r="D782" s="2"/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</v>
      </c>
      <c r="B2" s="10"/>
      <c r="C2" s="11"/>
      <c r="D2" s="12"/>
      <c r="E2" s="13" t="s">
        <v>3</v>
      </c>
      <c r="F2" s="14"/>
      <c r="G2" s="13" t="s">
        <v>4</v>
      </c>
      <c r="H2" s="15"/>
    </row>
    <row r="3">
      <c r="A3" s="16" t="s">
        <v>5</v>
      </c>
      <c r="B3" s="17"/>
      <c r="C3" s="11"/>
      <c r="D3" s="12"/>
      <c r="E3" s="18" t="s">
        <v>6</v>
      </c>
      <c r="F3" s="19"/>
      <c r="G3" s="13" t="s">
        <v>7</v>
      </c>
      <c r="H3" s="15"/>
    </row>
    <row r="4">
      <c r="A4" s="20"/>
      <c r="B4" s="11"/>
      <c r="C4" s="11"/>
      <c r="D4" s="12"/>
      <c r="E4" s="13" t="s">
        <v>8</v>
      </c>
      <c r="F4" s="14"/>
      <c r="G4" s="13" t="s">
        <v>9</v>
      </c>
      <c r="H4" s="15"/>
    </row>
    <row r="5">
      <c r="A5" s="20"/>
      <c r="B5" s="11"/>
      <c r="C5" s="11"/>
      <c r="D5" s="12"/>
      <c r="E5" s="13" t="s">
        <v>10</v>
      </c>
      <c r="F5" s="21"/>
      <c r="G5" s="22" t="s">
        <v>11</v>
      </c>
      <c r="H5" s="15"/>
    </row>
    <row r="6">
      <c r="A6" s="23" t="s">
        <v>12</v>
      </c>
      <c r="B6" s="23"/>
      <c r="C6" s="23" t="s">
        <v>13</v>
      </c>
      <c r="D6" s="24"/>
      <c r="E6" s="25" t="s">
        <v>14</v>
      </c>
      <c r="F6" s="7"/>
      <c r="G6" s="8"/>
      <c r="H6" s="26"/>
    </row>
    <row r="7">
      <c r="A7" s="27"/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33"/>
      <c r="C9" s="28"/>
      <c r="D9" s="29" t="s">
        <v>16</v>
      </c>
      <c r="E9" s="35"/>
      <c r="F9" s="11"/>
      <c r="G9" s="12"/>
      <c r="H9" s="31" t="str">
        <f t="shared" si="1"/>
        <v/>
      </c>
    </row>
    <row r="10">
      <c r="A10" s="34"/>
      <c r="B10" s="33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17</v>
      </c>
      <c r="C14" s="37"/>
      <c r="D14" s="38" t="s">
        <v>16</v>
      </c>
      <c r="E14" s="30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</v>
      </c>
      <c r="C15" s="42"/>
      <c r="D15" s="38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</v>
      </c>
      <c r="C16" s="12"/>
      <c r="D16" s="38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20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48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48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48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48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48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21</v>
      </c>
      <c r="C24" s="50"/>
      <c r="D24" s="51" t="s">
        <v>16</v>
      </c>
      <c r="E24" s="20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22</v>
      </c>
      <c r="C25" s="42"/>
      <c r="D25" s="51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</v>
      </c>
      <c r="C26" s="12"/>
      <c r="D26" s="51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/>
      <c r="B27" s="27" t="s">
        <v>20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24</v>
      </c>
      <c r="C34" s="37"/>
      <c r="D34" s="38" t="s">
        <v>16</v>
      </c>
      <c r="E34" s="30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25</v>
      </c>
      <c r="C35" s="42"/>
      <c r="D35" s="38" t="s">
        <v>16</v>
      </c>
      <c r="E35" s="30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26</v>
      </c>
      <c r="C36" s="12"/>
      <c r="D36" s="38" t="s">
        <v>16</v>
      </c>
      <c r="E36" s="30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/>
      <c r="B37" s="44" t="s">
        <v>20</v>
      </c>
      <c r="C37" s="45"/>
      <c r="D37" s="46" t="s">
        <v>16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/>
      <c r="D38" s="46" t="s">
        <v>16</v>
      </c>
      <c r="E38" s="20"/>
      <c r="F38" s="11"/>
      <c r="G38" s="12"/>
      <c r="H38" s="31" t="str">
        <f t="shared" si="7"/>
        <v/>
      </c>
    </row>
    <row r="39">
      <c r="A39" s="34"/>
      <c r="B39" s="48"/>
      <c r="C39" s="45"/>
      <c r="D39" s="46" t="s">
        <v>16</v>
      </c>
      <c r="E39" s="20"/>
      <c r="F39" s="11"/>
      <c r="G39" s="12"/>
      <c r="H39" s="31" t="str">
        <f t="shared" si="7"/>
        <v/>
      </c>
    </row>
    <row r="40">
      <c r="A40" s="34"/>
      <c r="B40" s="48"/>
      <c r="C40" s="45"/>
      <c r="D40" s="46" t="s">
        <v>16</v>
      </c>
      <c r="E40" s="20"/>
      <c r="F40" s="11"/>
      <c r="G40" s="12"/>
      <c r="H40" s="31" t="str">
        <f t="shared" si="7"/>
        <v/>
      </c>
    </row>
    <row r="41">
      <c r="A41" s="34"/>
      <c r="B41" s="48"/>
      <c r="C41" s="45"/>
      <c r="D41" s="46" t="s">
        <v>16</v>
      </c>
      <c r="E41" s="20"/>
      <c r="F41" s="11"/>
      <c r="G41" s="12"/>
      <c r="H41" s="31" t="str">
        <f t="shared" si="7"/>
        <v/>
      </c>
    </row>
    <row r="42">
      <c r="A42" s="34"/>
      <c r="B42" s="48"/>
      <c r="C42" s="45"/>
      <c r="D42" s="46" t="s">
        <v>16</v>
      </c>
      <c r="E42" s="20"/>
      <c r="F42" s="11"/>
      <c r="G42" s="12"/>
      <c r="H42" s="31" t="str">
        <f t="shared" si="7"/>
        <v/>
      </c>
    </row>
    <row r="43">
      <c r="A43" s="34"/>
      <c r="B43" s="48"/>
      <c r="C43" s="45"/>
      <c r="D43" s="46" t="s">
        <v>16</v>
      </c>
      <c r="E43" s="20"/>
      <c r="F43" s="11"/>
      <c r="G43" s="12"/>
      <c r="H43" s="31" t="str">
        <f t="shared" si="7"/>
        <v/>
      </c>
    </row>
    <row r="44">
      <c r="A44" s="34"/>
      <c r="B44" s="49" t="s">
        <v>27</v>
      </c>
      <c r="C44" s="50"/>
      <c r="D44" s="51" t="s">
        <v>16</v>
      </c>
      <c r="E44" s="20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28</v>
      </c>
      <c r="C45" s="42"/>
      <c r="D45" s="51" t="s">
        <v>16</v>
      </c>
      <c r="E45" s="20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29</v>
      </c>
      <c r="C46" s="12"/>
      <c r="D46" s="51" t="s">
        <v>16</v>
      </c>
      <c r="E46" s="20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/>
      <c r="B47" s="27" t="s">
        <v>20</v>
      </c>
      <c r="C47" s="28"/>
      <c r="D47" s="29" t="s">
        <v>16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/>
      <c r="D48" s="29" t="s">
        <v>16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/>
      <c r="D49" s="29" t="s">
        <v>16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/>
      <c r="D50" s="29" t="s">
        <v>16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/>
      <c r="D51" s="29" t="s">
        <v>16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/>
      <c r="D52" s="29" t="s">
        <v>16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/>
      <c r="D53" s="29" t="s">
        <v>16</v>
      </c>
      <c r="E53" s="30"/>
      <c r="F53" s="11"/>
      <c r="G53" s="12"/>
      <c r="H53" s="31" t="str">
        <f t="shared" si="9"/>
        <v/>
      </c>
    </row>
    <row r="54">
      <c r="A54" s="34"/>
      <c r="B54" s="53" t="s">
        <v>30</v>
      </c>
      <c r="C54" s="54"/>
      <c r="D54" s="29" t="s">
        <v>16</v>
      </c>
      <c r="E54" s="30"/>
      <c r="F54" s="11"/>
      <c r="G54" s="12"/>
      <c r="H54" s="31" t="str">
        <f t="shared" ref="H54:H56" si="10">IF(D54="Pass", "Pass", IF(D54="Fail", "Fail", ""))</f>
        <v/>
      </c>
    </row>
    <row r="55">
      <c r="A55" s="34"/>
      <c r="B55" s="53" t="s">
        <v>31</v>
      </c>
      <c r="C55" s="42"/>
      <c r="D55" s="29" t="s">
        <v>16</v>
      </c>
      <c r="E55" s="30"/>
      <c r="F55" s="11"/>
      <c r="G55" s="12"/>
      <c r="H55" s="31" t="str">
        <f t="shared" si="10"/>
        <v/>
      </c>
    </row>
    <row r="56">
      <c r="A56" s="43"/>
      <c r="B56" s="53" t="s">
        <v>32</v>
      </c>
      <c r="C56" s="12"/>
      <c r="D56" s="29" t="s">
        <v>16</v>
      </c>
      <c r="E56" s="30"/>
      <c r="F56" s="11"/>
      <c r="G56" s="12"/>
      <c r="H56" s="31" t="str">
        <f t="shared" si="10"/>
        <v/>
      </c>
    </row>
    <row r="57">
      <c r="A57" s="55" t="s">
        <v>33</v>
      </c>
      <c r="B57" s="11"/>
      <c r="C57" s="12"/>
      <c r="D57" s="56" t="s">
        <v>34</v>
      </c>
      <c r="E57" s="11"/>
      <c r="F57" s="11"/>
      <c r="G57" s="11"/>
      <c r="H57" s="57"/>
    </row>
    <row r="58">
      <c r="A58" s="58" t="s">
        <v>35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</v>
      </c>
      <c r="B2" s="61"/>
      <c r="C2" s="11"/>
      <c r="D2" s="12"/>
      <c r="E2" s="13" t="s">
        <v>3</v>
      </c>
      <c r="F2" s="14"/>
      <c r="G2" s="13" t="s">
        <v>4</v>
      </c>
      <c r="H2" s="15"/>
    </row>
    <row r="3">
      <c r="A3" s="62" t="s">
        <v>5</v>
      </c>
      <c r="B3" s="17"/>
      <c r="C3" s="11"/>
      <c r="D3" s="12"/>
      <c r="E3" s="18" t="s">
        <v>6</v>
      </c>
      <c r="F3" s="19"/>
      <c r="G3" s="13" t="s">
        <v>7</v>
      </c>
      <c r="H3" s="15"/>
    </row>
    <row r="4">
      <c r="A4" s="63"/>
      <c r="B4" s="11"/>
      <c r="C4" s="11"/>
      <c r="D4" s="12"/>
      <c r="E4" s="13" t="s">
        <v>8</v>
      </c>
      <c r="F4" s="14"/>
      <c r="G4" s="13" t="s">
        <v>9</v>
      </c>
      <c r="H4" s="15"/>
    </row>
    <row r="5">
      <c r="A5" s="63"/>
      <c r="B5" s="11"/>
      <c r="C5" s="11"/>
      <c r="D5" s="12"/>
      <c r="E5" s="13" t="s">
        <v>10</v>
      </c>
      <c r="F5" s="21"/>
      <c r="G5" s="22" t="s">
        <v>37</v>
      </c>
      <c r="H5" s="15"/>
    </row>
    <row r="6">
      <c r="A6" s="64" t="s">
        <v>38</v>
      </c>
      <c r="B6" s="64"/>
      <c r="C6" s="23" t="s">
        <v>39</v>
      </c>
      <c r="D6" s="24"/>
      <c r="E6" s="25" t="s">
        <v>40</v>
      </c>
      <c r="F6" s="7"/>
      <c r="G6" s="8"/>
      <c r="H6" s="26"/>
    </row>
    <row r="7">
      <c r="A7" s="27"/>
      <c r="B7" s="65" t="s">
        <v>41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42</v>
      </c>
      <c r="C14" s="37"/>
      <c r="D14" s="68" t="s">
        <v>16</v>
      </c>
      <c r="E14" s="30"/>
      <c r="F14" s="11"/>
      <c r="G14" s="12"/>
      <c r="H14" s="6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</v>
      </c>
      <c r="C15" s="42"/>
      <c r="D15" s="38" t="s">
        <v>16</v>
      </c>
      <c r="E15" s="30"/>
      <c r="F15" s="11"/>
      <c r="G15" s="12"/>
      <c r="H15" s="6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</v>
      </c>
      <c r="C16" s="12"/>
      <c r="D16" s="38" t="s">
        <v>16</v>
      </c>
      <c r="E16" s="30"/>
      <c r="F16" s="11"/>
      <c r="G16" s="12"/>
      <c r="H16" s="6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45</v>
      </c>
      <c r="C24" s="72"/>
      <c r="D24" s="46" t="s">
        <v>16</v>
      </c>
      <c r="E24" s="20"/>
      <c r="F24" s="11"/>
      <c r="G24" s="12"/>
      <c r="H24" s="31" t="str">
        <f t="shared" ref="H24:H26" si="4">IF(D24="Pass", "Pass", IF(D24="Fail", "Fail", ""))</f>
        <v/>
      </c>
    </row>
    <row r="25">
      <c r="A25" s="34"/>
      <c r="B25" s="52" t="s">
        <v>46</v>
      </c>
      <c r="C25" s="42"/>
      <c r="D25" s="46" t="s">
        <v>16</v>
      </c>
      <c r="E25" s="20"/>
      <c r="F25" s="11"/>
      <c r="G25" s="12"/>
      <c r="H25" s="31" t="str">
        <f t="shared" si="4"/>
        <v/>
      </c>
    </row>
    <row r="26">
      <c r="A26" s="43"/>
      <c r="B26" s="52" t="s">
        <v>47</v>
      </c>
      <c r="C26" s="12"/>
      <c r="D26" s="46" t="s">
        <v>16</v>
      </c>
      <c r="E26" s="20"/>
      <c r="F26" s="11"/>
      <c r="G26" s="12"/>
      <c r="H26" s="31" t="str">
        <f t="shared" si="4"/>
        <v/>
      </c>
    </row>
    <row r="27">
      <c r="A27" s="73" t="s">
        <v>33</v>
      </c>
      <c r="B27" s="11"/>
      <c r="C27" s="12"/>
      <c r="D27" s="25" t="s">
        <v>48</v>
      </c>
      <c r="E27" s="7"/>
      <c r="F27" s="7"/>
      <c r="G27" s="8"/>
      <c r="H27" s="26"/>
    </row>
    <row r="28">
      <c r="A28" s="74" t="s">
        <v>35</v>
      </c>
      <c r="B28" s="11"/>
      <c r="C28" s="12"/>
      <c r="D28" s="20"/>
      <c r="E28" s="11"/>
      <c r="F28" s="11"/>
      <c r="G28" s="11"/>
      <c r="H28" s="12"/>
    </row>
    <row r="29">
      <c r="A29" s="75"/>
      <c r="B29" s="75"/>
    </row>
    <row r="30">
      <c r="A30" s="75"/>
      <c r="B30" s="75"/>
    </row>
    <row r="31">
      <c r="A31" s="75"/>
      <c r="B31" s="75"/>
    </row>
    <row r="32">
      <c r="A32" s="75"/>
      <c r="B32" s="75"/>
    </row>
    <row r="33">
      <c r="A33" s="75"/>
      <c r="B33" s="75"/>
    </row>
    <row r="34">
      <c r="A34" s="75"/>
      <c r="B34" s="75"/>
    </row>
    <row r="35">
      <c r="A35" s="75"/>
      <c r="B35" s="75"/>
    </row>
    <row r="36">
      <c r="A36" s="75"/>
      <c r="B36" s="75"/>
    </row>
    <row r="37">
      <c r="A37" s="75"/>
      <c r="B37" s="75"/>
    </row>
    <row r="38">
      <c r="A38" s="75"/>
      <c r="B38" s="75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49</v>
      </c>
      <c r="B2" s="61"/>
      <c r="C2" s="11"/>
      <c r="D2" s="12"/>
      <c r="E2" s="13" t="s">
        <v>3</v>
      </c>
      <c r="F2" s="14"/>
      <c r="G2" s="13" t="s">
        <v>4</v>
      </c>
      <c r="H2" s="15"/>
    </row>
    <row r="3">
      <c r="A3" s="62" t="s">
        <v>5</v>
      </c>
      <c r="B3" s="17"/>
      <c r="C3" s="11"/>
      <c r="D3" s="12"/>
      <c r="E3" s="18" t="s">
        <v>6</v>
      </c>
      <c r="F3" s="19"/>
      <c r="G3" s="13" t="s">
        <v>7</v>
      </c>
      <c r="H3" s="15"/>
    </row>
    <row r="4">
      <c r="A4" s="63"/>
      <c r="B4" s="11"/>
      <c r="C4" s="11"/>
      <c r="D4" s="12"/>
      <c r="E4" s="13" t="s">
        <v>8</v>
      </c>
      <c r="F4" s="14"/>
      <c r="G4" s="13" t="s">
        <v>9</v>
      </c>
      <c r="H4" s="15"/>
    </row>
    <row r="5">
      <c r="A5" s="63"/>
      <c r="B5" s="11"/>
      <c r="C5" s="11"/>
      <c r="D5" s="12"/>
      <c r="E5" s="13" t="s">
        <v>10</v>
      </c>
      <c r="F5" s="21"/>
      <c r="G5" s="22" t="s">
        <v>37</v>
      </c>
      <c r="H5" s="15"/>
    </row>
    <row r="6">
      <c r="A6" s="64" t="s">
        <v>50</v>
      </c>
      <c r="B6" s="64"/>
      <c r="C6" s="23" t="s">
        <v>51</v>
      </c>
      <c r="D6" s="24"/>
      <c r="E6" s="56" t="s">
        <v>52</v>
      </c>
      <c r="F6" s="11"/>
      <c r="G6" s="11"/>
      <c r="H6" s="57"/>
    </row>
    <row r="7">
      <c r="A7" s="27"/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53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54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55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56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57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58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/>
      <c r="B27" s="27" t="s">
        <v>15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59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60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61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62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3" max="3" width="28.25"/>
    <col customWidth="1" min="5" max="5" width="19.63"/>
    <col customWidth="1" min="7" max="7" width="19.63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0.13"/>
    <col hidden="1" min="18" max="34" width="12.63"/>
  </cols>
  <sheetData>
    <row r="1" ht="40.5" customHeight="1">
      <c r="A1" s="76" t="s">
        <v>63</v>
      </c>
      <c r="F1" s="77"/>
      <c r="G1" s="78"/>
      <c r="H1" s="79"/>
      <c r="I1" s="79"/>
      <c r="J1" s="79"/>
      <c r="K1" s="79"/>
      <c r="L1" s="79"/>
      <c r="M1" s="79"/>
      <c r="N1" s="80"/>
      <c r="O1" s="80"/>
      <c r="P1" s="80"/>
      <c r="Q1" s="40"/>
      <c r="R1" s="81" t="s">
        <v>35</v>
      </c>
      <c r="S1" s="82"/>
      <c r="T1" s="8"/>
      <c r="U1" s="81" t="s">
        <v>64</v>
      </c>
      <c r="V1" s="81" t="s">
        <v>64</v>
      </c>
      <c r="W1" s="81" t="s">
        <v>64</v>
      </c>
      <c r="X1" s="81" t="s">
        <v>64</v>
      </c>
      <c r="Y1" s="81"/>
      <c r="Z1" s="81"/>
      <c r="AA1" s="81" t="s">
        <v>64</v>
      </c>
      <c r="AB1" s="81"/>
      <c r="AC1" s="81"/>
      <c r="AD1" s="81"/>
      <c r="AE1" s="81" t="s">
        <v>64</v>
      </c>
      <c r="AF1" s="81"/>
      <c r="AG1" s="81" t="b">
        <v>0</v>
      </c>
      <c r="AH1" s="81"/>
    </row>
    <row r="2">
      <c r="A2" s="83" t="s">
        <v>65</v>
      </c>
      <c r="B2" s="11"/>
      <c r="C2" s="11"/>
      <c r="D2" s="84"/>
      <c r="E2" s="85"/>
      <c r="F2" s="84"/>
      <c r="G2" s="84"/>
      <c r="H2" s="86"/>
      <c r="I2" s="86"/>
      <c r="J2" s="86"/>
      <c r="K2" s="86"/>
      <c r="L2" s="86"/>
      <c r="M2" s="86"/>
      <c r="N2" s="86"/>
      <c r="O2" s="86"/>
      <c r="P2" s="86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87" t="s">
        <v>66</v>
      </c>
      <c r="B3" s="88" t="s">
        <v>67</v>
      </c>
      <c r="C3" s="12"/>
      <c r="D3" s="89" t="s">
        <v>68</v>
      </c>
      <c r="E3" s="90" t="s">
        <v>69</v>
      </c>
      <c r="F3" s="89" t="s">
        <v>70</v>
      </c>
      <c r="G3" s="91" t="s">
        <v>71</v>
      </c>
      <c r="H3" s="92" t="s">
        <v>72</v>
      </c>
      <c r="I3" s="92" t="s">
        <v>73</v>
      </c>
      <c r="J3" s="93" t="s">
        <v>74</v>
      </c>
      <c r="K3" s="92" t="s">
        <v>75</v>
      </c>
      <c r="L3" s="91" t="s">
        <v>76</v>
      </c>
      <c r="M3" s="91" t="s">
        <v>77</v>
      </c>
      <c r="N3" s="91" t="s">
        <v>78</v>
      </c>
      <c r="O3" s="91" t="s">
        <v>79</v>
      </c>
      <c r="P3" s="94" t="s">
        <v>80</v>
      </c>
      <c r="Q3" s="95" t="s">
        <v>81</v>
      </c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</row>
    <row r="4">
      <c r="A4" s="97" t="s">
        <v>82</v>
      </c>
      <c r="B4" s="82" t="s">
        <v>83</v>
      </c>
      <c r="C4" s="8"/>
      <c r="D4" s="81" t="s">
        <v>84</v>
      </c>
      <c r="E4" s="81" t="s">
        <v>85</v>
      </c>
      <c r="F4" s="81" t="s">
        <v>84</v>
      </c>
      <c r="G4" s="81" t="s">
        <v>85</v>
      </c>
      <c r="H4" s="81" t="s">
        <v>86</v>
      </c>
      <c r="I4" s="81">
        <v>14365.0</v>
      </c>
      <c r="J4" s="81">
        <f t="shared" ref="J4:J134" si="1">IF(ISBLANK(I4), "[Do Not Edit]", IF(AND(I4&gt;=0, I4&lt;=800), 2, IF(AND(I4&gt;=801, I4&lt;=22000), 3, IF(I4&gt;22001, 5, ""))))</f>
        <v>3</v>
      </c>
      <c r="K4" s="98">
        <v>45440.0</v>
      </c>
      <c r="L4" s="98">
        <v>45448.0</v>
      </c>
      <c r="M4" s="81" t="s">
        <v>87</v>
      </c>
      <c r="N4" s="81" t="str">
        <f t="shared" ref="N4:N6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F60054-1
F60054-2
F60054-3</v>
      </c>
      <c r="O4" s="81" t="s">
        <v>88</v>
      </c>
      <c r="P4" s="81" t="s">
        <v>89</v>
      </c>
      <c r="Q4" s="81" t="s">
        <v>90</v>
      </c>
    </row>
    <row r="5">
      <c r="A5" s="97" t="s">
        <v>82</v>
      </c>
      <c r="B5" s="82" t="s">
        <v>83</v>
      </c>
      <c r="C5" s="8"/>
      <c r="D5" s="81" t="s">
        <v>84</v>
      </c>
      <c r="E5" s="81" t="s">
        <v>85</v>
      </c>
      <c r="F5" s="81" t="s">
        <v>84</v>
      </c>
      <c r="G5" s="81" t="s">
        <v>85</v>
      </c>
      <c r="H5" s="81" t="s">
        <v>91</v>
      </c>
      <c r="I5" s="81">
        <v>4714.0</v>
      </c>
      <c r="J5" s="81">
        <f t="shared" si="1"/>
        <v>3</v>
      </c>
      <c r="K5" s="98">
        <v>45440.0</v>
      </c>
      <c r="L5" s="98">
        <v>45448.0</v>
      </c>
      <c r="M5" s="81" t="s">
        <v>87</v>
      </c>
      <c r="N5" s="81" t="str">
        <f t="shared" si="2"/>
        <v>F60060-1
F60060-2
F60060-3</v>
      </c>
      <c r="O5" s="81" t="s">
        <v>88</v>
      </c>
      <c r="P5" s="81" t="s">
        <v>89</v>
      </c>
      <c r="Q5" s="81" t="s">
        <v>92</v>
      </c>
    </row>
    <row r="6">
      <c r="A6" s="97" t="s">
        <v>82</v>
      </c>
      <c r="B6" s="82" t="s">
        <v>83</v>
      </c>
      <c r="C6" s="8"/>
      <c r="D6" s="81" t="s">
        <v>84</v>
      </c>
      <c r="E6" s="81" t="s">
        <v>85</v>
      </c>
      <c r="F6" s="81" t="s">
        <v>84</v>
      </c>
      <c r="G6" s="81" t="s">
        <v>85</v>
      </c>
      <c r="H6" s="81" t="s">
        <v>93</v>
      </c>
      <c r="I6" s="81">
        <v>5846.0</v>
      </c>
      <c r="J6" s="81">
        <f t="shared" si="1"/>
        <v>3</v>
      </c>
      <c r="K6" s="98">
        <v>45440.0</v>
      </c>
      <c r="L6" s="98">
        <v>45448.0</v>
      </c>
      <c r="M6" s="81" t="s">
        <v>87</v>
      </c>
      <c r="N6" s="81" t="str">
        <f t="shared" si="2"/>
        <v>F60061-1
F60061-2
F60061-3</v>
      </c>
      <c r="O6" s="81" t="s">
        <v>88</v>
      </c>
      <c r="P6" s="81" t="s">
        <v>89</v>
      </c>
      <c r="Q6" s="81" t="s">
        <v>94</v>
      </c>
    </row>
    <row r="7">
      <c r="A7" s="97" t="s">
        <v>82</v>
      </c>
      <c r="B7" s="82" t="s">
        <v>95</v>
      </c>
      <c r="C7" s="8"/>
      <c r="D7" s="81" t="s">
        <v>84</v>
      </c>
      <c r="E7" s="81" t="s">
        <v>85</v>
      </c>
      <c r="F7" s="81" t="s">
        <v>84</v>
      </c>
      <c r="G7" s="81" t="s">
        <v>85</v>
      </c>
      <c r="H7" s="81" t="s">
        <v>96</v>
      </c>
      <c r="I7" s="99">
        <v>25144.0</v>
      </c>
      <c r="J7" s="81">
        <f t="shared" si="1"/>
        <v>5</v>
      </c>
      <c r="K7" s="98">
        <v>45378.0</v>
      </c>
      <c r="L7" s="98">
        <v>45454.0</v>
      </c>
      <c r="M7" s="100" t="s">
        <v>97</v>
      </c>
      <c r="N7" s="81" t="s">
        <v>98</v>
      </c>
      <c r="O7" s="81" t="s">
        <v>88</v>
      </c>
      <c r="P7" s="81" t="s">
        <v>89</v>
      </c>
      <c r="Q7" s="81" t="s">
        <v>99</v>
      </c>
    </row>
    <row r="8">
      <c r="A8" s="97" t="s">
        <v>82</v>
      </c>
      <c r="B8" s="82" t="s">
        <v>100</v>
      </c>
      <c r="C8" s="8"/>
      <c r="D8" s="81" t="s">
        <v>101</v>
      </c>
      <c r="E8" s="81" t="s">
        <v>85</v>
      </c>
      <c r="F8" s="81" t="s">
        <v>102</v>
      </c>
      <c r="G8" s="81" t="s">
        <v>85</v>
      </c>
      <c r="H8" s="81" t="s">
        <v>103</v>
      </c>
      <c r="I8" s="81">
        <v>5281.0</v>
      </c>
      <c r="J8" s="81">
        <f t="shared" si="1"/>
        <v>3</v>
      </c>
      <c r="K8" s="98">
        <v>45324.0</v>
      </c>
      <c r="L8" s="98">
        <v>45454.0</v>
      </c>
      <c r="M8" s="81"/>
      <c r="N8" s="81" t="str">
        <f t="shared" ref="N8:N202" si="3">IF(J8=5, H8 &amp; "-1" &amp; CHAR(10) &amp; H8 &amp; "-2" &amp; CHAR(10) &amp; H8 &amp; "-3" &amp; CHAR(10) &amp; H8 &amp; "-4" &amp; CHAR(10) &amp; H8 &amp; "-5", IF(J8=3, H8 &amp; "-1" &amp; CHAR(10) &amp; H8 &amp; "-2" &amp; CHAR(10) &amp; H8 &amp; "-3", IF(J8=2, H8 &amp; "-1" &amp; CHAR(10) &amp; H8 &amp; "-2", IF(J8="[Do Not Edit]", "[Do Not Edit]", ""))))</f>
        <v>F59550-1
F59550-2
F59550-3</v>
      </c>
      <c r="O8" s="81" t="s">
        <v>88</v>
      </c>
      <c r="P8" s="81" t="s">
        <v>89</v>
      </c>
      <c r="Q8" s="81" t="s">
        <v>104</v>
      </c>
    </row>
    <row r="9">
      <c r="A9" s="97" t="s">
        <v>82</v>
      </c>
      <c r="B9" s="82" t="s">
        <v>105</v>
      </c>
      <c r="C9" s="8"/>
      <c r="D9" s="81" t="s">
        <v>84</v>
      </c>
      <c r="E9" s="81" t="s">
        <v>85</v>
      </c>
      <c r="F9" s="81" t="s">
        <v>84</v>
      </c>
      <c r="G9" s="81" t="s">
        <v>85</v>
      </c>
      <c r="H9" s="81" t="s">
        <v>106</v>
      </c>
      <c r="I9" s="81">
        <v>5088.0</v>
      </c>
      <c r="J9" s="81">
        <f t="shared" si="1"/>
        <v>3</v>
      </c>
      <c r="K9" s="98">
        <v>45383.0</v>
      </c>
      <c r="L9" s="98">
        <v>45457.0</v>
      </c>
      <c r="M9" s="81"/>
      <c r="N9" s="81" t="str">
        <f t="shared" si="3"/>
        <v>F59558-1
F59558-2
F59558-3</v>
      </c>
      <c r="O9" s="81" t="s">
        <v>88</v>
      </c>
      <c r="P9" s="81" t="s">
        <v>89</v>
      </c>
      <c r="Q9" s="81" t="s">
        <v>107</v>
      </c>
    </row>
    <row r="10">
      <c r="A10" s="97" t="s">
        <v>82</v>
      </c>
      <c r="B10" s="82" t="s">
        <v>108</v>
      </c>
      <c r="C10" s="8"/>
      <c r="D10" s="81" t="s">
        <v>84</v>
      </c>
      <c r="E10" s="81" t="s">
        <v>85</v>
      </c>
      <c r="F10" s="81" t="s">
        <v>84</v>
      </c>
      <c r="G10" s="81" t="s">
        <v>85</v>
      </c>
      <c r="H10" s="81" t="s">
        <v>109</v>
      </c>
      <c r="I10" s="81">
        <v>13000.0</v>
      </c>
      <c r="J10" s="81">
        <f t="shared" si="1"/>
        <v>3</v>
      </c>
      <c r="K10" s="98">
        <v>45439.0</v>
      </c>
      <c r="L10" s="98">
        <v>45457.0</v>
      </c>
      <c r="M10" s="81"/>
      <c r="N10" s="81" t="str">
        <f t="shared" si="3"/>
        <v>F60068-1
F60068-2
F60068-3</v>
      </c>
      <c r="O10" s="81" t="s">
        <v>88</v>
      </c>
      <c r="P10" s="81" t="s">
        <v>89</v>
      </c>
      <c r="Q10" s="81" t="s">
        <v>110</v>
      </c>
    </row>
    <row r="11">
      <c r="A11" s="97" t="s">
        <v>82</v>
      </c>
      <c r="B11" s="82" t="s">
        <v>111</v>
      </c>
      <c r="C11" s="8"/>
      <c r="D11" s="81" t="s">
        <v>101</v>
      </c>
      <c r="E11" s="81" t="s">
        <v>85</v>
      </c>
      <c r="F11" s="81" t="s">
        <v>101</v>
      </c>
      <c r="G11" s="81" t="s">
        <v>85</v>
      </c>
      <c r="H11" s="81" t="s">
        <v>112</v>
      </c>
      <c r="I11" s="81">
        <v>9865.0</v>
      </c>
      <c r="J11" s="81">
        <f t="shared" si="1"/>
        <v>3</v>
      </c>
      <c r="K11" s="98">
        <v>45434.0</v>
      </c>
      <c r="L11" s="98">
        <v>45443.0</v>
      </c>
      <c r="M11" s="81"/>
      <c r="N11" s="81" t="str">
        <f t="shared" si="3"/>
        <v>F59709-1
F59709-2
F59709-3</v>
      </c>
      <c r="O11" s="81" t="s">
        <v>88</v>
      </c>
      <c r="P11" s="81" t="s">
        <v>89</v>
      </c>
      <c r="Q11" s="81" t="s">
        <v>113</v>
      </c>
    </row>
    <row r="12">
      <c r="A12" s="97" t="s">
        <v>82</v>
      </c>
      <c r="B12" s="82" t="s">
        <v>114</v>
      </c>
      <c r="C12" s="8"/>
      <c r="D12" s="81" t="s">
        <v>101</v>
      </c>
      <c r="E12" s="81" t="s">
        <v>85</v>
      </c>
      <c r="F12" s="81" t="s">
        <v>84</v>
      </c>
      <c r="G12" s="81" t="s">
        <v>85</v>
      </c>
      <c r="H12" s="81" t="s">
        <v>115</v>
      </c>
      <c r="I12" s="81">
        <v>6787.0</v>
      </c>
      <c r="J12" s="81">
        <f t="shared" si="1"/>
        <v>3</v>
      </c>
      <c r="K12" s="98">
        <v>45422.0</v>
      </c>
      <c r="L12" s="98">
        <v>45464.0</v>
      </c>
      <c r="M12" s="81"/>
      <c r="N12" s="81" t="str">
        <f t="shared" si="3"/>
        <v>F59868-1
F59868-2
F59868-3</v>
      </c>
      <c r="O12" s="81" t="s">
        <v>88</v>
      </c>
      <c r="P12" s="81" t="s">
        <v>89</v>
      </c>
      <c r="Q12" s="81" t="s">
        <v>116</v>
      </c>
    </row>
    <row r="13">
      <c r="A13" s="97" t="s">
        <v>82</v>
      </c>
      <c r="B13" s="82" t="s">
        <v>108</v>
      </c>
      <c r="C13" s="8"/>
      <c r="D13" s="81" t="s">
        <v>84</v>
      </c>
      <c r="E13" s="81" t="s">
        <v>85</v>
      </c>
      <c r="F13" s="81" t="s">
        <v>84</v>
      </c>
      <c r="G13" s="81" t="s">
        <v>85</v>
      </c>
      <c r="H13" s="81" t="s">
        <v>117</v>
      </c>
      <c r="I13" s="81">
        <v>10000.0</v>
      </c>
      <c r="J13" s="81">
        <f t="shared" si="1"/>
        <v>3</v>
      </c>
      <c r="K13" s="98">
        <v>45457.0</v>
      </c>
      <c r="L13" s="98">
        <v>45467.0</v>
      </c>
      <c r="M13" s="81"/>
      <c r="N13" s="81" t="str">
        <f t="shared" si="3"/>
        <v>F60132-1
F60132-2
F60132-3</v>
      </c>
      <c r="O13" s="81" t="s">
        <v>88</v>
      </c>
      <c r="P13" s="81" t="s">
        <v>89</v>
      </c>
      <c r="Q13" s="81" t="s">
        <v>118</v>
      </c>
    </row>
    <row r="14">
      <c r="A14" s="97" t="s">
        <v>82</v>
      </c>
      <c r="B14" s="82" t="s">
        <v>108</v>
      </c>
      <c r="C14" s="8"/>
      <c r="D14" s="81" t="s">
        <v>84</v>
      </c>
      <c r="E14" s="81" t="s">
        <v>85</v>
      </c>
      <c r="F14" s="81" t="s">
        <v>84</v>
      </c>
      <c r="G14" s="81" t="s">
        <v>85</v>
      </c>
      <c r="H14" s="81" t="s">
        <v>119</v>
      </c>
      <c r="I14" s="81">
        <v>12000.0</v>
      </c>
      <c r="J14" s="81">
        <f t="shared" si="1"/>
        <v>3</v>
      </c>
      <c r="K14" s="101">
        <v>45449.0</v>
      </c>
      <c r="L14" s="98">
        <v>45468.0</v>
      </c>
      <c r="M14" s="81"/>
      <c r="N14" s="81" t="str">
        <f t="shared" si="3"/>
        <v>F60100-1
F60100-2
F60100-3</v>
      </c>
      <c r="O14" s="81" t="s">
        <v>88</v>
      </c>
      <c r="P14" s="81" t="s">
        <v>89</v>
      </c>
      <c r="Q14" s="81" t="s">
        <v>120</v>
      </c>
    </row>
    <row r="15">
      <c r="A15" s="97" t="s">
        <v>82</v>
      </c>
      <c r="B15" s="82" t="s">
        <v>121</v>
      </c>
      <c r="C15" s="8"/>
      <c r="D15" s="81" t="s">
        <v>122</v>
      </c>
      <c r="E15" s="81" t="s">
        <v>85</v>
      </c>
      <c r="F15" s="81"/>
      <c r="G15" s="81" t="s">
        <v>85</v>
      </c>
      <c r="H15" s="81" t="s">
        <v>123</v>
      </c>
      <c r="I15" s="81">
        <v>5406.0</v>
      </c>
      <c r="J15" s="81">
        <f t="shared" si="1"/>
        <v>3</v>
      </c>
      <c r="K15" s="98">
        <v>45397.0</v>
      </c>
      <c r="L15" s="98">
        <v>45470.0</v>
      </c>
      <c r="M15" s="81"/>
      <c r="N15" s="81" t="str">
        <f t="shared" si="3"/>
        <v>F59581-1
F59581-2
F59581-3</v>
      </c>
      <c r="O15" s="81" t="s">
        <v>88</v>
      </c>
      <c r="P15" s="81" t="s">
        <v>89</v>
      </c>
      <c r="Q15" s="81" t="s">
        <v>124</v>
      </c>
    </row>
    <row r="16">
      <c r="A16" s="97" t="s">
        <v>82</v>
      </c>
      <c r="B16" s="82" t="s">
        <v>105</v>
      </c>
      <c r="C16" s="8"/>
      <c r="D16" s="81" t="s">
        <v>84</v>
      </c>
      <c r="E16" s="81" t="s">
        <v>85</v>
      </c>
      <c r="F16" s="81" t="s">
        <v>84</v>
      </c>
      <c r="G16" s="81" t="s">
        <v>85</v>
      </c>
      <c r="H16" s="81" t="s">
        <v>125</v>
      </c>
      <c r="I16" s="81">
        <v>27062.0</v>
      </c>
      <c r="J16" s="81">
        <f t="shared" si="1"/>
        <v>5</v>
      </c>
      <c r="K16" s="98">
        <v>45404.0</v>
      </c>
      <c r="L16" s="98">
        <v>45470.0</v>
      </c>
      <c r="M16" s="81"/>
      <c r="N16" s="81" t="str">
        <f t="shared" si="3"/>
        <v>F59301-1
F59301-2
F59301-3
F59301-4
F59301-5</v>
      </c>
      <c r="O16" s="81" t="s">
        <v>88</v>
      </c>
      <c r="P16" s="81" t="s">
        <v>89</v>
      </c>
      <c r="Q16" s="81" t="s">
        <v>126</v>
      </c>
    </row>
    <row r="17">
      <c r="A17" s="97" t="s">
        <v>82</v>
      </c>
      <c r="B17" s="82" t="s">
        <v>127</v>
      </c>
      <c r="C17" s="8"/>
      <c r="D17" s="81" t="s">
        <v>101</v>
      </c>
      <c r="E17" s="81" t="s">
        <v>85</v>
      </c>
      <c r="F17" s="81" t="s">
        <v>84</v>
      </c>
      <c r="G17" s="81" t="s">
        <v>85</v>
      </c>
      <c r="H17" s="81" t="s">
        <v>128</v>
      </c>
      <c r="I17" s="81">
        <v>27286.0</v>
      </c>
      <c r="J17" s="81">
        <f t="shared" si="1"/>
        <v>5</v>
      </c>
      <c r="K17" s="101">
        <v>45453.0</v>
      </c>
      <c r="L17" s="98">
        <v>45470.0</v>
      </c>
      <c r="M17" s="81"/>
      <c r="N17" s="81" t="str">
        <f t="shared" si="3"/>
        <v>F59874-1
F59874-2
F59874-3
F59874-4
F59874-5</v>
      </c>
      <c r="O17" s="81" t="s">
        <v>88</v>
      </c>
      <c r="P17" s="81" t="s">
        <v>89</v>
      </c>
      <c r="Q17" s="81" t="s">
        <v>129</v>
      </c>
    </row>
    <row r="18">
      <c r="A18" s="97" t="s">
        <v>82</v>
      </c>
      <c r="B18" s="82" t="s">
        <v>108</v>
      </c>
      <c r="C18" s="8"/>
      <c r="D18" s="81" t="s">
        <v>84</v>
      </c>
      <c r="E18" s="81" t="s">
        <v>85</v>
      </c>
      <c r="F18" s="81" t="s">
        <v>84</v>
      </c>
      <c r="G18" s="81" t="s">
        <v>85</v>
      </c>
      <c r="H18" s="81" t="s">
        <v>130</v>
      </c>
      <c r="I18" s="81">
        <v>12000.0</v>
      </c>
      <c r="J18" s="81">
        <f t="shared" si="1"/>
        <v>3</v>
      </c>
      <c r="K18" s="98">
        <v>45464.0</v>
      </c>
      <c r="L18" s="98">
        <v>45471.0</v>
      </c>
      <c r="M18" s="81"/>
      <c r="N18" s="81" t="str">
        <f t="shared" si="3"/>
        <v>F59727-1
F59727-2
F59727-3</v>
      </c>
      <c r="O18" s="81" t="s">
        <v>88</v>
      </c>
      <c r="P18" s="81" t="s">
        <v>89</v>
      </c>
      <c r="Q18" s="81" t="s">
        <v>131</v>
      </c>
    </row>
    <row r="19">
      <c r="A19" s="97" t="s">
        <v>82</v>
      </c>
      <c r="B19" s="82" t="s">
        <v>95</v>
      </c>
      <c r="C19" s="8"/>
      <c r="D19" s="81" t="s">
        <v>84</v>
      </c>
      <c r="E19" s="81" t="s">
        <v>85</v>
      </c>
      <c r="F19" s="81" t="s">
        <v>84</v>
      </c>
      <c r="G19" s="81" t="s">
        <v>85</v>
      </c>
      <c r="H19" s="81" t="s">
        <v>132</v>
      </c>
      <c r="I19" s="81">
        <v>8871.0</v>
      </c>
      <c r="J19" s="81">
        <f t="shared" si="1"/>
        <v>3</v>
      </c>
      <c r="K19" s="98">
        <v>45464.0</v>
      </c>
      <c r="L19" s="98">
        <v>38190.0</v>
      </c>
      <c r="M19" s="81"/>
      <c r="N19" s="81" t="str">
        <f t="shared" si="3"/>
        <v>F60004-1
F60004-2
F60004-3</v>
      </c>
      <c r="O19" s="81" t="s">
        <v>88</v>
      </c>
      <c r="P19" s="81" t="s">
        <v>89</v>
      </c>
      <c r="Q19" s="81" t="s">
        <v>133</v>
      </c>
    </row>
    <row r="20">
      <c r="A20" s="97" t="s">
        <v>82</v>
      </c>
      <c r="B20" s="82" t="s">
        <v>134</v>
      </c>
      <c r="C20" s="8"/>
      <c r="D20" s="81" t="s">
        <v>101</v>
      </c>
      <c r="E20" s="81" t="s">
        <v>85</v>
      </c>
      <c r="F20" s="81" t="s">
        <v>84</v>
      </c>
      <c r="G20" s="81" t="s">
        <v>85</v>
      </c>
      <c r="H20" s="81" t="s">
        <v>135</v>
      </c>
      <c r="I20" s="81">
        <v>4043.0</v>
      </c>
      <c r="J20" s="81">
        <f t="shared" si="1"/>
        <v>3</v>
      </c>
      <c r="K20" s="98">
        <v>45427.0</v>
      </c>
      <c r="L20" s="98">
        <v>45498.0</v>
      </c>
      <c r="M20" s="81"/>
      <c r="N20" s="81" t="str">
        <f t="shared" si="3"/>
        <v>F59522-1
F59522-2
F59522-3</v>
      </c>
      <c r="O20" s="81" t="s">
        <v>88</v>
      </c>
      <c r="P20" s="81" t="s">
        <v>89</v>
      </c>
      <c r="Q20" s="81" t="s">
        <v>136</v>
      </c>
    </row>
    <row r="21">
      <c r="A21" s="97" t="s">
        <v>82</v>
      </c>
      <c r="B21" s="82" t="s">
        <v>108</v>
      </c>
      <c r="C21" s="8"/>
      <c r="D21" s="81" t="s">
        <v>84</v>
      </c>
      <c r="E21" s="81" t="s">
        <v>85</v>
      </c>
      <c r="F21" s="81" t="s">
        <v>84</v>
      </c>
      <c r="G21" s="81" t="s">
        <v>85</v>
      </c>
      <c r="H21" s="81" t="s">
        <v>137</v>
      </c>
      <c r="I21" s="81">
        <v>12000.0</v>
      </c>
      <c r="J21" s="81">
        <f t="shared" si="1"/>
        <v>3</v>
      </c>
      <c r="K21" s="98">
        <v>45471.0</v>
      </c>
      <c r="L21" s="98">
        <v>45499.0</v>
      </c>
      <c r="M21" s="81"/>
      <c r="N21" s="81" t="str">
        <f t="shared" si="3"/>
        <v>F60220-1
F60220-2
F60220-3</v>
      </c>
      <c r="O21" s="81" t="s">
        <v>88</v>
      </c>
      <c r="P21" s="81" t="s">
        <v>89</v>
      </c>
      <c r="Q21" s="81" t="s">
        <v>138</v>
      </c>
    </row>
    <row r="22">
      <c r="A22" s="97" t="s">
        <v>82</v>
      </c>
      <c r="B22" s="82" t="s">
        <v>83</v>
      </c>
      <c r="C22" s="8"/>
      <c r="D22" s="81" t="s">
        <v>84</v>
      </c>
      <c r="E22" s="81" t="s">
        <v>85</v>
      </c>
      <c r="F22" s="81" t="s">
        <v>84</v>
      </c>
      <c r="G22" s="81" t="s">
        <v>85</v>
      </c>
      <c r="H22" s="81" t="s">
        <v>139</v>
      </c>
      <c r="I22" s="99">
        <v>18647.0</v>
      </c>
      <c r="J22" s="81">
        <f t="shared" si="1"/>
        <v>3</v>
      </c>
      <c r="K22" s="98">
        <v>45464.0</v>
      </c>
      <c r="L22" s="98">
        <v>45502.0</v>
      </c>
      <c r="M22" s="81"/>
      <c r="N22" s="81" t="str">
        <f t="shared" si="3"/>
        <v>F60161, F58906, F59603-1
F60161, F58906, F59603-2
F60161, F58906, F59603-3</v>
      </c>
      <c r="O22" s="81" t="s">
        <v>88</v>
      </c>
      <c r="P22" s="81" t="s">
        <v>89</v>
      </c>
      <c r="Q22" s="81" t="s">
        <v>140</v>
      </c>
    </row>
    <row r="23">
      <c r="A23" s="97" t="s">
        <v>82</v>
      </c>
      <c r="B23" s="82" t="s">
        <v>141</v>
      </c>
      <c r="C23" s="8"/>
      <c r="D23" s="81" t="s">
        <v>101</v>
      </c>
      <c r="E23" s="81" t="s">
        <v>85</v>
      </c>
      <c r="F23" s="81" t="s">
        <v>84</v>
      </c>
      <c r="G23" s="81" t="s">
        <v>85</v>
      </c>
      <c r="H23" s="81" t="s">
        <v>142</v>
      </c>
      <c r="I23" s="81">
        <v>14593.0</v>
      </c>
      <c r="J23" s="81">
        <f t="shared" si="1"/>
        <v>3</v>
      </c>
      <c r="K23" s="98">
        <v>45464.0</v>
      </c>
      <c r="L23" s="98">
        <v>45503.0</v>
      </c>
      <c r="M23" s="81"/>
      <c r="N23" s="81" t="str">
        <f t="shared" si="3"/>
        <v>F60044-1
F60044-2
F60044-3</v>
      </c>
      <c r="O23" s="81" t="s">
        <v>88</v>
      </c>
      <c r="P23" s="81" t="s">
        <v>89</v>
      </c>
      <c r="Q23" s="81" t="s">
        <v>143</v>
      </c>
    </row>
    <row r="24">
      <c r="A24" s="97" t="s">
        <v>82</v>
      </c>
      <c r="B24" s="82" t="s">
        <v>108</v>
      </c>
      <c r="C24" s="8"/>
      <c r="D24" s="81" t="s">
        <v>84</v>
      </c>
      <c r="E24" s="81" t="s">
        <v>85</v>
      </c>
      <c r="F24" s="81" t="s">
        <v>84</v>
      </c>
      <c r="G24" s="81" t="s">
        <v>85</v>
      </c>
      <c r="H24" s="81" t="s">
        <v>144</v>
      </c>
      <c r="I24" s="99">
        <v>22000.0</v>
      </c>
      <c r="J24" s="81">
        <f t="shared" si="1"/>
        <v>3</v>
      </c>
      <c r="K24" s="98">
        <v>45469.0</v>
      </c>
      <c r="L24" s="98">
        <v>45506.0</v>
      </c>
      <c r="M24" s="81"/>
      <c r="N24" s="81" t="str">
        <f t="shared" si="3"/>
        <v>F59846-1
F59846-2
F59846-3</v>
      </c>
      <c r="O24" s="81" t="s">
        <v>88</v>
      </c>
      <c r="P24" s="81" t="s">
        <v>89</v>
      </c>
      <c r="Q24" s="81" t="s">
        <v>145</v>
      </c>
    </row>
    <row r="25">
      <c r="A25" s="97" t="s">
        <v>82</v>
      </c>
      <c r="B25" s="82" t="s">
        <v>108</v>
      </c>
      <c r="C25" s="8"/>
      <c r="D25" s="81" t="s">
        <v>84</v>
      </c>
      <c r="E25" s="81" t="s">
        <v>85</v>
      </c>
      <c r="F25" s="81" t="s">
        <v>84</v>
      </c>
      <c r="G25" s="81" t="s">
        <v>85</v>
      </c>
      <c r="H25" s="81" t="s">
        <v>146</v>
      </c>
      <c r="I25" s="81">
        <v>5800.0</v>
      </c>
      <c r="J25" s="81">
        <f t="shared" si="1"/>
        <v>3</v>
      </c>
      <c r="K25" s="98">
        <v>45491.0</v>
      </c>
      <c r="L25" s="98">
        <v>45509.0</v>
      </c>
      <c r="M25" s="81"/>
      <c r="N25" s="81" t="str">
        <f t="shared" si="3"/>
        <v>F60115-1
F60115-2
F60115-3</v>
      </c>
      <c r="O25" s="81" t="s">
        <v>88</v>
      </c>
      <c r="P25" s="81" t="s">
        <v>89</v>
      </c>
      <c r="Q25" s="81" t="s">
        <v>147</v>
      </c>
    </row>
    <row r="26">
      <c r="A26" s="97" t="s">
        <v>82</v>
      </c>
      <c r="B26" s="82" t="s">
        <v>148</v>
      </c>
      <c r="C26" s="8"/>
      <c r="D26" s="81" t="s">
        <v>84</v>
      </c>
      <c r="E26" s="81" t="s">
        <v>85</v>
      </c>
      <c r="F26" s="81" t="s">
        <v>84</v>
      </c>
      <c r="G26" s="81" t="s">
        <v>85</v>
      </c>
      <c r="H26" s="81" t="s">
        <v>149</v>
      </c>
      <c r="I26" s="81">
        <v>9999.0</v>
      </c>
      <c r="J26" s="81">
        <f t="shared" si="1"/>
        <v>3</v>
      </c>
      <c r="K26" s="98">
        <v>45506.0</v>
      </c>
      <c r="L26" s="98">
        <v>45517.0</v>
      </c>
      <c r="M26" s="81"/>
      <c r="N26" s="81" t="str">
        <f t="shared" si="3"/>
        <v>F60336, F60335-1
F60336, F60335-2
F60336, F60335-3</v>
      </c>
      <c r="O26" s="81" t="s">
        <v>88</v>
      </c>
      <c r="P26" s="81" t="s">
        <v>89</v>
      </c>
      <c r="Q26" s="81" t="s">
        <v>150</v>
      </c>
    </row>
    <row r="27">
      <c r="A27" s="97" t="s">
        <v>82</v>
      </c>
      <c r="B27" s="82" t="s">
        <v>108</v>
      </c>
      <c r="C27" s="8"/>
      <c r="D27" s="81" t="s">
        <v>84</v>
      </c>
      <c r="E27" s="81" t="s">
        <v>85</v>
      </c>
      <c r="F27" s="81" t="s">
        <v>84</v>
      </c>
      <c r="G27" s="81" t="s">
        <v>85</v>
      </c>
      <c r="H27" s="81" t="s">
        <v>151</v>
      </c>
      <c r="I27" s="81">
        <v>10000.0</v>
      </c>
      <c r="J27" s="81">
        <f t="shared" si="1"/>
        <v>3</v>
      </c>
      <c r="K27" s="98">
        <v>45499.0</v>
      </c>
      <c r="L27" s="98">
        <v>45517.0</v>
      </c>
      <c r="M27" s="81"/>
      <c r="N27" s="81" t="str">
        <f t="shared" si="3"/>
        <v>F59847-1
F59847-2
F59847-3</v>
      </c>
      <c r="O27" s="81" t="s">
        <v>88</v>
      </c>
      <c r="P27" s="81" t="s">
        <v>89</v>
      </c>
      <c r="Q27" s="81" t="s">
        <v>152</v>
      </c>
    </row>
    <row r="28">
      <c r="A28" s="97" t="s">
        <v>82</v>
      </c>
      <c r="B28" s="82" t="s">
        <v>153</v>
      </c>
      <c r="C28" s="8"/>
      <c r="D28" s="81" t="s">
        <v>101</v>
      </c>
      <c r="E28" s="81" t="s">
        <v>85</v>
      </c>
      <c r="F28" s="81" t="s">
        <v>101</v>
      </c>
      <c r="G28" s="81" t="s">
        <v>85</v>
      </c>
      <c r="H28" s="81" t="s">
        <v>154</v>
      </c>
      <c r="I28" s="81">
        <v>22000.0</v>
      </c>
      <c r="J28" s="81">
        <f t="shared" si="1"/>
        <v>3</v>
      </c>
      <c r="K28" s="98">
        <v>45499.0</v>
      </c>
      <c r="L28" s="98">
        <v>45520.0</v>
      </c>
      <c r="M28" s="81"/>
      <c r="N28" s="81" t="str">
        <f t="shared" si="3"/>
        <v>F59490-PO#4000027406-1
F59490-PO#4000027406-2
F59490-PO#4000027406-3</v>
      </c>
      <c r="O28" s="81" t="s">
        <v>88</v>
      </c>
      <c r="P28" s="81" t="s">
        <v>89</v>
      </c>
      <c r="Q28" s="81" t="s">
        <v>155</v>
      </c>
    </row>
    <row r="29">
      <c r="A29" s="97" t="s">
        <v>82</v>
      </c>
      <c r="B29" s="82" t="s">
        <v>134</v>
      </c>
      <c r="C29" s="8"/>
      <c r="D29" s="81" t="s">
        <v>101</v>
      </c>
      <c r="E29" s="81" t="s">
        <v>85</v>
      </c>
      <c r="F29" s="81" t="s">
        <v>84</v>
      </c>
      <c r="G29" s="81" t="s">
        <v>85</v>
      </c>
      <c r="H29" s="81" t="s">
        <v>156</v>
      </c>
      <c r="I29" s="81">
        <v>8979.0</v>
      </c>
      <c r="J29" s="81">
        <f t="shared" si="1"/>
        <v>3</v>
      </c>
      <c r="K29" s="98">
        <v>45518.0</v>
      </c>
      <c r="L29" s="98">
        <v>45525.0</v>
      </c>
      <c r="M29" s="81"/>
      <c r="N29" s="81" t="str">
        <f t="shared" si="3"/>
        <v>F59523, F60283, F59951-1
F59523, F60283, F59951-2
F59523, F60283, F59951-3</v>
      </c>
      <c r="O29" s="81" t="s">
        <v>88</v>
      </c>
      <c r="P29" s="81" t="s">
        <v>89</v>
      </c>
      <c r="Q29" s="81" t="s">
        <v>157</v>
      </c>
    </row>
    <row r="30">
      <c r="A30" s="97" t="s">
        <v>82</v>
      </c>
      <c r="B30" s="82" t="s">
        <v>83</v>
      </c>
      <c r="C30" s="8"/>
      <c r="D30" s="81" t="s">
        <v>84</v>
      </c>
      <c r="E30" s="81" t="s">
        <v>85</v>
      </c>
      <c r="F30" s="81" t="s">
        <v>84</v>
      </c>
      <c r="G30" s="81" t="s">
        <v>85</v>
      </c>
      <c r="H30" s="81" t="s">
        <v>158</v>
      </c>
      <c r="I30" s="81">
        <v>8694.0</v>
      </c>
      <c r="J30" s="81">
        <f t="shared" si="1"/>
        <v>3</v>
      </c>
      <c r="K30" s="98">
        <v>45499.0</v>
      </c>
      <c r="L30" s="98">
        <v>45533.0</v>
      </c>
      <c r="M30" s="81"/>
      <c r="N30" s="81" t="str">
        <f t="shared" si="3"/>
        <v>F59865, F60315, F60316-1
F59865, F60315, F60316-2
F59865, F60315, F60316-3</v>
      </c>
      <c r="O30" s="81" t="s">
        <v>88</v>
      </c>
      <c r="P30" s="81" t="s">
        <v>89</v>
      </c>
      <c r="Q30" s="81" t="s">
        <v>159</v>
      </c>
    </row>
    <row r="31">
      <c r="A31" s="97" t="s">
        <v>82</v>
      </c>
      <c r="B31" s="82" t="s">
        <v>108</v>
      </c>
      <c r="C31" s="8"/>
      <c r="D31" s="81" t="s">
        <v>84</v>
      </c>
      <c r="E31" s="81" t="s">
        <v>85</v>
      </c>
      <c r="F31" s="81" t="s">
        <v>84</v>
      </c>
      <c r="G31" s="81" t="s">
        <v>85</v>
      </c>
      <c r="H31" s="81" t="s">
        <v>160</v>
      </c>
      <c r="I31" s="81">
        <v>23100.0</v>
      </c>
      <c r="J31" s="81">
        <f t="shared" si="1"/>
        <v>5</v>
      </c>
      <c r="K31" s="98">
        <v>45513.0</v>
      </c>
      <c r="L31" s="98">
        <v>45533.0</v>
      </c>
      <c r="M31" s="81"/>
      <c r="N31" s="81" t="str">
        <f t="shared" si="3"/>
        <v>F59849, F60371-1
F59849, F60371-2
F59849, F60371-3
F59849, F60371-4
F59849, F60371-5</v>
      </c>
      <c r="O31" s="81" t="s">
        <v>88</v>
      </c>
      <c r="P31" s="81" t="s">
        <v>89</v>
      </c>
      <c r="Q31" s="81" t="s">
        <v>161</v>
      </c>
    </row>
    <row r="32">
      <c r="A32" s="97" t="s">
        <v>82</v>
      </c>
      <c r="B32" s="82" t="s">
        <v>153</v>
      </c>
      <c r="C32" s="8"/>
      <c r="D32" s="81" t="s">
        <v>101</v>
      </c>
      <c r="E32" s="81" t="s">
        <v>85</v>
      </c>
      <c r="F32" s="81" t="s">
        <v>101</v>
      </c>
      <c r="G32" s="81" t="s">
        <v>85</v>
      </c>
      <c r="H32" s="81" t="s">
        <v>154</v>
      </c>
      <c r="I32" s="81">
        <v>22000.0</v>
      </c>
      <c r="J32" s="81">
        <f t="shared" si="1"/>
        <v>3</v>
      </c>
      <c r="K32" s="98">
        <v>45499.0</v>
      </c>
      <c r="L32" s="98">
        <v>45538.0</v>
      </c>
      <c r="M32" s="81"/>
      <c r="N32" s="81" t="str">
        <f t="shared" si="3"/>
        <v>F59490-PO#4000027406-1
F59490-PO#4000027406-2
F59490-PO#4000027406-3</v>
      </c>
      <c r="O32" s="81" t="s">
        <v>88</v>
      </c>
      <c r="P32" s="81" t="s">
        <v>89</v>
      </c>
      <c r="Q32" s="81" t="s">
        <v>162</v>
      </c>
    </row>
    <row r="33">
      <c r="A33" s="97" t="s">
        <v>82</v>
      </c>
      <c r="B33" s="82" t="s">
        <v>163</v>
      </c>
      <c r="C33" s="8"/>
      <c r="D33" s="81" t="s">
        <v>84</v>
      </c>
      <c r="E33" s="81" t="s">
        <v>85</v>
      </c>
      <c r="F33" s="81" t="s">
        <v>84</v>
      </c>
      <c r="G33" s="81" t="s">
        <v>85</v>
      </c>
      <c r="H33" s="81" t="s">
        <v>164</v>
      </c>
      <c r="I33" s="81">
        <v>5825.0</v>
      </c>
      <c r="J33" s="81">
        <f t="shared" si="1"/>
        <v>3</v>
      </c>
      <c r="K33" s="102">
        <v>45453.0</v>
      </c>
      <c r="L33" s="98">
        <v>45544.0</v>
      </c>
      <c r="M33" s="81"/>
      <c r="N33" s="81" t="str">
        <f t="shared" si="3"/>
        <v>F59878-1
F59878-2
F59878-3</v>
      </c>
      <c r="O33" s="81" t="s">
        <v>88</v>
      </c>
      <c r="P33" s="81" t="s">
        <v>89</v>
      </c>
      <c r="Q33" s="81" t="s">
        <v>165</v>
      </c>
    </row>
    <row r="34">
      <c r="A34" s="97" t="s">
        <v>82</v>
      </c>
      <c r="B34" s="82" t="s">
        <v>105</v>
      </c>
      <c r="C34" s="8"/>
      <c r="D34" s="81" t="s">
        <v>84</v>
      </c>
      <c r="E34" s="81" t="s">
        <v>85</v>
      </c>
      <c r="F34" s="81" t="s">
        <v>84</v>
      </c>
      <c r="G34" s="81" t="s">
        <v>85</v>
      </c>
      <c r="H34" s="81" t="s">
        <v>166</v>
      </c>
      <c r="I34" s="81">
        <v>27286.0</v>
      </c>
      <c r="J34" s="81">
        <f t="shared" si="1"/>
        <v>5</v>
      </c>
      <c r="K34" s="98">
        <v>45453.0</v>
      </c>
      <c r="L34" s="98">
        <v>45544.0</v>
      </c>
      <c r="M34" s="81"/>
      <c r="N34" s="81" t="str">
        <f t="shared" si="3"/>
        <v>F59876-1
F59876-2
F59876-3
F59876-4
F59876-5</v>
      </c>
      <c r="O34" s="81" t="s">
        <v>88</v>
      </c>
      <c r="P34" s="81" t="s">
        <v>89</v>
      </c>
      <c r="Q34" s="81" t="s">
        <v>167</v>
      </c>
    </row>
    <row r="35">
      <c r="A35" s="97" t="s">
        <v>82</v>
      </c>
      <c r="B35" s="82" t="s">
        <v>108</v>
      </c>
      <c r="C35" s="8"/>
      <c r="D35" s="81" t="s">
        <v>84</v>
      </c>
      <c r="E35" s="81" t="s">
        <v>85</v>
      </c>
      <c r="F35" s="81" t="s">
        <v>84</v>
      </c>
      <c r="G35" s="81" t="s">
        <v>85</v>
      </c>
      <c r="H35" s="81" t="s">
        <v>168</v>
      </c>
      <c r="I35" s="81">
        <v>11636.0</v>
      </c>
      <c r="J35" s="81">
        <f t="shared" si="1"/>
        <v>3</v>
      </c>
      <c r="K35" s="98">
        <v>45464.0</v>
      </c>
      <c r="L35" s="102">
        <v>45545.0</v>
      </c>
      <c r="M35" s="81"/>
      <c r="N35" s="81" t="str">
        <f t="shared" si="3"/>
        <v>F60026-1
F60026-2
F60026-3</v>
      </c>
      <c r="O35" s="81" t="s">
        <v>88</v>
      </c>
      <c r="P35" s="81" t="s">
        <v>89</v>
      </c>
      <c r="Q35" s="81" t="s">
        <v>169</v>
      </c>
    </row>
    <row r="36">
      <c r="A36" s="97" t="s">
        <v>82</v>
      </c>
      <c r="B36" s="82" t="s">
        <v>108</v>
      </c>
      <c r="C36" s="8"/>
      <c r="D36" s="81" t="s">
        <v>84</v>
      </c>
      <c r="E36" s="81" t="s">
        <v>85</v>
      </c>
      <c r="F36" s="81" t="s">
        <v>84</v>
      </c>
      <c r="G36" s="81" t="s">
        <v>85</v>
      </c>
      <c r="H36" s="81" t="s">
        <v>170</v>
      </c>
      <c r="I36" s="81">
        <v>7400.0</v>
      </c>
      <c r="J36" s="81">
        <f t="shared" si="1"/>
        <v>3</v>
      </c>
      <c r="K36" s="98">
        <v>45527.0</v>
      </c>
      <c r="L36" s="98">
        <v>45548.0</v>
      </c>
      <c r="M36" s="81"/>
      <c r="N36" s="81" t="str">
        <f t="shared" si="3"/>
        <v>F60418-1
F60418-2
F60418-3</v>
      </c>
      <c r="O36" s="81" t="s">
        <v>88</v>
      </c>
      <c r="P36" s="81" t="s">
        <v>89</v>
      </c>
      <c r="Q36" s="81" t="s">
        <v>171</v>
      </c>
    </row>
    <row r="37">
      <c r="A37" s="97" t="s">
        <v>82</v>
      </c>
      <c r="B37" s="82" t="s">
        <v>105</v>
      </c>
      <c r="C37" s="8"/>
      <c r="D37" s="81" t="s">
        <v>84</v>
      </c>
      <c r="E37" s="81" t="s">
        <v>85</v>
      </c>
      <c r="F37" s="81" t="s">
        <v>84</v>
      </c>
      <c r="G37" s="81" t="s">
        <v>85</v>
      </c>
      <c r="H37" s="81" t="s">
        <v>172</v>
      </c>
      <c r="I37" s="81">
        <v>27108.0</v>
      </c>
      <c r="J37" s="81">
        <f t="shared" si="1"/>
        <v>5</v>
      </c>
      <c r="K37" s="98">
        <v>45443.0</v>
      </c>
      <c r="L37" s="98">
        <v>45551.0</v>
      </c>
      <c r="M37" s="81"/>
      <c r="N37" s="81" t="str">
        <f t="shared" si="3"/>
        <v>F59425-1
F59425-2
F59425-3
F59425-4
F59425-5</v>
      </c>
      <c r="O37" s="81" t="s">
        <v>88</v>
      </c>
      <c r="P37" s="81" t="s">
        <v>89</v>
      </c>
      <c r="Q37" s="81" t="s">
        <v>173</v>
      </c>
    </row>
    <row r="38">
      <c r="A38" s="97" t="s">
        <v>82</v>
      </c>
      <c r="B38" s="82" t="s">
        <v>174</v>
      </c>
      <c r="C38" s="8"/>
      <c r="D38" s="81" t="s">
        <v>84</v>
      </c>
      <c r="E38" s="81" t="s">
        <v>85</v>
      </c>
      <c r="F38" s="81" t="s">
        <v>84</v>
      </c>
      <c r="G38" s="81" t="s">
        <v>85</v>
      </c>
      <c r="H38" s="81" t="s">
        <v>175</v>
      </c>
      <c r="I38" s="81">
        <v>5794.0</v>
      </c>
      <c r="J38" s="81">
        <f t="shared" si="1"/>
        <v>3</v>
      </c>
      <c r="K38" s="98">
        <v>45516.0</v>
      </c>
      <c r="L38" s="98">
        <v>45554.0</v>
      </c>
      <c r="M38" s="81"/>
      <c r="N38" s="81" t="str">
        <f t="shared" si="3"/>
        <v>F60126-1
F60126-2
F60126-3</v>
      </c>
      <c r="O38" s="81" t="s">
        <v>88</v>
      </c>
      <c r="P38" s="81" t="s">
        <v>89</v>
      </c>
      <c r="Q38" s="81" t="s">
        <v>176</v>
      </c>
    </row>
    <row r="39">
      <c r="A39" s="97" t="s">
        <v>82</v>
      </c>
      <c r="B39" s="82" t="s">
        <v>108</v>
      </c>
      <c r="C39" s="8"/>
      <c r="D39" s="81" t="s">
        <v>84</v>
      </c>
      <c r="E39" s="81" t="s">
        <v>85</v>
      </c>
      <c r="F39" s="81" t="s">
        <v>84</v>
      </c>
      <c r="G39" s="81" t="s">
        <v>85</v>
      </c>
      <c r="H39" s="81" t="s">
        <v>177</v>
      </c>
      <c r="I39" s="81">
        <v>8000.0</v>
      </c>
      <c r="J39" s="81">
        <f t="shared" si="1"/>
        <v>3</v>
      </c>
      <c r="K39" s="98">
        <v>45541.0</v>
      </c>
      <c r="L39" s="98">
        <v>45559.0</v>
      </c>
      <c r="M39" s="81"/>
      <c r="N39" s="81" t="str">
        <f t="shared" si="3"/>
        <v>F59848-1
F59848-2
F59848-3</v>
      </c>
      <c r="O39" s="81" t="s">
        <v>88</v>
      </c>
      <c r="P39" s="81" t="s">
        <v>89</v>
      </c>
      <c r="Q39" s="81" t="s">
        <v>178</v>
      </c>
    </row>
    <row r="40">
      <c r="A40" s="97" t="s">
        <v>82</v>
      </c>
      <c r="B40" s="82" t="s">
        <v>179</v>
      </c>
      <c r="C40" s="8"/>
      <c r="D40" s="81" t="s">
        <v>84</v>
      </c>
      <c r="E40" s="81" t="s">
        <v>85</v>
      </c>
      <c r="F40" s="81" t="s">
        <v>84</v>
      </c>
      <c r="G40" s="81" t="s">
        <v>85</v>
      </c>
      <c r="H40" s="81" t="s">
        <v>180</v>
      </c>
      <c r="I40" s="81">
        <v>5914.0</v>
      </c>
      <c r="J40" s="81">
        <f t="shared" si="1"/>
        <v>3</v>
      </c>
      <c r="K40" s="98">
        <v>45538.0</v>
      </c>
      <c r="L40" s="98">
        <v>45560.0</v>
      </c>
      <c r="M40" s="81"/>
      <c r="N40" s="81" t="str">
        <f t="shared" si="3"/>
        <v>F60228-1
F60228-2
F60228-3</v>
      </c>
      <c r="O40" s="81" t="s">
        <v>88</v>
      </c>
      <c r="P40" s="81" t="s">
        <v>89</v>
      </c>
      <c r="Q40" s="81" t="s">
        <v>181</v>
      </c>
    </row>
    <row r="41">
      <c r="A41" s="97" t="s">
        <v>82</v>
      </c>
      <c r="B41" s="82" t="s">
        <v>182</v>
      </c>
      <c r="C41" s="8"/>
      <c r="D41" s="81" t="s">
        <v>84</v>
      </c>
      <c r="E41" s="81" t="s">
        <v>85</v>
      </c>
      <c r="F41" s="81" t="s">
        <v>84</v>
      </c>
      <c r="G41" s="81" t="s">
        <v>85</v>
      </c>
      <c r="H41" s="81" t="s">
        <v>183</v>
      </c>
      <c r="I41" s="81">
        <v>21282.0</v>
      </c>
      <c r="J41" s="81">
        <f t="shared" si="1"/>
        <v>3</v>
      </c>
      <c r="K41" s="98">
        <v>45537.0</v>
      </c>
      <c r="L41" s="98">
        <v>45561.0</v>
      </c>
      <c r="M41" s="81"/>
      <c r="N41" s="81" t="str">
        <f t="shared" si="3"/>
        <v>F60189, F60235-1
F60189, F60235-2
F60189, F60235-3</v>
      </c>
      <c r="O41" s="81" t="s">
        <v>88</v>
      </c>
      <c r="P41" s="81" t="s">
        <v>89</v>
      </c>
      <c r="Q41" s="81" t="s">
        <v>184</v>
      </c>
    </row>
    <row r="42">
      <c r="A42" s="97" t="s">
        <v>82</v>
      </c>
      <c r="B42" s="82" t="s">
        <v>108</v>
      </c>
      <c r="C42" s="8"/>
      <c r="D42" s="81" t="s">
        <v>84</v>
      </c>
      <c r="E42" s="81" t="s">
        <v>85</v>
      </c>
      <c r="F42" s="81" t="s">
        <v>84</v>
      </c>
      <c r="G42" s="81" t="s">
        <v>85</v>
      </c>
      <c r="H42" s="81" t="s">
        <v>185</v>
      </c>
      <c r="I42" s="81">
        <v>24000.0</v>
      </c>
      <c r="J42" s="81">
        <f t="shared" si="1"/>
        <v>5</v>
      </c>
      <c r="K42" s="98">
        <v>45544.0</v>
      </c>
      <c r="L42" s="98">
        <v>45565.0</v>
      </c>
      <c r="M42" s="81"/>
      <c r="N42" s="81" t="str">
        <f t="shared" si="3"/>
        <v>F60032-1
F60032-2
F60032-3
F60032-4
F60032-5</v>
      </c>
      <c r="O42" s="81" t="s">
        <v>88</v>
      </c>
      <c r="P42" s="81" t="s">
        <v>89</v>
      </c>
      <c r="Q42" s="81" t="s">
        <v>186</v>
      </c>
    </row>
    <row r="43">
      <c r="A43" s="97" t="s">
        <v>82</v>
      </c>
      <c r="B43" s="82" t="s">
        <v>179</v>
      </c>
      <c r="C43" s="8"/>
      <c r="D43" s="81" t="s">
        <v>84</v>
      </c>
      <c r="E43" s="81" t="s">
        <v>85</v>
      </c>
      <c r="F43" s="81" t="s">
        <v>84</v>
      </c>
      <c r="G43" s="81" t="s">
        <v>85</v>
      </c>
      <c r="H43" s="81" t="s">
        <v>187</v>
      </c>
      <c r="I43" s="81">
        <v>7665.0</v>
      </c>
      <c r="J43" s="81">
        <f t="shared" si="1"/>
        <v>3</v>
      </c>
      <c r="K43" s="98">
        <v>45506.0</v>
      </c>
      <c r="L43" s="98">
        <v>45565.0</v>
      </c>
      <c r="M43" s="81"/>
      <c r="N43" s="81" t="str">
        <f t="shared" si="3"/>
        <v>F60113-1
F60113-2
F60113-3</v>
      </c>
      <c r="O43" s="81" t="s">
        <v>88</v>
      </c>
      <c r="P43" s="81" t="s">
        <v>89</v>
      </c>
      <c r="Q43" s="81" t="s">
        <v>188</v>
      </c>
    </row>
    <row r="44">
      <c r="A44" s="97" t="s">
        <v>82</v>
      </c>
      <c r="B44" s="82" t="s">
        <v>153</v>
      </c>
      <c r="C44" s="8"/>
      <c r="D44" s="81" t="s">
        <v>101</v>
      </c>
      <c r="E44" s="81" t="s">
        <v>85</v>
      </c>
      <c r="F44" s="81" t="s">
        <v>101</v>
      </c>
      <c r="G44" s="81" t="s">
        <v>85</v>
      </c>
      <c r="H44" s="81" t="s">
        <v>189</v>
      </c>
      <c r="I44" s="81">
        <v>16196.0</v>
      </c>
      <c r="J44" s="81">
        <f t="shared" si="1"/>
        <v>3</v>
      </c>
      <c r="K44" s="98">
        <v>45523.0</v>
      </c>
      <c r="L44" s="98">
        <v>45565.0</v>
      </c>
      <c r="M44" s="81"/>
      <c r="N44" s="81" t="str">
        <f t="shared" si="3"/>
        <v>F59800/4000027791-1
F59800/4000027791-2
F59800/4000027791-3</v>
      </c>
      <c r="O44" s="81" t="s">
        <v>88</v>
      </c>
      <c r="P44" s="81" t="s">
        <v>89</v>
      </c>
      <c r="Q44" s="81" t="s">
        <v>190</v>
      </c>
    </row>
    <row r="45">
      <c r="A45" s="97" t="s">
        <v>82</v>
      </c>
      <c r="B45" s="82" t="s">
        <v>108</v>
      </c>
      <c r="C45" s="8"/>
      <c r="D45" s="81" t="s">
        <v>84</v>
      </c>
      <c r="E45" s="81" t="s">
        <v>85</v>
      </c>
      <c r="F45" s="81" t="s">
        <v>84</v>
      </c>
      <c r="G45" s="81" t="s">
        <v>85</v>
      </c>
      <c r="H45" s="81" t="s">
        <v>191</v>
      </c>
      <c r="I45" s="81">
        <v>20000.0</v>
      </c>
      <c r="J45" s="81">
        <f t="shared" si="1"/>
        <v>3</v>
      </c>
      <c r="K45" s="98">
        <v>45538.0</v>
      </c>
      <c r="L45" s="98">
        <v>45569.0</v>
      </c>
      <c r="M45" s="81"/>
      <c r="N45" s="81" t="str">
        <f t="shared" si="3"/>
        <v>Q02314, Q02313-1
Q02314, Q02313-2
Q02314, Q02313-3</v>
      </c>
      <c r="O45" s="81" t="s">
        <v>192</v>
      </c>
      <c r="P45" s="81" t="s">
        <v>89</v>
      </c>
      <c r="Q45" s="81" t="s">
        <v>193</v>
      </c>
    </row>
    <row r="46">
      <c r="A46" s="97" t="s">
        <v>82</v>
      </c>
      <c r="B46" s="82" t="s">
        <v>194</v>
      </c>
      <c r="C46" s="8"/>
      <c r="D46" s="81" t="s">
        <v>84</v>
      </c>
      <c r="E46" s="81" t="s">
        <v>85</v>
      </c>
      <c r="F46" s="81" t="s">
        <v>84</v>
      </c>
      <c r="G46" s="81" t="s">
        <v>85</v>
      </c>
      <c r="H46" s="81" t="s">
        <v>195</v>
      </c>
      <c r="I46" s="81">
        <v>5112.0</v>
      </c>
      <c r="J46" s="81">
        <f t="shared" si="1"/>
        <v>3</v>
      </c>
      <c r="K46" s="98">
        <v>45538.0</v>
      </c>
      <c r="L46" s="98">
        <v>45582.0</v>
      </c>
      <c r="M46" s="81"/>
      <c r="N46" s="81" t="str">
        <f t="shared" si="3"/>
        <v>F60262-1
F60262-2
F60262-3</v>
      </c>
      <c r="O46" s="81" t="s">
        <v>88</v>
      </c>
      <c r="P46" s="81" t="s">
        <v>89</v>
      </c>
      <c r="Q46" s="81" t="s">
        <v>196</v>
      </c>
    </row>
    <row r="47">
      <c r="A47" s="97" t="s">
        <v>82</v>
      </c>
      <c r="B47" s="82" t="s">
        <v>108</v>
      </c>
      <c r="C47" s="8"/>
      <c r="D47" s="81" t="s">
        <v>84</v>
      </c>
      <c r="E47" s="81" t="s">
        <v>85</v>
      </c>
      <c r="F47" s="81" t="s">
        <v>84</v>
      </c>
      <c r="G47" s="81" t="s">
        <v>85</v>
      </c>
      <c r="H47" s="81" t="s">
        <v>197</v>
      </c>
      <c r="I47" s="81">
        <v>22000.0</v>
      </c>
      <c r="J47" s="81">
        <f t="shared" si="1"/>
        <v>3</v>
      </c>
      <c r="K47" s="98">
        <v>45566.0</v>
      </c>
      <c r="L47" s="98">
        <v>45582.0</v>
      </c>
      <c r="M47" s="81"/>
      <c r="N47" s="81" t="str">
        <f t="shared" si="3"/>
        <v>F60737-1
F60737-2
F60737-3</v>
      </c>
      <c r="O47" s="81" t="s">
        <v>88</v>
      </c>
      <c r="P47" s="81" t="s">
        <v>89</v>
      </c>
      <c r="Q47" s="81" t="s">
        <v>198</v>
      </c>
    </row>
    <row r="48">
      <c r="A48" s="97" t="s">
        <v>82</v>
      </c>
      <c r="B48" s="82" t="s">
        <v>108</v>
      </c>
      <c r="C48" s="8"/>
      <c r="D48" s="81" t="s">
        <v>84</v>
      </c>
      <c r="E48" s="81" t="s">
        <v>85</v>
      </c>
      <c r="F48" s="81" t="s">
        <v>84</v>
      </c>
      <c r="G48" s="81" t="s">
        <v>85</v>
      </c>
      <c r="H48" s="81" t="s">
        <v>199</v>
      </c>
      <c r="I48" s="81">
        <v>4860.0</v>
      </c>
      <c r="J48" s="81">
        <f t="shared" si="1"/>
        <v>3</v>
      </c>
      <c r="K48" s="98">
        <v>45538.0</v>
      </c>
      <c r="L48" s="98">
        <v>45583.0</v>
      </c>
      <c r="M48" s="81"/>
      <c r="N48" s="81" t="str">
        <f t="shared" si="3"/>
        <v>F59886-1
F59886-2
F59886-3</v>
      </c>
      <c r="O48" s="81" t="s">
        <v>88</v>
      </c>
      <c r="P48" s="81" t="s">
        <v>89</v>
      </c>
      <c r="Q48" s="81" t="s">
        <v>200</v>
      </c>
    </row>
    <row r="49">
      <c r="A49" s="97" t="s">
        <v>82</v>
      </c>
      <c r="B49" s="82" t="s">
        <v>201</v>
      </c>
      <c r="C49" s="8"/>
      <c r="D49" s="81" t="s">
        <v>84</v>
      </c>
      <c r="E49" s="81" t="s">
        <v>85</v>
      </c>
      <c r="F49" s="81" t="s">
        <v>84</v>
      </c>
      <c r="G49" s="81" t="s">
        <v>85</v>
      </c>
      <c r="H49" s="81" t="s">
        <v>202</v>
      </c>
      <c r="I49" s="81">
        <v>20632.0</v>
      </c>
      <c r="J49" s="81">
        <f t="shared" si="1"/>
        <v>3</v>
      </c>
      <c r="K49" s="98">
        <v>45572.0</v>
      </c>
      <c r="L49" s="98">
        <v>45588.0</v>
      </c>
      <c r="M49" s="81"/>
      <c r="N49" s="81" t="str">
        <f t="shared" si="3"/>
        <v>F60538-1
F60538-2
F60538-3</v>
      </c>
      <c r="O49" s="81" t="s">
        <v>88</v>
      </c>
      <c r="P49" s="81" t="s">
        <v>89</v>
      </c>
      <c r="Q49" s="81" t="s">
        <v>203</v>
      </c>
    </row>
    <row r="50">
      <c r="A50" s="97" t="s">
        <v>82</v>
      </c>
      <c r="B50" s="82" t="s">
        <v>108</v>
      </c>
      <c r="C50" s="8"/>
      <c r="D50" s="81" t="s">
        <v>84</v>
      </c>
      <c r="E50" s="81" t="s">
        <v>85</v>
      </c>
      <c r="F50" s="81" t="s">
        <v>84</v>
      </c>
      <c r="G50" s="81" t="s">
        <v>85</v>
      </c>
      <c r="H50" s="81" t="s">
        <v>204</v>
      </c>
      <c r="I50" s="81">
        <v>22000.0</v>
      </c>
      <c r="J50" s="81">
        <f t="shared" si="1"/>
        <v>3</v>
      </c>
      <c r="K50" s="98">
        <v>45586.0</v>
      </c>
      <c r="L50" s="98">
        <v>45593.0</v>
      </c>
      <c r="M50" s="81"/>
      <c r="N50" s="81" t="str">
        <f t="shared" si="3"/>
        <v>F60760-1
F60760-2
F60760-3</v>
      </c>
      <c r="O50" s="81" t="s">
        <v>88</v>
      </c>
      <c r="P50" s="81" t="s">
        <v>89</v>
      </c>
      <c r="Q50" s="81" t="s">
        <v>205</v>
      </c>
    </row>
    <row r="51">
      <c r="A51" s="97" t="s">
        <v>82</v>
      </c>
      <c r="B51" s="82" t="s">
        <v>100</v>
      </c>
      <c r="C51" s="8"/>
      <c r="D51" s="81" t="s">
        <v>101</v>
      </c>
      <c r="E51" s="81" t="s">
        <v>85</v>
      </c>
      <c r="F51" s="81" t="s">
        <v>102</v>
      </c>
      <c r="G51" s="81" t="s">
        <v>85</v>
      </c>
      <c r="H51" s="81" t="s">
        <v>206</v>
      </c>
      <c r="I51" s="81">
        <v>5616.0</v>
      </c>
      <c r="J51" s="81">
        <f t="shared" si="1"/>
        <v>3</v>
      </c>
      <c r="K51" s="98">
        <v>45576.0</v>
      </c>
      <c r="L51" s="98">
        <v>45593.0</v>
      </c>
      <c r="M51" s="81"/>
      <c r="N51" s="81" t="str">
        <f t="shared" si="3"/>
        <v>F60246-1
F60246-2
F60246-3</v>
      </c>
      <c r="O51" s="81" t="s">
        <v>88</v>
      </c>
      <c r="P51" s="81" t="s">
        <v>89</v>
      </c>
      <c r="Q51" s="81" t="s">
        <v>207</v>
      </c>
    </row>
    <row r="52">
      <c r="A52" s="97" t="s">
        <v>82</v>
      </c>
      <c r="B52" s="82" t="s">
        <v>105</v>
      </c>
      <c r="C52" s="8"/>
      <c r="D52" s="81" t="s">
        <v>84</v>
      </c>
      <c r="E52" s="81" t="s">
        <v>85</v>
      </c>
      <c r="F52" s="81" t="s">
        <v>84</v>
      </c>
      <c r="G52" s="81" t="s">
        <v>85</v>
      </c>
      <c r="H52" s="81" t="s">
        <v>208</v>
      </c>
      <c r="I52" s="81">
        <v>27455.0</v>
      </c>
      <c r="J52" s="81">
        <f t="shared" si="1"/>
        <v>5</v>
      </c>
      <c r="K52" s="103">
        <v>45569.0</v>
      </c>
      <c r="L52" s="98">
        <v>45596.0</v>
      </c>
      <c r="M52" s="81"/>
      <c r="N52" s="81" t="str">
        <f t="shared" si="3"/>
        <v>F60341-1
F60341-2
F60341-3
F60341-4
F60341-5</v>
      </c>
      <c r="O52" s="81" t="s">
        <v>88</v>
      </c>
      <c r="P52" s="81" t="s">
        <v>89</v>
      </c>
      <c r="Q52" s="81" t="s">
        <v>209</v>
      </c>
    </row>
    <row r="53">
      <c r="A53" s="97" t="s">
        <v>82</v>
      </c>
      <c r="B53" s="82" t="s">
        <v>108</v>
      </c>
      <c r="C53" s="8"/>
      <c r="D53" s="81" t="s">
        <v>84</v>
      </c>
      <c r="E53" s="81" t="s">
        <v>85</v>
      </c>
      <c r="F53" s="81" t="s">
        <v>84</v>
      </c>
      <c r="G53" s="81" t="s">
        <v>85</v>
      </c>
      <c r="H53" s="81" t="s">
        <v>210</v>
      </c>
      <c r="I53" s="99">
        <v>13000.0</v>
      </c>
      <c r="J53" s="81">
        <f t="shared" si="1"/>
        <v>3</v>
      </c>
      <c r="K53" s="98">
        <v>45569.0</v>
      </c>
      <c r="L53" s="98">
        <v>45596.0</v>
      </c>
      <c r="M53" s="81"/>
      <c r="N53" s="81" t="str">
        <f t="shared" si="3"/>
        <v>F60791-1
F60791-2
F60791-3</v>
      </c>
      <c r="O53" s="81" t="s">
        <v>88</v>
      </c>
      <c r="P53" s="81" t="s">
        <v>89</v>
      </c>
      <c r="Q53" s="81" t="s">
        <v>211</v>
      </c>
    </row>
    <row r="54">
      <c r="A54" s="97" t="s">
        <v>82</v>
      </c>
      <c r="B54" s="82" t="s">
        <v>108</v>
      </c>
      <c r="C54" s="8"/>
      <c r="D54" s="81" t="s">
        <v>84</v>
      </c>
      <c r="E54" s="81" t="s">
        <v>85</v>
      </c>
      <c r="F54" s="81" t="s">
        <v>84</v>
      </c>
      <c r="G54" s="81" t="s">
        <v>85</v>
      </c>
      <c r="H54" s="81" t="s">
        <v>212</v>
      </c>
      <c r="I54" s="99">
        <v>11400.0</v>
      </c>
      <c r="J54" s="81">
        <f t="shared" si="1"/>
        <v>3</v>
      </c>
      <c r="K54" s="98">
        <v>45586.0</v>
      </c>
      <c r="L54" s="98">
        <v>45601.0</v>
      </c>
      <c r="M54" s="81"/>
      <c r="N54" s="81" t="str">
        <f t="shared" si="3"/>
        <v>F60155, F60735-1
F60155, F60735-2
F60155, F60735-3</v>
      </c>
      <c r="O54" s="81" t="s">
        <v>88</v>
      </c>
      <c r="P54" s="81" t="s">
        <v>89</v>
      </c>
      <c r="Q54" s="81" t="s">
        <v>213</v>
      </c>
    </row>
    <row r="55">
      <c r="A55" s="97" t="s">
        <v>82</v>
      </c>
      <c r="B55" s="82" t="s">
        <v>108</v>
      </c>
      <c r="C55" s="8"/>
      <c r="D55" s="81" t="s">
        <v>84</v>
      </c>
      <c r="E55" s="81" t="s">
        <v>85</v>
      </c>
      <c r="F55" s="81" t="s">
        <v>84</v>
      </c>
      <c r="G55" s="81" t="s">
        <v>85</v>
      </c>
      <c r="H55" s="81" t="s">
        <v>214</v>
      </c>
      <c r="I55" s="99">
        <v>22000.0</v>
      </c>
      <c r="J55" s="81">
        <f t="shared" si="1"/>
        <v>3</v>
      </c>
      <c r="K55" s="98">
        <v>45593.0</v>
      </c>
      <c r="L55" s="98">
        <v>45604.0</v>
      </c>
      <c r="M55" s="81"/>
      <c r="N55" s="81" t="str">
        <f t="shared" si="3"/>
        <v>F60156-1
F60156-2
F60156-3</v>
      </c>
      <c r="O55" s="81" t="s">
        <v>88</v>
      </c>
      <c r="P55" s="81" t="s">
        <v>89</v>
      </c>
      <c r="Q55" s="81" t="s">
        <v>215</v>
      </c>
    </row>
    <row r="56">
      <c r="A56" s="97" t="s">
        <v>82</v>
      </c>
      <c r="B56" s="82" t="s">
        <v>153</v>
      </c>
      <c r="C56" s="8"/>
      <c r="D56" s="81" t="s">
        <v>101</v>
      </c>
      <c r="E56" s="81" t="s">
        <v>85</v>
      </c>
      <c r="F56" s="81" t="s">
        <v>101</v>
      </c>
      <c r="G56" s="81" t="s">
        <v>85</v>
      </c>
      <c r="H56" s="81" t="s">
        <v>216</v>
      </c>
      <c r="I56" s="99">
        <v>22000.0</v>
      </c>
      <c r="J56" s="81">
        <f t="shared" si="1"/>
        <v>3</v>
      </c>
      <c r="K56" s="98">
        <v>45572.0</v>
      </c>
      <c r="L56" s="98">
        <v>45611.0</v>
      </c>
      <c r="M56" s="81"/>
      <c r="N56" s="81" t="str">
        <f t="shared" si="3"/>
        <v>F60420/4000028481-1
F60420/4000028481-2
F60420/4000028481-3</v>
      </c>
      <c r="O56" s="81" t="s">
        <v>88</v>
      </c>
      <c r="P56" s="81" t="s">
        <v>89</v>
      </c>
      <c r="Q56" s="81" t="s">
        <v>217</v>
      </c>
    </row>
    <row r="57">
      <c r="A57" s="97" t="s">
        <v>82</v>
      </c>
      <c r="B57" s="82" t="s">
        <v>134</v>
      </c>
      <c r="C57" s="8"/>
      <c r="D57" s="81" t="s">
        <v>101</v>
      </c>
      <c r="E57" s="81" t="s">
        <v>85</v>
      </c>
      <c r="F57" s="81" t="s">
        <v>84</v>
      </c>
      <c r="G57" s="81" t="s">
        <v>85</v>
      </c>
      <c r="H57" s="81" t="s">
        <v>218</v>
      </c>
      <c r="I57" s="81">
        <v>1763.0</v>
      </c>
      <c r="J57" s="81">
        <f t="shared" si="1"/>
        <v>3</v>
      </c>
      <c r="K57" s="98">
        <v>45569.0</v>
      </c>
      <c r="L57" s="98">
        <v>45614.0</v>
      </c>
      <c r="M57" s="81"/>
      <c r="N57" s="81" t="str">
        <f t="shared" si="3"/>
        <v>F60227-1
F60227-2
F60227-3</v>
      </c>
      <c r="O57" s="81" t="s">
        <v>88</v>
      </c>
      <c r="P57" s="81" t="s">
        <v>89</v>
      </c>
      <c r="Q57" s="81" t="s">
        <v>219</v>
      </c>
    </row>
    <row r="58">
      <c r="A58" s="97" t="s">
        <v>82</v>
      </c>
      <c r="B58" s="82" t="s">
        <v>108</v>
      </c>
      <c r="C58" s="8"/>
      <c r="D58" s="81" t="s">
        <v>84</v>
      </c>
      <c r="E58" s="81" t="s">
        <v>85</v>
      </c>
      <c r="F58" s="81" t="s">
        <v>84</v>
      </c>
      <c r="G58" s="81" t="s">
        <v>85</v>
      </c>
      <c r="H58" s="81" t="s">
        <v>220</v>
      </c>
      <c r="I58" s="81">
        <v>34000.0</v>
      </c>
      <c r="J58" s="81">
        <f t="shared" si="1"/>
        <v>5</v>
      </c>
      <c r="K58" s="101">
        <v>45597.0</v>
      </c>
      <c r="L58" s="98">
        <v>45617.0</v>
      </c>
      <c r="M58" s="81"/>
      <c r="N58" s="81" t="str">
        <f t="shared" si="3"/>
        <v>R044920-1
R044920-2
R044920-3
R044920-4
R044920-5</v>
      </c>
      <c r="O58" s="81" t="s">
        <v>88</v>
      </c>
      <c r="P58" s="81" t="s">
        <v>89</v>
      </c>
      <c r="Q58" s="81" t="s">
        <v>221</v>
      </c>
    </row>
    <row r="59">
      <c r="A59" s="97" t="s">
        <v>82</v>
      </c>
      <c r="B59" s="82" t="s">
        <v>141</v>
      </c>
      <c r="C59" s="8"/>
      <c r="D59" s="81" t="s">
        <v>101</v>
      </c>
      <c r="E59" s="81" t="s">
        <v>85</v>
      </c>
      <c r="F59" s="81" t="s">
        <v>84</v>
      </c>
      <c r="G59" s="81" t="s">
        <v>85</v>
      </c>
      <c r="H59" s="81" t="s">
        <v>222</v>
      </c>
      <c r="I59" s="99">
        <v>45000.0</v>
      </c>
      <c r="J59" s="81">
        <f t="shared" si="1"/>
        <v>5</v>
      </c>
      <c r="K59" s="98">
        <v>45586.0</v>
      </c>
      <c r="L59" s="98">
        <v>45618.0</v>
      </c>
      <c r="M59" s="81"/>
      <c r="N59" s="81" t="str">
        <f t="shared" si="3"/>
        <v>F59514, F60042, F60043-1
F59514, F60042, F60043-2
F59514, F60042, F60043-3
F59514, F60042, F60043-4
F59514, F60042, F60043-5</v>
      </c>
      <c r="O59" s="81" t="s">
        <v>88</v>
      </c>
      <c r="P59" s="81" t="s">
        <v>89</v>
      </c>
      <c r="Q59" s="81" t="s">
        <v>223</v>
      </c>
    </row>
    <row r="60">
      <c r="A60" s="97" t="s">
        <v>82</v>
      </c>
      <c r="B60" s="82" t="s">
        <v>179</v>
      </c>
      <c r="C60" s="8"/>
      <c r="D60" s="81" t="s">
        <v>84</v>
      </c>
      <c r="E60" s="81" t="s">
        <v>85</v>
      </c>
      <c r="F60" s="81" t="s">
        <v>84</v>
      </c>
      <c r="G60" s="81" t="s">
        <v>85</v>
      </c>
      <c r="H60" s="81" t="s">
        <v>224</v>
      </c>
      <c r="I60" s="81">
        <v>6340.0</v>
      </c>
      <c r="J60" s="81">
        <f t="shared" si="1"/>
        <v>3</v>
      </c>
      <c r="K60" s="101">
        <v>45600.0</v>
      </c>
      <c r="L60" s="98">
        <v>45622.0</v>
      </c>
      <c r="M60" s="81"/>
      <c r="N60" s="81" t="str">
        <f t="shared" si="3"/>
        <v>F60736, F60780-1
F60736, F60780-2
F60736, F60780-3</v>
      </c>
      <c r="O60" s="81" t="s">
        <v>88</v>
      </c>
      <c r="P60" s="81" t="s">
        <v>89</v>
      </c>
      <c r="Q60" s="81" t="s">
        <v>225</v>
      </c>
    </row>
    <row r="61">
      <c r="A61" s="97" t="s">
        <v>82</v>
      </c>
      <c r="B61" s="82" t="s">
        <v>179</v>
      </c>
      <c r="C61" s="8"/>
      <c r="D61" s="81" t="s">
        <v>84</v>
      </c>
      <c r="E61" s="81" t="s">
        <v>85</v>
      </c>
      <c r="F61" s="81" t="s">
        <v>84</v>
      </c>
      <c r="G61" s="81" t="s">
        <v>85</v>
      </c>
      <c r="H61" s="81" t="s">
        <v>226</v>
      </c>
      <c r="I61" s="81">
        <v>20523.0</v>
      </c>
      <c r="J61" s="81">
        <f t="shared" si="1"/>
        <v>3</v>
      </c>
      <c r="K61" s="98">
        <v>45614.0</v>
      </c>
      <c r="L61" s="98">
        <v>45629.0</v>
      </c>
      <c r="M61" s="81"/>
      <c r="N61" s="81" t="str">
        <f t="shared" si="3"/>
        <v>F60651, F60652-1
F60651, F60652-2
F60651, F60652-3</v>
      </c>
      <c r="O61" s="81" t="s">
        <v>88</v>
      </c>
      <c r="P61" s="81" t="s">
        <v>89</v>
      </c>
      <c r="Q61" s="81" t="s">
        <v>227</v>
      </c>
    </row>
    <row r="62">
      <c r="A62" s="97" t="s">
        <v>82</v>
      </c>
      <c r="B62" s="82" t="s">
        <v>174</v>
      </c>
      <c r="C62" s="8"/>
      <c r="D62" s="81" t="s">
        <v>84</v>
      </c>
      <c r="E62" s="81" t="s">
        <v>85</v>
      </c>
      <c r="F62" s="81" t="s">
        <v>84</v>
      </c>
      <c r="G62" s="81" t="s">
        <v>85</v>
      </c>
      <c r="H62" s="81" t="s">
        <v>228</v>
      </c>
      <c r="I62" s="81">
        <v>5748.0</v>
      </c>
      <c r="J62" s="81">
        <f t="shared" si="1"/>
        <v>3</v>
      </c>
      <c r="K62" s="98">
        <v>45586.0</v>
      </c>
      <c r="L62" s="98">
        <v>45631.0</v>
      </c>
      <c r="M62" s="81"/>
      <c r="N62" s="81" t="str">
        <f t="shared" si="3"/>
        <v>F60581-1
F60581-2
F60581-3</v>
      </c>
      <c r="O62" s="81" t="s">
        <v>88</v>
      </c>
      <c r="P62" s="81" t="s">
        <v>89</v>
      </c>
      <c r="Q62" s="81" t="s">
        <v>229</v>
      </c>
    </row>
    <row r="63">
      <c r="A63" s="97" t="s">
        <v>82</v>
      </c>
      <c r="B63" s="82" t="s">
        <v>108</v>
      </c>
      <c r="C63" s="8"/>
      <c r="D63" s="81" t="s">
        <v>84</v>
      </c>
      <c r="E63" s="81" t="s">
        <v>85</v>
      </c>
      <c r="F63" s="81" t="s">
        <v>84</v>
      </c>
      <c r="G63" s="81" t="s">
        <v>85</v>
      </c>
      <c r="H63" s="81" t="s">
        <v>230</v>
      </c>
      <c r="I63" s="81">
        <v>26000.0</v>
      </c>
      <c r="J63" s="81">
        <f t="shared" si="1"/>
        <v>5</v>
      </c>
      <c r="K63" s="98">
        <v>45611.0</v>
      </c>
      <c r="L63" s="98">
        <v>45631.0</v>
      </c>
      <c r="M63" s="81"/>
      <c r="N63" s="81" t="str">
        <f t="shared" si="3"/>
        <v>F60150-1
F60150-2
F60150-3
F60150-4
F60150-5</v>
      </c>
      <c r="O63" s="81" t="s">
        <v>88</v>
      </c>
      <c r="P63" s="81" t="s">
        <v>89</v>
      </c>
      <c r="Q63" s="81" t="s">
        <v>231</v>
      </c>
    </row>
    <row r="64">
      <c r="A64" s="97" t="s">
        <v>82</v>
      </c>
      <c r="B64" s="82" t="s">
        <v>232</v>
      </c>
      <c r="C64" s="8"/>
      <c r="D64" s="81" t="s">
        <v>101</v>
      </c>
      <c r="E64" s="81" t="s">
        <v>85</v>
      </c>
      <c r="F64" s="81" t="s">
        <v>101</v>
      </c>
      <c r="G64" s="81" t="s">
        <v>85</v>
      </c>
      <c r="H64" s="81" t="s">
        <v>233</v>
      </c>
      <c r="I64" s="81">
        <v>7336.0</v>
      </c>
      <c r="J64" s="81">
        <f t="shared" si="1"/>
        <v>3</v>
      </c>
      <c r="K64" s="98">
        <v>45586.0</v>
      </c>
      <c r="L64" s="98">
        <v>45637.0</v>
      </c>
      <c r="M64" s="81"/>
      <c r="N64" s="81" t="str">
        <f t="shared" si="3"/>
        <v>F60478/4000028550-1
F60478/4000028550-2
F60478/4000028550-3</v>
      </c>
      <c r="O64" s="81" t="s">
        <v>88</v>
      </c>
      <c r="P64" s="81" t="s">
        <v>89</v>
      </c>
      <c r="Q64" s="81" t="s">
        <v>234</v>
      </c>
    </row>
    <row r="65">
      <c r="A65" s="97" t="s">
        <v>82</v>
      </c>
      <c r="B65" s="82" t="s">
        <v>108</v>
      </c>
      <c r="C65" s="8"/>
      <c r="D65" s="81" t="s">
        <v>84</v>
      </c>
      <c r="E65" s="81" t="s">
        <v>85</v>
      </c>
      <c r="F65" s="81" t="s">
        <v>84</v>
      </c>
      <c r="G65" s="81" t="s">
        <v>85</v>
      </c>
      <c r="H65" s="81" t="s">
        <v>235</v>
      </c>
      <c r="I65" s="81">
        <v>11665.0</v>
      </c>
      <c r="J65" s="81">
        <f t="shared" si="1"/>
        <v>3</v>
      </c>
      <c r="K65" s="98">
        <v>45607.0</v>
      </c>
      <c r="L65" s="98">
        <v>45643.0</v>
      </c>
      <c r="M65" s="81"/>
      <c r="N65" s="81" t="str">
        <f t="shared" si="3"/>
        <v>F60675-1
F60675-2
F60675-3</v>
      </c>
      <c r="O65" s="81" t="s">
        <v>88</v>
      </c>
      <c r="P65" s="81" t="s">
        <v>89</v>
      </c>
      <c r="Q65" s="81" t="s">
        <v>236</v>
      </c>
    </row>
    <row r="66">
      <c r="A66" s="97" t="s">
        <v>82</v>
      </c>
      <c r="B66" s="82" t="s">
        <v>108</v>
      </c>
      <c r="C66" s="8"/>
      <c r="D66" s="81" t="s">
        <v>84</v>
      </c>
      <c r="E66" s="81" t="s">
        <v>85</v>
      </c>
      <c r="F66" s="81" t="s">
        <v>84</v>
      </c>
      <c r="G66" s="81" t="s">
        <v>85</v>
      </c>
      <c r="H66" s="81" t="s">
        <v>237</v>
      </c>
      <c r="I66" s="81">
        <v>47000.0</v>
      </c>
      <c r="J66" s="81">
        <f t="shared" si="1"/>
        <v>5</v>
      </c>
      <c r="K66" s="98">
        <v>45607.0</v>
      </c>
      <c r="L66" s="98">
        <v>45644.0</v>
      </c>
      <c r="M66" s="81"/>
      <c r="N66" s="81" t="str">
        <f t="shared" si="3"/>
        <v>R044999-1
R044999-2
R044999-3
R044999-4
R044999-5</v>
      </c>
      <c r="O66" s="81" t="s">
        <v>88</v>
      </c>
      <c r="P66" s="81" t="s">
        <v>89</v>
      </c>
      <c r="Q66" s="81" t="s">
        <v>238</v>
      </c>
    </row>
    <row r="67">
      <c r="A67" s="97" t="s">
        <v>82</v>
      </c>
      <c r="B67" s="82" t="s">
        <v>108</v>
      </c>
      <c r="C67" s="8"/>
      <c r="D67" s="81" t="s">
        <v>84</v>
      </c>
      <c r="E67" s="81" t="s">
        <v>85</v>
      </c>
      <c r="F67" s="81" t="s">
        <v>84</v>
      </c>
      <c r="G67" s="81" t="s">
        <v>85</v>
      </c>
      <c r="H67" s="81" t="s">
        <v>239</v>
      </c>
      <c r="I67" s="81">
        <v>5821.0</v>
      </c>
      <c r="J67" s="81">
        <f t="shared" si="1"/>
        <v>3</v>
      </c>
      <c r="K67" s="98">
        <v>45614.0</v>
      </c>
      <c r="L67" s="98">
        <v>45644.0</v>
      </c>
      <c r="M67" s="81"/>
      <c r="N67" s="81" t="str">
        <f t="shared" si="3"/>
        <v>F60786-1
F60786-2
F60786-3</v>
      </c>
      <c r="O67" s="81" t="s">
        <v>88</v>
      </c>
      <c r="P67" s="81" t="s">
        <v>89</v>
      </c>
      <c r="Q67" s="81" t="s">
        <v>240</v>
      </c>
    </row>
    <row r="68">
      <c r="A68" s="97" t="s">
        <v>82</v>
      </c>
      <c r="B68" s="82" t="s">
        <v>108</v>
      </c>
      <c r="C68" s="8"/>
      <c r="D68" s="81" t="s">
        <v>84</v>
      </c>
      <c r="E68" s="81" t="s">
        <v>85</v>
      </c>
      <c r="F68" s="81" t="s">
        <v>84</v>
      </c>
      <c r="G68" s="81" t="s">
        <v>85</v>
      </c>
      <c r="H68" s="81" t="s">
        <v>241</v>
      </c>
      <c r="I68" s="81">
        <v>24000.0</v>
      </c>
      <c r="J68" s="81">
        <f t="shared" si="1"/>
        <v>5</v>
      </c>
      <c r="K68" s="98">
        <v>45623.0</v>
      </c>
      <c r="L68" s="101">
        <v>45646.0</v>
      </c>
      <c r="M68" s="81"/>
      <c r="N68" s="81" t="str">
        <f t="shared" si="3"/>
        <v>R045122-1
R045122-2
R045122-3
R045122-4
R045122-5</v>
      </c>
      <c r="O68" s="81" t="s">
        <v>88</v>
      </c>
      <c r="P68" s="81" t="s">
        <v>89</v>
      </c>
      <c r="Q68" s="81" t="s">
        <v>242</v>
      </c>
    </row>
    <row r="69">
      <c r="A69" s="97" t="s">
        <v>82</v>
      </c>
      <c r="B69" s="82" t="s">
        <v>83</v>
      </c>
      <c r="C69" s="8"/>
      <c r="D69" s="81" t="s">
        <v>84</v>
      </c>
      <c r="E69" s="81" t="s">
        <v>85</v>
      </c>
      <c r="F69" s="81" t="s">
        <v>84</v>
      </c>
      <c r="G69" s="81" t="s">
        <v>85</v>
      </c>
      <c r="H69" s="81" t="s">
        <v>243</v>
      </c>
      <c r="I69" s="81">
        <v>2587.0</v>
      </c>
      <c r="J69" s="81">
        <f t="shared" si="1"/>
        <v>3</v>
      </c>
      <c r="K69" s="98">
        <v>45499.0</v>
      </c>
      <c r="L69" s="98">
        <v>45630.0</v>
      </c>
      <c r="M69" s="81"/>
      <c r="N69" s="81" t="str">
        <f t="shared" si="3"/>
        <v>Q02312-1
Q02312-2
Q02312-3</v>
      </c>
      <c r="O69" s="81" t="s">
        <v>88</v>
      </c>
      <c r="P69" s="81" t="s">
        <v>89</v>
      </c>
      <c r="Q69" s="81" t="s">
        <v>244</v>
      </c>
    </row>
    <row r="70">
      <c r="A70" s="97" t="s">
        <v>82</v>
      </c>
      <c r="B70" s="82" t="s">
        <v>100</v>
      </c>
      <c r="C70" s="8"/>
      <c r="D70" s="81" t="s">
        <v>101</v>
      </c>
      <c r="E70" s="81" t="s">
        <v>85</v>
      </c>
      <c r="F70" s="81" t="s">
        <v>102</v>
      </c>
      <c r="G70" s="81" t="s">
        <v>85</v>
      </c>
      <c r="H70" s="81" t="s">
        <v>245</v>
      </c>
      <c r="I70" s="81">
        <v>4730.0</v>
      </c>
      <c r="J70" s="81">
        <f t="shared" si="1"/>
        <v>3</v>
      </c>
      <c r="K70" s="102">
        <v>45635.0</v>
      </c>
      <c r="L70" s="98">
        <v>45667.0</v>
      </c>
      <c r="M70" s="81"/>
      <c r="N70" s="81" t="str">
        <f t="shared" si="3"/>
        <v>F60723-1
F60723-2
F60723-3</v>
      </c>
      <c r="O70" s="81" t="s">
        <v>88</v>
      </c>
      <c r="P70" s="81" t="s">
        <v>89</v>
      </c>
      <c r="Q70" s="81" t="s">
        <v>246</v>
      </c>
    </row>
    <row r="71">
      <c r="A71" s="97" t="s">
        <v>82</v>
      </c>
      <c r="B71" s="82" t="s">
        <v>182</v>
      </c>
      <c r="C71" s="8"/>
      <c r="D71" s="81" t="s">
        <v>84</v>
      </c>
      <c r="E71" s="81" t="s">
        <v>85</v>
      </c>
      <c r="F71" s="81" t="s">
        <v>84</v>
      </c>
      <c r="G71" s="81" t="s">
        <v>85</v>
      </c>
      <c r="H71" s="81" t="s">
        <v>247</v>
      </c>
      <c r="I71" s="99">
        <v>22000.0</v>
      </c>
      <c r="J71" s="81">
        <f t="shared" si="1"/>
        <v>3</v>
      </c>
      <c r="K71" s="102">
        <v>45621.0</v>
      </c>
      <c r="L71" s="98">
        <v>45672.0</v>
      </c>
      <c r="M71" s="81"/>
      <c r="N71" s="81" t="str">
        <f t="shared" si="3"/>
        <v>F60708-1
F60708-2
F60708-3</v>
      </c>
      <c r="O71" s="81" t="s">
        <v>88</v>
      </c>
      <c r="P71" s="81" t="s">
        <v>89</v>
      </c>
      <c r="Q71" s="81" t="s">
        <v>248</v>
      </c>
    </row>
    <row r="72">
      <c r="A72" s="97" t="s">
        <v>82</v>
      </c>
      <c r="B72" s="82" t="s">
        <v>153</v>
      </c>
      <c r="C72" s="8"/>
      <c r="D72" s="81" t="s">
        <v>101</v>
      </c>
      <c r="E72" s="81" t="s">
        <v>85</v>
      </c>
      <c r="F72" s="81" t="s">
        <v>101</v>
      </c>
      <c r="G72" s="81" t="s">
        <v>85</v>
      </c>
      <c r="H72" s="81" t="s">
        <v>249</v>
      </c>
      <c r="I72" s="81">
        <v>21104.0</v>
      </c>
      <c r="J72" s="81">
        <f t="shared" si="1"/>
        <v>3</v>
      </c>
      <c r="K72" s="102">
        <v>45642.0</v>
      </c>
      <c r="L72" s="98">
        <v>45672.0</v>
      </c>
      <c r="M72" s="81"/>
      <c r="N72" s="81" t="str">
        <f t="shared" si="3"/>
        <v>F60994/4000029240-1
F60994/4000029240-2
F60994/4000029240-3</v>
      </c>
      <c r="O72" s="81" t="s">
        <v>88</v>
      </c>
      <c r="P72" s="81" t="s">
        <v>89</v>
      </c>
      <c r="Q72" s="81" t="s">
        <v>250</v>
      </c>
    </row>
    <row r="73">
      <c r="A73" s="97" t="s">
        <v>82</v>
      </c>
      <c r="B73" s="82" t="s">
        <v>105</v>
      </c>
      <c r="C73" s="8"/>
      <c r="D73" s="81" t="s">
        <v>84</v>
      </c>
      <c r="E73" s="81" t="s">
        <v>85</v>
      </c>
      <c r="F73" s="81" t="s">
        <v>84</v>
      </c>
      <c r="G73" s="81" t="s">
        <v>85</v>
      </c>
      <c r="H73" s="81" t="s">
        <v>251</v>
      </c>
      <c r="I73" s="81">
        <v>29048.0</v>
      </c>
      <c r="J73" s="81">
        <f t="shared" si="1"/>
        <v>5</v>
      </c>
      <c r="K73" s="102">
        <v>45645.0</v>
      </c>
      <c r="L73" s="98">
        <v>45679.0</v>
      </c>
      <c r="M73" s="81"/>
      <c r="N73" s="81" t="str">
        <f t="shared" si="3"/>
        <v>F60259, F60341-1
F60259, F60341-2
F60259, F60341-3
F60259, F60341-4
F60259, F60341-5</v>
      </c>
      <c r="O73" s="81"/>
      <c r="P73" s="81" t="s">
        <v>89</v>
      </c>
      <c r="Q73" s="81" t="s">
        <v>252</v>
      </c>
    </row>
    <row r="74">
      <c r="A74" s="97" t="s">
        <v>82</v>
      </c>
      <c r="B74" s="82" t="s">
        <v>134</v>
      </c>
      <c r="C74" s="8"/>
      <c r="D74" s="81" t="s">
        <v>101</v>
      </c>
      <c r="E74" s="81" t="s">
        <v>85</v>
      </c>
      <c r="F74" s="81" t="s">
        <v>84</v>
      </c>
      <c r="G74" s="81" t="s">
        <v>85</v>
      </c>
      <c r="H74" s="81" t="s">
        <v>253</v>
      </c>
      <c r="I74" s="81">
        <v>9758.0</v>
      </c>
      <c r="J74" s="81">
        <f t="shared" si="1"/>
        <v>3</v>
      </c>
      <c r="K74" s="102">
        <v>45642.0</v>
      </c>
      <c r="L74" s="98">
        <v>45680.0</v>
      </c>
      <c r="M74" s="81"/>
      <c r="N74" s="81" t="str">
        <f t="shared" si="3"/>
        <v>F60469-1
F60469-2
F60469-3</v>
      </c>
      <c r="O74" s="81" t="s">
        <v>88</v>
      </c>
      <c r="P74" s="81" t="s">
        <v>89</v>
      </c>
      <c r="Q74" s="81" t="s">
        <v>254</v>
      </c>
    </row>
    <row r="75">
      <c r="A75" s="97" t="s">
        <v>82</v>
      </c>
      <c r="B75" s="82" t="s">
        <v>182</v>
      </c>
      <c r="C75" s="8"/>
      <c r="D75" s="81" t="s">
        <v>84</v>
      </c>
      <c r="E75" s="81" t="s">
        <v>85</v>
      </c>
      <c r="F75" s="81" t="s">
        <v>84</v>
      </c>
      <c r="G75" s="81" t="s">
        <v>85</v>
      </c>
      <c r="H75" s="81" t="s">
        <v>255</v>
      </c>
      <c r="I75" s="81">
        <v>6042.0</v>
      </c>
      <c r="J75" s="81">
        <f t="shared" si="1"/>
        <v>3</v>
      </c>
      <c r="K75" s="101">
        <v>45660.0</v>
      </c>
      <c r="L75" s="98">
        <v>45680.0</v>
      </c>
      <c r="M75" s="81"/>
      <c r="N75" s="81" t="str">
        <f t="shared" si="3"/>
        <v>F60861,F60897-1
F60861,F60897-2
F60861,F60897-3</v>
      </c>
      <c r="O75" s="81" t="s">
        <v>88</v>
      </c>
      <c r="P75" s="81" t="s">
        <v>89</v>
      </c>
      <c r="Q75" s="81" t="s">
        <v>256</v>
      </c>
    </row>
    <row r="76">
      <c r="A76" s="97" t="s">
        <v>82</v>
      </c>
      <c r="B76" s="82" t="s">
        <v>141</v>
      </c>
      <c r="C76" s="8"/>
      <c r="D76" s="81" t="s">
        <v>101</v>
      </c>
      <c r="E76" s="81" t="s">
        <v>85</v>
      </c>
      <c r="F76" s="81" t="s">
        <v>84</v>
      </c>
      <c r="G76" s="81" t="s">
        <v>85</v>
      </c>
      <c r="H76" s="81" t="s">
        <v>257</v>
      </c>
      <c r="I76" s="81">
        <v>16551.0</v>
      </c>
      <c r="J76" s="81">
        <f t="shared" si="1"/>
        <v>3</v>
      </c>
      <c r="K76" s="98">
        <v>45635.0</v>
      </c>
      <c r="L76" s="98">
        <v>45680.0</v>
      </c>
      <c r="M76" s="81"/>
      <c r="N76" s="81" t="str">
        <f t="shared" si="3"/>
        <v>F60041,F60044-1
F60041,F60044-2
F60041,F60044-3</v>
      </c>
      <c r="O76" s="81" t="s">
        <v>88</v>
      </c>
      <c r="P76" s="81" t="s">
        <v>89</v>
      </c>
      <c r="Q76" s="81" t="s">
        <v>258</v>
      </c>
    </row>
    <row r="77">
      <c r="A77" s="97" t="s">
        <v>82</v>
      </c>
      <c r="B77" s="82" t="s">
        <v>153</v>
      </c>
      <c r="C77" s="8"/>
      <c r="D77" s="81" t="s">
        <v>101</v>
      </c>
      <c r="E77" s="81" t="s">
        <v>85</v>
      </c>
      <c r="F77" s="81" t="s">
        <v>101</v>
      </c>
      <c r="G77" s="81" t="s">
        <v>85</v>
      </c>
      <c r="H77" s="81" t="s">
        <v>259</v>
      </c>
      <c r="I77" s="81">
        <v>6600.0</v>
      </c>
      <c r="J77" s="81">
        <f t="shared" si="1"/>
        <v>3</v>
      </c>
      <c r="K77" s="98">
        <v>45642.0</v>
      </c>
      <c r="L77" s="98">
        <v>45681.0</v>
      </c>
      <c r="M77" s="81"/>
      <c r="N77" s="81" t="str">
        <f t="shared" si="3"/>
        <v>Z60994, 4000029240-1
Z60994, 4000029240-2
Z60994, 4000029240-3</v>
      </c>
      <c r="O77" s="81" t="s">
        <v>88</v>
      </c>
      <c r="P77" s="81" t="s">
        <v>89</v>
      </c>
      <c r="Q77" s="81" t="s">
        <v>260</v>
      </c>
    </row>
    <row r="78">
      <c r="A78" s="97" t="s">
        <v>82</v>
      </c>
      <c r="B78" s="82" t="s">
        <v>105</v>
      </c>
      <c r="C78" s="8"/>
      <c r="D78" s="81" t="s">
        <v>84</v>
      </c>
      <c r="E78" s="81" t="s">
        <v>85</v>
      </c>
      <c r="F78" s="81" t="s">
        <v>84</v>
      </c>
      <c r="G78" s="81" t="s">
        <v>85</v>
      </c>
      <c r="H78" s="81" t="s">
        <v>261</v>
      </c>
      <c r="I78" s="81">
        <v>5898.0</v>
      </c>
      <c r="J78" s="81">
        <f t="shared" si="1"/>
        <v>3</v>
      </c>
      <c r="K78" s="98">
        <v>45663.0</v>
      </c>
      <c r="L78" s="98">
        <v>45686.0</v>
      </c>
      <c r="M78" s="81"/>
      <c r="N78" s="81" t="str">
        <f t="shared" si="3"/>
        <v>F60747-1
F60747-2
F60747-3</v>
      </c>
      <c r="O78" s="81" t="s">
        <v>88</v>
      </c>
      <c r="P78" s="81" t="s">
        <v>89</v>
      </c>
      <c r="Q78" s="81" t="s">
        <v>262</v>
      </c>
    </row>
    <row r="79">
      <c r="A79" s="97" t="s">
        <v>82</v>
      </c>
      <c r="B79" s="82" t="s">
        <v>108</v>
      </c>
      <c r="C79" s="8"/>
      <c r="D79" s="81" t="s">
        <v>84</v>
      </c>
      <c r="E79" s="81" t="s">
        <v>85</v>
      </c>
      <c r="F79" s="81" t="s">
        <v>84</v>
      </c>
      <c r="G79" s="81" t="s">
        <v>85</v>
      </c>
      <c r="H79" s="81" t="s">
        <v>263</v>
      </c>
      <c r="I79" s="99">
        <v>45000.0</v>
      </c>
      <c r="J79" s="81">
        <f t="shared" si="1"/>
        <v>5</v>
      </c>
      <c r="K79" s="98">
        <v>45681.0</v>
      </c>
      <c r="L79" s="98">
        <v>45693.0</v>
      </c>
      <c r="M79" s="81"/>
      <c r="N79" s="81" t="str">
        <f t="shared" si="3"/>
        <v>R045080, R045187-1
R045080, R045187-2
R045080, R045187-3
R045080, R045187-4
R045080, R045187-5</v>
      </c>
      <c r="O79" s="81" t="s">
        <v>88</v>
      </c>
      <c r="P79" s="81" t="s">
        <v>89</v>
      </c>
      <c r="Q79" s="81" t="s">
        <v>264</v>
      </c>
    </row>
    <row r="80">
      <c r="A80" s="97" t="s">
        <v>82</v>
      </c>
      <c r="B80" s="82" t="s">
        <v>194</v>
      </c>
      <c r="C80" s="8"/>
      <c r="D80" s="81" t="s">
        <v>84</v>
      </c>
      <c r="E80" s="81" t="s">
        <v>85</v>
      </c>
      <c r="F80" s="81" t="s">
        <v>84</v>
      </c>
      <c r="G80" s="81" t="s">
        <v>85</v>
      </c>
      <c r="H80" s="81" t="s">
        <v>265</v>
      </c>
      <c r="I80" s="81">
        <v>4900.0</v>
      </c>
      <c r="J80" s="81">
        <f t="shared" si="1"/>
        <v>3</v>
      </c>
      <c r="K80" s="98">
        <v>45681.0</v>
      </c>
      <c r="L80" s="98">
        <v>45693.0</v>
      </c>
      <c r="M80" s="81"/>
      <c r="N80" s="81" t="str">
        <f t="shared" si="3"/>
        <v>F60864-1
F60864-2
F60864-3</v>
      </c>
      <c r="O80" s="81" t="s">
        <v>88</v>
      </c>
      <c r="P80" s="81" t="s">
        <v>89</v>
      </c>
      <c r="Q80" s="81" t="s">
        <v>266</v>
      </c>
    </row>
    <row r="81">
      <c r="A81" s="97" t="s">
        <v>82</v>
      </c>
      <c r="B81" s="82" t="s">
        <v>95</v>
      </c>
      <c r="C81" s="8"/>
      <c r="D81" s="81" t="s">
        <v>84</v>
      </c>
      <c r="E81" s="81" t="s">
        <v>85</v>
      </c>
      <c r="F81" s="81" t="s">
        <v>84</v>
      </c>
      <c r="G81" s="81" t="s">
        <v>85</v>
      </c>
      <c r="H81" s="81" t="s">
        <v>267</v>
      </c>
      <c r="I81" s="81">
        <v>23529.0</v>
      </c>
      <c r="J81" s="81">
        <f t="shared" si="1"/>
        <v>5</v>
      </c>
      <c r="K81" s="98">
        <v>45572.0</v>
      </c>
      <c r="L81" s="98">
        <v>45691.0</v>
      </c>
      <c r="M81" s="81"/>
      <c r="N81" s="81" t="str">
        <f t="shared" si="3"/>
        <v>F60377-1
F60377-2
F60377-3
F60377-4
F60377-5</v>
      </c>
      <c r="O81" s="81" t="s">
        <v>88</v>
      </c>
      <c r="P81" s="81" t="s">
        <v>89</v>
      </c>
      <c r="Q81" s="81" t="s">
        <v>268</v>
      </c>
    </row>
    <row r="82">
      <c r="A82" s="97" t="s">
        <v>82</v>
      </c>
      <c r="B82" s="82" t="s">
        <v>163</v>
      </c>
      <c r="C82" s="8"/>
      <c r="D82" s="81" t="s">
        <v>84</v>
      </c>
      <c r="E82" s="81" t="s">
        <v>85</v>
      </c>
      <c r="F82" s="81" t="s">
        <v>84</v>
      </c>
      <c r="G82" s="81" t="s">
        <v>85</v>
      </c>
      <c r="H82" s="81" t="s">
        <v>269</v>
      </c>
      <c r="I82" s="81">
        <v>5807.0</v>
      </c>
      <c r="J82" s="81">
        <f t="shared" si="1"/>
        <v>3</v>
      </c>
      <c r="K82" s="98">
        <v>45663.0</v>
      </c>
      <c r="L82" s="98">
        <v>45695.0</v>
      </c>
      <c r="M82" s="81"/>
      <c r="N82" s="81" t="str">
        <f t="shared" si="3"/>
        <v>F60863, F60898-1
F60863, F60898-2
F60863, F60898-3</v>
      </c>
      <c r="O82" s="81" t="s">
        <v>88</v>
      </c>
      <c r="P82" s="81" t="s">
        <v>89</v>
      </c>
      <c r="Q82" s="81" t="s">
        <v>270</v>
      </c>
    </row>
    <row r="83">
      <c r="A83" s="97" t="s">
        <v>82</v>
      </c>
      <c r="B83" s="82" t="s">
        <v>108</v>
      </c>
      <c r="C83" s="8"/>
      <c r="D83" s="81" t="s">
        <v>84</v>
      </c>
      <c r="E83" s="81" t="s">
        <v>85</v>
      </c>
      <c r="F83" s="81" t="s">
        <v>84</v>
      </c>
      <c r="G83" s="81" t="s">
        <v>85</v>
      </c>
      <c r="H83" s="81" t="s">
        <v>271</v>
      </c>
      <c r="I83" s="99">
        <v>49000.0</v>
      </c>
      <c r="J83" s="81">
        <f t="shared" si="1"/>
        <v>5</v>
      </c>
      <c r="K83" s="98">
        <v>45687.0</v>
      </c>
      <c r="L83" s="98">
        <v>45700.0</v>
      </c>
      <c r="M83" s="81"/>
      <c r="N83" s="81" t="str">
        <f t="shared" si="3"/>
        <v>R045330, R045331-1
R045330, R045331-2
R045330, R045331-3
R045330, R045331-4
R045330, R045331-5</v>
      </c>
      <c r="O83" s="81" t="s">
        <v>88</v>
      </c>
      <c r="P83" s="81" t="s">
        <v>89</v>
      </c>
      <c r="Q83" s="81" t="s">
        <v>272</v>
      </c>
    </row>
    <row r="84">
      <c r="A84" s="97" t="s">
        <v>82</v>
      </c>
      <c r="B84" s="82" t="s">
        <v>108</v>
      </c>
      <c r="C84" s="8"/>
      <c r="D84" s="81" t="s">
        <v>84</v>
      </c>
      <c r="E84" s="81" t="s">
        <v>85</v>
      </c>
      <c r="F84" s="81" t="s">
        <v>84</v>
      </c>
      <c r="G84" s="81" t="s">
        <v>85</v>
      </c>
      <c r="H84" s="81" t="s">
        <v>273</v>
      </c>
      <c r="I84" s="99">
        <v>24000.0</v>
      </c>
      <c r="J84" s="81">
        <f t="shared" si="1"/>
        <v>5</v>
      </c>
      <c r="K84" s="98">
        <v>45681.0</v>
      </c>
      <c r="L84" s="98">
        <v>45701.0</v>
      </c>
      <c r="M84" s="81"/>
      <c r="N84" s="81" t="str">
        <f t="shared" si="3"/>
        <v>R045188, R045189-1
R045188, R045189-2
R045188, R045189-3
R045188, R045189-4
R045188, R045189-5</v>
      </c>
      <c r="O84" s="81" t="s">
        <v>88</v>
      </c>
      <c r="P84" s="81" t="s">
        <v>89</v>
      </c>
      <c r="Q84" s="81" t="s">
        <v>274</v>
      </c>
    </row>
    <row r="85">
      <c r="A85" s="97" t="s">
        <v>82</v>
      </c>
      <c r="B85" s="82" t="s">
        <v>105</v>
      </c>
      <c r="C85" s="8"/>
      <c r="D85" s="81" t="s">
        <v>84</v>
      </c>
      <c r="E85" s="81" t="s">
        <v>85</v>
      </c>
      <c r="F85" s="81" t="s">
        <v>84</v>
      </c>
      <c r="G85" s="81" t="s">
        <v>85</v>
      </c>
      <c r="H85" s="81" t="s">
        <v>275</v>
      </c>
      <c r="I85" s="81">
        <v>28129.0</v>
      </c>
      <c r="J85" s="81">
        <f t="shared" si="1"/>
        <v>5</v>
      </c>
      <c r="K85" s="98">
        <v>45681.0</v>
      </c>
      <c r="L85" s="98">
        <v>45701.0</v>
      </c>
      <c r="M85" s="81"/>
      <c r="N85" s="81" t="str">
        <f t="shared" si="3"/>
        <v>F60707-1
F60707-2
F60707-3
F60707-4
F60707-5</v>
      </c>
      <c r="O85" s="81" t="s">
        <v>88</v>
      </c>
      <c r="P85" s="81" t="s">
        <v>89</v>
      </c>
      <c r="Q85" s="81" t="s">
        <v>276</v>
      </c>
    </row>
    <row r="86">
      <c r="A86" s="97" t="s">
        <v>82</v>
      </c>
      <c r="B86" s="82" t="s">
        <v>201</v>
      </c>
      <c r="C86" s="8"/>
      <c r="D86" s="81" t="s">
        <v>84</v>
      </c>
      <c r="E86" s="81" t="s">
        <v>85</v>
      </c>
      <c r="F86" s="81" t="s">
        <v>84</v>
      </c>
      <c r="G86" s="81" t="s">
        <v>85</v>
      </c>
      <c r="H86" s="81" t="s">
        <v>277</v>
      </c>
      <c r="I86" s="81">
        <v>13831.0</v>
      </c>
      <c r="J86" s="81">
        <f t="shared" si="1"/>
        <v>3</v>
      </c>
      <c r="K86" s="98">
        <v>45670.0</v>
      </c>
      <c r="L86" s="98">
        <v>45701.0</v>
      </c>
      <c r="M86" s="81"/>
      <c r="N86" s="81" t="str">
        <f t="shared" si="3"/>
        <v>F60932-1
F60932-2
F60932-3</v>
      </c>
      <c r="O86" s="81" t="s">
        <v>88</v>
      </c>
      <c r="P86" s="81" t="s">
        <v>89</v>
      </c>
      <c r="Q86" s="81" t="s">
        <v>278</v>
      </c>
    </row>
    <row r="87">
      <c r="A87" s="97" t="s">
        <v>82</v>
      </c>
      <c r="B87" s="82" t="s">
        <v>108</v>
      </c>
      <c r="C87" s="8"/>
      <c r="D87" s="81" t="s">
        <v>84</v>
      </c>
      <c r="E87" s="81" t="s">
        <v>85</v>
      </c>
      <c r="F87" s="81" t="s">
        <v>84</v>
      </c>
      <c r="G87" s="81" t="s">
        <v>85</v>
      </c>
      <c r="H87" s="81" t="s">
        <v>279</v>
      </c>
      <c r="I87" s="99">
        <v>25000.0</v>
      </c>
      <c r="J87" s="81">
        <f t="shared" si="1"/>
        <v>5</v>
      </c>
      <c r="K87" s="98">
        <v>45681.0</v>
      </c>
      <c r="L87" s="98">
        <v>45705.0</v>
      </c>
      <c r="M87" s="81"/>
      <c r="N87" s="81" t="str">
        <f t="shared" si="3"/>
        <v>R045332-1
R045332-2
R045332-3
R045332-4
R045332-5</v>
      </c>
      <c r="O87" s="81" t="s">
        <v>88</v>
      </c>
      <c r="P87" s="81" t="s">
        <v>89</v>
      </c>
      <c r="Q87" s="81" t="s">
        <v>280</v>
      </c>
    </row>
    <row r="88">
      <c r="A88" s="97" t="s">
        <v>82</v>
      </c>
      <c r="B88" s="82" t="s">
        <v>163</v>
      </c>
      <c r="C88" s="8"/>
      <c r="D88" s="81" t="s">
        <v>84</v>
      </c>
      <c r="E88" s="81" t="s">
        <v>85</v>
      </c>
      <c r="F88" s="81" t="s">
        <v>84</v>
      </c>
      <c r="G88" s="81" t="s">
        <v>85</v>
      </c>
      <c r="H88" s="81" t="s">
        <v>281</v>
      </c>
      <c r="I88" s="81">
        <v>11494.0</v>
      </c>
      <c r="J88" s="81">
        <f t="shared" si="1"/>
        <v>3</v>
      </c>
      <c r="K88" s="98">
        <v>45692.0</v>
      </c>
      <c r="L88" s="98">
        <v>45706.0</v>
      </c>
      <c r="M88" s="81"/>
      <c r="N88" s="81" t="str">
        <f t="shared" si="3"/>
        <v>F61058-1
F61058-2
F61058-3</v>
      </c>
      <c r="O88" s="81" t="s">
        <v>88</v>
      </c>
      <c r="P88" s="81" t="s">
        <v>89</v>
      </c>
      <c r="Q88" s="81" t="s">
        <v>282</v>
      </c>
    </row>
    <row r="89">
      <c r="A89" s="97" t="s">
        <v>82</v>
      </c>
      <c r="B89" s="82" t="s">
        <v>83</v>
      </c>
      <c r="C89" s="8"/>
      <c r="D89" s="81" t="s">
        <v>84</v>
      </c>
      <c r="E89" s="81" t="s">
        <v>85</v>
      </c>
      <c r="F89" s="81" t="s">
        <v>84</v>
      </c>
      <c r="G89" s="81" t="s">
        <v>85</v>
      </c>
      <c r="H89" s="81" t="s">
        <v>283</v>
      </c>
      <c r="I89" s="81">
        <v>27209.0</v>
      </c>
      <c r="J89" s="81">
        <f t="shared" si="1"/>
        <v>5</v>
      </c>
      <c r="K89" s="98">
        <v>45582.0</v>
      </c>
      <c r="L89" s="98">
        <v>45707.0</v>
      </c>
      <c r="M89" s="81"/>
      <c r="N89" s="81" t="str">
        <f t="shared" si="3"/>
        <v>Q02320, F60636-1
Q02320, F60636-2
Q02320, F60636-3
Q02320, F60636-4
Q02320, F60636-5</v>
      </c>
      <c r="O89" s="81" t="s">
        <v>88</v>
      </c>
      <c r="P89" s="81" t="s">
        <v>89</v>
      </c>
      <c r="Q89" s="81" t="s">
        <v>284</v>
      </c>
    </row>
    <row r="90">
      <c r="A90" s="97" t="s">
        <v>82</v>
      </c>
      <c r="B90" s="82" t="s">
        <v>174</v>
      </c>
      <c r="C90" s="8"/>
      <c r="D90" s="81" t="s">
        <v>84</v>
      </c>
      <c r="E90" s="81" t="s">
        <v>85</v>
      </c>
      <c r="F90" s="81" t="s">
        <v>84</v>
      </c>
      <c r="G90" s="81" t="s">
        <v>85</v>
      </c>
      <c r="H90" s="81" t="s">
        <v>285</v>
      </c>
      <c r="I90" s="81">
        <v>5718.0</v>
      </c>
      <c r="J90" s="81">
        <f t="shared" si="1"/>
        <v>3</v>
      </c>
      <c r="K90" s="98">
        <v>45692.0</v>
      </c>
      <c r="L90" s="98">
        <v>45706.0</v>
      </c>
      <c r="M90" s="81"/>
      <c r="N90" s="81" t="str">
        <f t="shared" si="3"/>
        <v>F60862,F60896-1
F60862,F60896-2
F60862,F60896-3</v>
      </c>
      <c r="O90" s="81" t="s">
        <v>88</v>
      </c>
      <c r="P90" s="81" t="s">
        <v>89</v>
      </c>
      <c r="Q90" s="81" t="s">
        <v>286</v>
      </c>
    </row>
    <row r="91">
      <c r="A91" s="97" t="s">
        <v>82</v>
      </c>
      <c r="B91" s="82" t="s">
        <v>108</v>
      </c>
      <c r="C91" s="8"/>
      <c r="D91" s="81" t="s">
        <v>84</v>
      </c>
      <c r="E91" s="81" t="s">
        <v>85</v>
      </c>
      <c r="F91" s="81" t="s">
        <v>84</v>
      </c>
      <c r="G91" s="81" t="s">
        <v>85</v>
      </c>
      <c r="H91" s="81" t="s">
        <v>287</v>
      </c>
      <c r="I91" s="81">
        <v>22000.0</v>
      </c>
      <c r="J91" s="81">
        <f t="shared" si="1"/>
        <v>3</v>
      </c>
      <c r="K91" s="98">
        <v>45692.0</v>
      </c>
      <c r="L91" s="98">
        <v>45706.0</v>
      </c>
      <c r="M91" s="81"/>
      <c r="N91" s="81" t="str">
        <f t="shared" si="3"/>
        <v>F61163-1
F61163-2
F61163-3</v>
      </c>
      <c r="O91" s="81" t="s">
        <v>88</v>
      </c>
      <c r="P91" s="81" t="s">
        <v>89</v>
      </c>
      <c r="Q91" s="81" t="s">
        <v>288</v>
      </c>
    </row>
    <row r="92">
      <c r="A92" s="97" t="s">
        <v>82</v>
      </c>
      <c r="B92" s="82" t="s">
        <v>127</v>
      </c>
      <c r="C92" s="8"/>
      <c r="D92" s="81" t="s">
        <v>101</v>
      </c>
      <c r="E92" s="81" t="s">
        <v>85</v>
      </c>
      <c r="F92" s="81" t="s">
        <v>84</v>
      </c>
      <c r="G92" s="81" t="s">
        <v>85</v>
      </c>
      <c r="H92" s="81" t="s">
        <v>289</v>
      </c>
      <c r="I92" s="81">
        <v>9818.0</v>
      </c>
      <c r="J92" s="81">
        <f t="shared" si="1"/>
        <v>3</v>
      </c>
      <c r="K92" s="98">
        <v>45698.0</v>
      </c>
      <c r="L92" s="98">
        <v>45709.0</v>
      </c>
      <c r="M92" s="81"/>
      <c r="N92" s="81" t="str">
        <f t="shared" si="3"/>
        <v>F60112-1
F60112-2
F60112-3</v>
      </c>
      <c r="O92" s="81" t="s">
        <v>88</v>
      </c>
      <c r="P92" s="81" t="s">
        <v>89</v>
      </c>
      <c r="Q92" s="81" t="s">
        <v>290</v>
      </c>
    </row>
    <row r="93">
      <c r="A93" s="97" t="s">
        <v>82</v>
      </c>
      <c r="B93" s="82" t="s">
        <v>95</v>
      </c>
      <c r="C93" s="8"/>
      <c r="D93" s="81" t="s">
        <v>84</v>
      </c>
      <c r="E93" s="81" t="s">
        <v>85</v>
      </c>
      <c r="F93" s="81" t="s">
        <v>84</v>
      </c>
      <c r="G93" s="81" t="s">
        <v>85</v>
      </c>
      <c r="H93" s="81" t="s">
        <v>291</v>
      </c>
      <c r="I93" s="81">
        <v>11605.0</v>
      </c>
      <c r="J93" s="81">
        <f t="shared" si="1"/>
        <v>3</v>
      </c>
      <c r="K93" s="98">
        <v>45558.0</v>
      </c>
      <c r="L93" s="98">
        <v>45709.0</v>
      </c>
      <c r="M93" s="81"/>
      <c r="N93" s="81" t="str">
        <f t="shared" si="3"/>
        <v>F60200-1
F60200-2
F60200-3</v>
      </c>
      <c r="O93" s="81" t="s">
        <v>88</v>
      </c>
      <c r="P93" s="81" t="s">
        <v>89</v>
      </c>
      <c r="Q93" s="81" t="s">
        <v>292</v>
      </c>
    </row>
    <row r="94">
      <c r="A94" s="97" t="s">
        <v>82</v>
      </c>
      <c r="B94" s="82" t="s">
        <v>293</v>
      </c>
      <c r="C94" s="8"/>
      <c r="D94" s="81" t="s">
        <v>84</v>
      </c>
      <c r="E94" s="81" t="s">
        <v>85</v>
      </c>
      <c r="F94" s="81" t="s">
        <v>84</v>
      </c>
      <c r="G94" s="81" t="s">
        <v>85</v>
      </c>
      <c r="H94" s="81" t="s">
        <v>294</v>
      </c>
      <c r="I94" s="81">
        <v>9818.0</v>
      </c>
      <c r="J94" s="81">
        <f t="shared" si="1"/>
        <v>3</v>
      </c>
      <c r="K94" s="98">
        <v>45698.0</v>
      </c>
      <c r="L94" s="98">
        <v>45714.0</v>
      </c>
      <c r="M94" s="81"/>
      <c r="N94" s="81" t="str">
        <f t="shared" si="3"/>
        <v>F60808-1
F60808-2
F60808-3</v>
      </c>
      <c r="O94" s="81" t="s">
        <v>88</v>
      </c>
      <c r="P94" s="81" t="s">
        <v>89</v>
      </c>
      <c r="Q94" s="81" t="s">
        <v>295</v>
      </c>
    </row>
    <row r="95">
      <c r="A95" s="97" t="s">
        <v>82</v>
      </c>
      <c r="B95" s="82" t="s">
        <v>293</v>
      </c>
      <c r="C95" s="8"/>
      <c r="D95" s="81" t="s">
        <v>84</v>
      </c>
      <c r="E95" s="81" t="s">
        <v>85</v>
      </c>
      <c r="F95" s="81" t="s">
        <v>84</v>
      </c>
      <c r="G95" s="81" t="s">
        <v>85</v>
      </c>
      <c r="H95" s="81" t="s">
        <v>296</v>
      </c>
      <c r="I95" s="81">
        <v>11705.0</v>
      </c>
      <c r="J95" s="81">
        <f t="shared" si="1"/>
        <v>3</v>
      </c>
      <c r="K95" s="98">
        <v>45705.0</v>
      </c>
      <c r="L95" s="98">
        <v>45715.0</v>
      </c>
      <c r="M95" s="81"/>
      <c r="N95" s="81" t="str">
        <f t="shared" si="3"/>
        <v>F61057-1
F61057-2
F61057-3</v>
      </c>
      <c r="O95" s="81" t="s">
        <v>88</v>
      </c>
      <c r="P95" s="81" t="s">
        <v>89</v>
      </c>
      <c r="Q95" s="81" t="s">
        <v>297</v>
      </c>
    </row>
    <row r="96">
      <c r="A96" s="97" t="s">
        <v>82</v>
      </c>
      <c r="B96" s="82" t="s">
        <v>108</v>
      </c>
      <c r="C96" s="8"/>
      <c r="D96" s="81" t="s">
        <v>84</v>
      </c>
      <c r="E96" s="81" t="s">
        <v>85</v>
      </c>
      <c r="F96" s="81" t="s">
        <v>84</v>
      </c>
      <c r="G96" s="81" t="s">
        <v>85</v>
      </c>
      <c r="H96" s="81">
        <v>58171.0</v>
      </c>
      <c r="I96" s="81">
        <v>5000.0</v>
      </c>
      <c r="J96" s="81">
        <f t="shared" si="1"/>
        <v>3</v>
      </c>
      <c r="K96" s="98">
        <v>45691.0</v>
      </c>
      <c r="L96" s="98">
        <v>45720.0</v>
      </c>
      <c r="M96" s="81"/>
      <c r="N96" s="81" t="str">
        <f t="shared" si="3"/>
        <v>58171-1
58171-2
58171-3</v>
      </c>
      <c r="O96" s="81" t="s">
        <v>88</v>
      </c>
      <c r="P96" s="81" t="s">
        <v>89</v>
      </c>
      <c r="Q96" s="81" t="s">
        <v>298</v>
      </c>
    </row>
    <row r="97">
      <c r="A97" s="97" t="s">
        <v>82</v>
      </c>
      <c r="B97" s="82" t="s">
        <v>179</v>
      </c>
      <c r="C97" s="8"/>
      <c r="D97" s="81" t="s">
        <v>84</v>
      </c>
      <c r="E97" s="81" t="s">
        <v>85</v>
      </c>
      <c r="F97" s="81" t="s">
        <v>84</v>
      </c>
      <c r="G97" s="81" t="s">
        <v>85</v>
      </c>
      <c r="H97" s="81" t="s">
        <v>299</v>
      </c>
      <c r="I97" s="81">
        <v>9005.0</v>
      </c>
      <c r="J97" s="81">
        <f t="shared" si="1"/>
        <v>3</v>
      </c>
      <c r="K97" s="98">
        <v>45698.0</v>
      </c>
      <c r="L97" s="98">
        <v>45723.0</v>
      </c>
      <c r="M97" s="81"/>
      <c r="N97" s="81" t="str">
        <f t="shared" si="3"/>
        <v>F60986, F61142-1
F60986, F61142-2
F60986, F61142-3</v>
      </c>
      <c r="O97" s="81" t="s">
        <v>88</v>
      </c>
      <c r="P97" s="81" t="s">
        <v>89</v>
      </c>
      <c r="Q97" s="81" t="s">
        <v>300</v>
      </c>
    </row>
    <row r="98">
      <c r="A98" s="97" t="s">
        <v>82</v>
      </c>
      <c r="B98" s="82" t="s">
        <v>127</v>
      </c>
      <c r="C98" s="8"/>
      <c r="D98" s="81" t="s">
        <v>101</v>
      </c>
      <c r="E98" s="81" t="s">
        <v>85</v>
      </c>
      <c r="F98" s="81" t="s">
        <v>84</v>
      </c>
      <c r="G98" s="81" t="s">
        <v>85</v>
      </c>
      <c r="H98" s="81" t="s">
        <v>301</v>
      </c>
      <c r="I98" s="81">
        <v>26191.0</v>
      </c>
      <c r="J98" s="81">
        <f t="shared" si="1"/>
        <v>5</v>
      </c>
      <c r="K98" s="98">
        <v>45712.0</v>
      </c>
      <c r="L98" s="98">
        <v>45726.0</v>
      </c>
      <c r="M98" s="81"/>
      <c r="N98" s="81" t="str">
        <f t="shared" si="3"/>
        <v>F61068-1
F61068-2
F61068-3
F61068-4
F61068-5</v>
      </c>
      <c r="O98" s="81" t="s">
        <v>88</v>
      </c>
      <c r="P98" s="81" t="s">
        <v>89</v>
      </c>
      <c r="Q98" s="81" t="s">
        <v>302</v>
      </c>
    </row>
    <row r="99">
      <c r="A99" s="97" t="s">
        <v>82</v>
      </c>
      <c r="B99" s="82" t="s">
        <v>303</v>
      </c>
      <c r="C99" s="8"/>
      <c r="D99" s="81" t="s">
        <v>101</v>
      </c>
      <c r="E99" s="81" t="s">
        <v>85</v>
      </c>
      <c r="F99" s="81" t="s">
        <v>84</v>
      </c>
      <c r="G99" s="81" t="s">
        <v>85</v>
      </c>
      <c r="H99" s="81" t="s">
        <v>304</v>
      </c>
      <c r="I99" s="81">
        <v>12505.0</v>
      </c>
      <c r="J99" s="81">
        <f t="shared" si="1"/>
        <v>3</v>
      </c>
      <c r="K99" s="98">
        <v>45719.0</v>
      </c>
      <c r="L99" s="98">
        <v>45727.0</v>
      </c>
      <c r="M99" s="81"/>
      <c r="N99" s="81" t="str">
        <f t="shared" si="3"/>
        <v>F60605-1
F60605-2
F60605-3</v>
      </c>
      <c r="O99" s="81" t="s">
        <v>88</v>
      </c>
      <c r="P99" s="81" t="s">
        <v>89</v>
      </c>
      <c r="Q99" s="81" t="s">
        <v>305</v>
      </c>
    </row>
    <row r="100">
      <c r="A100" s="97" t="s">
        <v>82</v>
      </c>
      <c r="B100" s="82" t="s">
        <v>108</v>
      </c>
      <c r="C100" s="8"/>
      <c r="D100" s="81" t="s">
        <v>84</v>
      </c>
      <c r="E100" s="81" t="s">
        <v>85</v>
      </c>
      <c r="F100" s="81" t="s">
        <v>84</v>
      </c>
      <c r="G100" s="81" t="s">
        <v>85</v>
      </c>
      <c r="H100" s="81" t="s">
        <v>306</v>
      </c>
      <c r="I100" s="99">
        <v>23000.0</v>
      </c>
      <c r="J100" s="81">
        <f t="shared" si="1"/>
        <v>5</v>
      </c>
      <c r="K100" s="98">
        <v>45705.0</v>
      </c>
      <c r="L100" s="98">
        <v>45728.0</v>
      </c>
      <c r="M100" s="81"/>
      <c r="N100" s="81" t="str">
        <f t="shared" si="3"/>
        <v>R045613, R045614-1
R045613, R045614-2
R045613, R045614-3
R045613, R045614-4
R045613, R045614-5</v>
      </c>
      <c r="O100" s="81" t="s">
        <v>88</v>
      </c>
      <c r="P100" s="81" t="s">
        <v>89</v>
      </c>
      <c r="Q100" s="81" t="s">
        <v>307</v>
      </c>
    </row>
    <row r="101">
      <c r="A101" s="97" t="s">
        <v>82</v>
      </c>
      <c r="B101" s="82" t="s">
        <v>108</v>
      </c>
      <c r="C101" s="8"/>
      <c r="D101" s="81" t="s">
        <v>84</v>
      </c>
      <c r="E101" s="81" t="s">
        <v>85</v>
      </c>
      <c r="F101" s="81" t="s">
        <v>84</v>
      </c>
      <c r="G101" s="81" t="s">
        <v>85</v>
      </c>
      <c r="H101" s="81" t="s">
        <v>308</v>
      </c>
      <c r="I101" s="99">
        <v>12000.0</v>
      </c>
      <c r="J101" s="81">
        <f t="shared" si="1"/>
        <v>3</v>
      </c>
      <c r="K101" s="98">
        <v>45705.0</v>
      </c>
      <c r="L101" s="98">
        <v>45736.0</v>
      </c>
      <c r="M101" s="81"/>
      <c r="N101" s="81" t="str">
        <f t="shared" si="3"/>
        <v>R045611-1
R045611-2
R045611-3</v>
      </c>
      <c r="O101" s="81" t="s">
        <v>88</v>
      </c>
      <c r="P101" s="81" t="s">
        <v>89</v>
      </c>
      <c r="Q101" s="81" t="s">
        <v>309</v>
      </c>
    </row>
    <row r="102">
      <c r="A102" s="97" t="s">
        <v>82</v>
      </c>
      <c r="B102" s="82" t="s">
        <v>303</v>
      </c>
      <c r="C102" s="8"/>
      <c r="D102" s="81" t="s">
        <v>101</v>
      </c>
      <c r="E102" s="81" t="s">
        <v>85</v>
      </c>
      <c r="F102" s="81" t="s">
        <v>84</v>
      </c>
      <c r="G102" s="81" t="s">
        <v>85</v>
      </c>
      <c r="H102" s="81" t="s">
        <v>310</v>
      </c>
      <c r="I102" s="81">
        <v>13152.0</v>
      </c>
      <c r="J102" s="81">
        <f t="shared" si="1"/>
        <v>3</v>
      </c>
      <c r="K102" s="98">
        <v>45705.0</v>
      </c>
      <c r="L102" s="98">
        <v>45736.0</v>
      </c>
      <c r="M102" s="81"/>
      <c r="N102" s="81" t="str">
        <f t="shared" si="3"/>
        <v>F60991, F60995-1
F60991, F60995-2
F60991, F60995-3</v>
      </c>
      <c r="O102" s="81" t="s">
        <v>88</v>
      </c>
      <c r="P102" s="81" t="s">
        <v>89</v>
      </c>
      <c r="Q102" s="81" t="s">
        <v>311</v>
      </c>
    </row>
    <row r="103">
      <c r="A103" s="97" t="s">
        <v>82</v>
      </c>
      <c r="B103" s="82" t="s">
        <v>312</v>
      </c>
      <c r="C103" s="8"/>
      <c r="D103" s="81" t="s">
        <v>84</v>
      </c>
      <c r="E103" s="81" t="s">
        <v>85</v>
      </c>
      <c r="F103" s="81" t="s">
        <v>102</v>
      </c>
      <c r="G103" s="81" t="s">
        <v>85</v>
      </c>
      <c r="H103" s="81" t="s">
        <v>313</v>
      </c>
      <c r="I103" s="81">
        <v>14778.0</v>
      </c>
      <c r="J103" s="81">
        <f t="shared" si="1"/>
        <v>3</v>
      </c>
      <c r="K103" s="98">
        <v>45726.0</v>
      </c>
      <c r="L103" s="98">
        <v>45741.0</v>
      </c>
      <c r="M103" s="81"/>
      <c r="N103" s="81" t="str">
        <f t="shared" si="3"/>
        <v>F60709-1
F60709-2
F60709-3</v>
      </c>
      <c r="O103" s="81" t="s">
        <v>88</v>
      </c>
      <c r="P103" s="81" t="s">
        <v>89</v>
      </c>
      <c r="Q103" s="81" t="s">
        <v>314</v>
      </c>
    </row>
    <row r="104">
      <c r="A104" s="97" t="s">
        <v>82</v>
      </c>
      <c r="B104" s="82" t="s">
        <v>182</v>
      </c>
      <c r="C104" s="8"/>
      <c r="D104" s="81" t="s">
        <v>84</v>
      </c>
      <c r="E104" s="81" t="s">
        <v>85</v>
      </c>
      <c r="F104" s="81" t="s">
        <v>84</v>
      </c>
      <c r="G104" s="81" t="s">
        <v>85</v>
      </c>
      <c r="H104" s="81" t="s">
        <v>315</v>
      </c>
      <c r="I104" s="81">
        <v>26037.0</v>
      </c>
      <c r="J104" s="81">
        <f t="shared" si="1"/>
        <v>5</v>
      </c>
      <c r="K104" s="98">
        <v>45726.0</v>
      </c>
      <c r="L104" s="98">
        <v>45741.0</v>
      </c>
      <c r="M104" s="81"/>
      <c r="N104" s="81" t="str">
        <f t="shared" si="3"/>
        <v>F61120-1
F61120-2
F61120-3
F61120-4
F61120-5</v>
      </c>
      <c r="O104" s="81" t="s">
        <v>88</v>
      </c>
      <c r="P104" s="81" t="s">
        <v>89</v>
      </c>
      <c r="Q104" s="81" t="s">
        <v>316</v>
      </c>
    </row>
    <row r="105">
      <c r="A105" s="97" t="s">
        <v>82</v>
      </c>
      <c r="B105" s="82" t="s">
        <v>83</v>
      </c>
      <c r="C105" s="8"/>
      <c r="D105" s="81" t="s">
        <v>84</v>
      </c>
      <c r="E105" s="81" t="s">
        <v>85</v>
      </c>
      <c r="F105" s="81" t="s">
        <v>84</v>
      </c>
      <c r="G105" s="81" t="s">
        <v>85</v>
      </c>
      <c r="H105" s="81" t="s">
        <v>317</v>
      </c>
      <c r="I105" s="81">
        <v>26836.0</v>
      </c>
      <c r="J105" s="81">
        <f t="shared" si="1"/>
        <v>5</v>
      </c>
      <c r="K105" s="98">
        <v>45719.0</v>
      </c>
      <c r="L105" s="98">
        <v>45741.0</v>
      </c>
      <c r="M105" s="81"/>
      <c r="N105" s="81" t="str">
        <f t="shared" si="3"/>
        <v>F61048, F61047, F61049, F61269, F61194, F61267-1
F61048, F61047, F61049, F61269, F61194, F61267-2
F61048, F61047, F61049, F61269, F61194, F61267-3
F61048, F61047, F61049, F61269, F61194, F61267-4
F61048, F61047, F61049, F61269, F61194, F61267-5</v>
      </c>
      <c r="O105" s="81" t="s">
        <v>88</v>
      </c>
      <c r="P105" s="81" t="s">
        <v>89</v>
      </c>
      <c r="Q105" s="81" t="s">
        <v>318</v>
      </c>
    </row>
    <row r="106">
      <c r="A106" s="97" t="s">
        <v>82</v>
      </c>
      <c r="B106" s="82" t="s">
        <v>141</v>
      </c>
      <c r="C106" s="8"/>
      <c r="D106" s="81" t="s">
        <v>101</v>
      </c>
      <c r="E106" s="81" t="s">
        <v>85</v>
      </c>
      <c r="F106" s="81" t="s">
        <v>84</v>
      </c>
      <c r="G106" s="81" t="s">
        <v>85</v>
      </c>
      <c r="H106" s="81" t="s">
        <v>319</v>
      </c>
      <c r="I106" s="81">
        <v>14369.0</v>
      </c>
      <c r="J106" s="81">
        <f t="shared" si="1"/>
        <v>3</v>
      </c>
      <c r="K106" s="98">
        <v>45705.0</v>
      </c>
      <c r="L106" s="98">
        <v>45743.0</v>
      </c>
      <c r="M106" s="81"/>
      <c r="N106" s="81" t="str">
        <f t="shared" si="3"/>
        <v>F60045-1
F60045-2
F60045-3</v>
      </c>
      <c r="O106" s="81" t="s">
        <v>88</v>
      </c>
      <c r="P106" s="81" t="s">
        <v>89</v>
      </c>
      <c r="Q106" s="81" t="s">
        <v>320</v>
      </c>
    </row>
    <row r="107">
      <c r="A107" s="97" t="s">
        <v>82</v>
      </c>
      <c r="B107" s="82" t="s">
        <v>105</v>
      </c>
      <c r="C107" s="8"/>
      <c r="D107" s="81" t="s">
        <v>84</v>
      </c>
      <c r="E107" s="81" t="s">
        <v>85</v>
      </c>
      <c r="F107" s="81" t="s">
        <v>84</v>
      </c>
      <c r="G107" s="81" t="s">
        <v>85</v>
      </c>
      <c r="H107" s="81" t="s">
        <v>321</v>
      </c>
      <c r="I107" s="81">
        <v>27001.0</v>
      </c>
      <c r="J107" s="81">
        <f t="shared" si="1"/>
        <v>5</v>
      </c>
      <c r="K107" s="98">
        <v>45733.0</v>
      </c>
      <c r="L107" s="98">
        <v>45743.0</v>
      </c>
      <c r="M107" s="81"/>
      <c r="N107" s="81" t="str">
        <f t="shared" si="3"/>
        <v>F61074-1
F61074-2
F61074-3
F61074-4
F61074-5</v>
      </c>
      <c r="O107" s="81" t="s">
        <v>88</v>
      </c>
      <c r="P107" s="81" t="s">
        <v>89</v>
      </c>
      <c r="Q107" s="81" t="s">
        <v>322</v>
      </c>
    </row>
    <row r="108">
      <c r="A108" s="97" t="s">
        <v>82</v>
      </c>
      <c r="B108" s="82" t="s">
        <v>323</v>
      </c>
      <c r="C108" s="8"/>
      <c r="D108" s="81" t="s">
        <v>101</v>
      </c>
      <c r="E108" s="81" t="s">
        <v>85</v>
      </c>
      <c r="F108" s="81" t="s">
        <v>101</v>
      </c>
      <c r="G108" s="81" t="s">
        <v>85</v>
      </c>
      <c r="H108" s="81" t="s">
        <v>324</v>
      </c>
      <c r="I108" s="81">
        <v>3500.0</v>
      </c>
      <c r="J108" s="81">
        <f t="shared" si="1"/>
        <v>3</v>
      </c>
      <c r="K108" s="98">
        <v>45383.0</v>
      </c>
      <c r="L108" s="98">
        <v>45749.0</v>
      </c>
      <c r="M108" s="81"/>
      <c r="N108" s="81" t="str">
        <f t="shared" si="3"/>
        <v>F59774, F59429-1
F59774, F59429-2
F59774, F59429-3</v>
      </c>
      <c r="O108" s="81" t="s">
        <v>88</v>
      </c>
      <c r="P108" s="81" t="s">
        <v>89</v>
      </c>
      <c r="Q108" s="81" t="s">
        <v>325</v>
      </c>
    </row>
    <row r="109">
      <c r="A109" s="97" t="s">
        <v>82</v>
      </c>
      <c r="B109" s="82" t="s">
        <v>326</v>
      </c>
      <c r="C109" s="8"/>
      <c r="D109" s="81" t="s">
        <v>84</v>
      </c>
      <c r="E109" s="81" t="s">
        <v>85</v>
      </c>
      <c r="F109" s="81" t="s">
        <v>84</v>
      </c>
      <c r="G109" s="81" t="s">
        <v>85</v>
      </c>
      <c r="H109" s="81" t="s">
        <v>327</v>
      </c>
      <c r="I109" s="81">
        <v>5158.0</v>
      </c>
      <c r="J109" s="81">
        <f t="shared" si="1"/>
        <v>3</v>
      </c>
      <c r="K109" s="98">
        <v>45733.0</v>
      </c>
      <c r="L109" s="98">
        <v>45751.0</v>
      </c>
      <c r="M109" s="81"/>
      <c r="N109" s="81" t="str">
        <f t="shared" si="3"/>
        <v>F60217-1
F60217-2
F60217-3</v>
      </c>
      <c r="O109" s="81" t="s">
        <v>88</v>
      </c>
      <c r="P109" s="81" t="s">
        <v>89</v>
      </c>
      <c r="Q109" s="81" t="s">
        <v>328</v>
      </c>
    </row>
    <row r="110">
      <c r="A110" s="97" t="s">
        <v>82</v>
      </c>
      <c r="B110" s="82" t="s">
        <v>100</v>
      </c>
      <c r="C110" s="8"/>
      <c r="D110" s="81" t="s">
        <v>101</v>
      </c>
      <c r="E110" s="81" t="s">
        <v>85</v>
      </c>
      <c r="F110" s="81" t="s">
        <v>102</v>
      </c>
      <c r="G110" s="81" t="s">
        <v>85</v>
      </c>
      <c r="H110" s="81" t="s">
        <v>329</v>
      </c>
      <c r="I110" s="81">
        <v>5000.0</v>
      </c>
      <c r="J110" s="81">
        <f t="shared" si="1"/>
        <v>3</v>
      </c>
      <c r="K110" s="98">
        <v>45740.0</v>
      </c>
      <c r="L110" s="98">
        <v>45763.0</v>
      </c>
      <c r="M110" s="81"/>
      <c r="N110" s="81" t="str">
        <f t="shared" si="3"/>
        <v>F61113-1
F61113-2
F61113-3</v>
      </c>
      <c r="O110" s="81" t="s">
        <v>88</v>
      </c>
      <c r="P110" s="81" t="s">
        <v>89</v>
      </c>
      <c r="Q110" s="81" t="s">
        <v>330</v>
      </c>
    </row>
    <row r="111">
      <c r="A111" s="97" t="s">
        <v>82</v>
      </c>
      <c r="B111" s="82" t="s">
        <v>331</v>
      </c>
      <c r="C111" s="8"/>
      <c r="D111" s="81" t="s">
        <v>84</v>
      </c>
      <c r="E111" s="81" t="s">
        <v>85</v>
      </c>
      <c r="F111" s="81" t="s">
        <v>84</v>
      </c>
      <c r="G111" s="81" t="s">
        <v>85</v>
      </c>
      <c r="H111" s="81" t="s">
        <v>332</v>
      </c>
      <c r="I111" s="81">
        <v>6102.0</v>
      </c>
      <c r="J111" s="81">
        <f t="shared" si="1"/>
        <v>3</v>
      </c>
      <c r="K111" s="102">
        <v>45747.0</v>
      </c>
      <c r="L111" s="98">
        <v>45764.0</v>
      </c>
      <c r="M111" s="81"/>
      <c r="N111" s="81" t="str">
        <f t="shared" si="3"/>
        <v>F60501-1
F60501-2
F60501-3</v>
      </c>
      <c r="O111" s="81" t="s">
        <v>88</v>
      </c>
      <c r="P111" s="81" t="s">
        <v>89</v>
      </c>
      <c r="Q111" s="81" t="s">
        <v>333</v>
      </c>
    </row>
    <row r="112">
      <c r="A112" s="97" t="s">
        <v>82</v>
      </c>
      <c r="B112" s="82" t="s">
        <v>134</v>
      </c>
      <c r="C112" s="8"/>
      <c r="D112" s="81" t="s">
        <v>101</v>
      </c>
      <c r="E112" s="81" t="s">
        <v>85</v>
      </c>
      <c r="F112" s="81" t="s">
        <v>84</v>
      </c>
      <c r="G112" s="81" t="s">
        <v>85</v>
      </c>
      <c r="H112" s="81" t="s">
        <v>334</v>
      </c>
      <c r="I112" s="81">
        <v>28880.0</v>
      </c>
      <c r="J112" s="81">
        <f t="shared" si="1"/>
        <v>5</v>
      </c>
      <c r="K112" s="98">
        <v>45761.0</v>
      </c>
      <c r="L112" s="98">
        <v>45775.0</v>
      </c>
      <c r="M112" s="81"/>
      <c r="N112" s="81" t="str">
        <f t="shared" si="3"/>
        <v>F60502,F60570-4000028559, 4000028632-1
F60502,F60570-4000028559, 4000028632-2
F60502,F60570-4000028559, 4000028632-3
F60502,F60570-4000028559, 4000028632-4
F60502,F60570-4000028559, 4000028632-5</v>
      </c>
      <c r="O112" s="81" t="s">
        <v>88</v>
      </c>
      <c r="P112" s="81" t="s">
        <v>89</v>
      </c>
      <c r="Q112" s="81" t="s">
        <v>335</v>
      </c>
    </row>
    <row r="113">
      <c r="A113" s="97" t="s">
        <v>82</v>
      </c>
      <c r="B113" s="82" t="s">
        <v>95</v>
      </c>
      <c r="C113" s="8"/>
      <c r="D113" s="81" t="s">
        <v>84</v>
      </c>
      <c r="E113" s="81" t="s">
        <v>85</v>
      </c>
      <c r="F113" s="81" t="s">
        <v>84</v>
      </c>
      <c r="G113" s="81" t="s">
        <v>85</v>
      </c>
      <c r="H113" s="81" t="s">
        <v>336</v>
      </c>
      <c r="I113" s="81">
        <v>12048.0</v>
      </c>
      <c r="J113" s="81">
        <f t="shared" si="1"/>
        <v>3</v>
      </c>
      <c r="K113" s="98">
        <v>45692.0</v>
      </c>
      <c r="L113" s="98">
        <v>45775.0</v>
      </c>
      <c r="M113" s="81"/>
      <c r="N113" s="81" t="str">
        <f t="shared" si="3"/>
        <v>F60816-1
F60816-2
F60816-3</v>
      </c>
      <c r="O113" s="81" t="s">
        <v>88</v>
      </c>
      <c r="P113" s="81" t="s">
        <v>89</v>
      </c>
      <c r="Q113" s="81" t="s">
        <v>337</v>
      </c>
    </row>
    <row r="114">
      <c r="A114" s="97" t="s">
        <v>82</v>
      </c>
      <c r="B114" s="82" t="s">
        <v>179</v>
      </c>
      <c r="C114" s="8"/>
      <c r="D114" s="81" t="s">
        <v>84</v>
      </c>
      <c r="E114" s="81" t="s">
        <v>85</v>
      </c>
      <c r="F114" s="81" t="s">
        <v>84</v>
      </c>
      <c r="G114" s="81" t="s">
        <v>85</v>
      </c>
      <c r="H114" s="81" t="s">
        <v>338</v>
      </c>
      <c r="I114" s="81">
        <v>25327.0</v>
      </c>
      <c r="J114" s="81">
        <f t="shared" si="1"/>
        <v>5</v>
      </c>
      <c r="K114" s="98">
        <v>45733.0</v>
      </c>
      <c r="L114" s="98">
        <v>45775.0</v>
      </c>
      <c r="M114" s="81"/>
      <c r="N114" s="81" t="str">
        <f t="shared" si="3"/>
        <v>F61165, F61277-1
F61165, F61277-2
F61165, F61277-3
F61165, F61277-4
F61165, F61277-5</v>
      </c>
      <c r="O114" s="81" t="s">
        <v>88</v>
      </c>
      <c r="P114" s="81" t="s">
        <v>89</v>
      </c>
      <c r="Q114" s="81" t="s">
        <v>339</v>
      </c>
    </row>
    <row r="115">
      <c r="A115" s="97" t="s">
        <v>82</v>
      </c>
      <c r="B115" s="82" t="s">
        <v>108</v>
      </c>
      <c r="C115" s="8"/>
      <c r="D115" s="81" t="s">
        <v>84</v>
      </c>
      <c r="E115" s="81" t="s">
        <v>85</v>
      </c>
      <c r="F115" s="81" t="s">
        <v>84</v>
      </c>
      <c r="G115" s="81" t="s">
        <v>85</v>
      </c>
      <c r="H115" s="81" t="s">
        <v>340</v>
      </c>
      <c r="I115" s="99">
        <v>12000.0</v>
      </c>
      <c r="J115" s="81">
        <f t="shared" si="1"/>
        <v>3</v>
      </c>
      <c r="K115" s="98">
        <v>45705.0</v>
      </c>
      <c r="L115" s="98">
        <v>45777.0</v>
      </c>
      <c r="M115" s="81"/>
      <c r="N115" s="81" t="str">
        <f t="shared" si="3"/>
        <v>R045612-1
R045612-2
R045612-3</v>
      </c>
      <c r="O115" s="81" t="s">
        <v>88</v>
      </c>
      <c r="P115" s="81" t="s">
        <v>89</v>
      </c>
      <c r="Q115" s="81" t="s">
        <v>341</v>
      </c>
    </row>
    <row r="116">
      <c r="A116" s="97" t="s">
        <v>82</v>
      </c>
      <c r="B116" s="82" t="s">
        <v>331</v>
      </c>
      <c r="C116" s="8"/>
      <c r="D116" s="81" t="s">
        <v>84</v>
      </c>
      <c r="E116" s="81" t="s">
        <v>85</v>
      </c>
      <c r="F116" s="81" t="s">
        <v>84</v>
      </c>
      <c r="G116" s="81" t="s">
        <v>85</v>
      </c>
      <c r="H116" s="81" t="s">
        <v>342</v>
      </c>
      <c r="I116" s="81">
        <v>20000.0</v>
      </c>
      <c r="J116" s="81">
        <f t="shared" si="1"/>
        <v>3</v>
      </c>
      <c r="K116" s="98">
        <v>45768.0</v>
      </c>
      <c r="L116" s="98">
        <v>45793.0</v>
      </c>
      <c r="M116" s="81"/>
      <c r="N116" s="81" t="str">
        <f t="shared" si="3"/>
        <v>F61425-4000029839-1
F61425-4000029839-2
F61425-4000029839-3</v>
      </c>
      <c r="O116" s="81" t="s">
        <v>88</v>
      </c>
      <c r="P116" s="81" t="s">
        <v>89</v>
      </c>
      <c r="Q116" s="81" t="s">
        <v>343</v>
      </c>
    </row>
    <row r="117">
      <c r="A117" s="97" t="s">
        <v>82</v>
      </c>
      <c r="B117" s="82" t="s">
        <v>141</v>
      </c>
      <c r="C117" s="8"/>
      <c r="D117" s="81" t="s">
        <v>101</v>
      </c>
      <c r="E117" s="81" t="s">
        <v>85</v>
      </c>
      <c r="F117" s="81" t="s">
        <v>84</v>
      </c>
      <c r="G117" s="81" t="s">
        <v>85</v>
      </c>
      <c r="H117" s="81" t="s">
        <v>344</v>
      </c>
      <c r="I117" s="81">
        <v>15657.0</v>
      </c>
      <c r="J117" s="81">
        <f t="shared" si="1"/>
        <v>3</v>
      </c>
      <c r="K117" s="102">
        <v>45670.0</v>
      </c>
      <c r="L117" s="98">
        <v>45797.0</v>
      </c>
      <c r="M117" s="81"/>
      <c r="N117" s="81" t="str">
        <f t="shared" si="3"/>
        <v>F60616-1
F60616-2
F60616-3</v>
      </c>
      <c r="O117" s="81" t="s">
        <v>88</v>
      </c>
      <c r="P117" s="81" t="s">
        <v>89</v>
      </c>
      <c r="Q117" s="81" t="s">
        <v>345</v>
      </c>
    </row>
    <row r="118">
      <c r="A118" s="97" t="s">
        <v>82</v>
      </c>
      <c r="B118" s="82" t="s">
        <v>179</v>
      </c>
      <c r="C118" s="8"/>
      <c r="D118" s="81" t="s">
        <v>84</v>
      </c>
      <c r="E118" s="81" t="s">
        <v>85</v>
      </c>
      <c r="F118" s="81" t="s">
        <v>84</v>
      </c>
      <c r="G118" s="81" t="s">
        <v>85</v>
      </c>
      <c r="H118" s="81" t="s">
        <v>346</v>
      </c>
      <c r="I118" s="81">
        <v>15061.0</v>
      </c>
      <c r="J118" s="81">
        <f t="shared" si="1"/>
        <v>3</v>
      </c>
      <c r="K118" s="102">
        <v>45775.0</v>
      </c>
      <c r="L118" s="98">
        <v>45797.0</v>
      </c>
      <c r="M118" s="81"/>
      <c r="N118" s="81" t="str">
        <f t="shared" si="3"/>
        <v>F61119, F61420-1
F61119, F61420-2
F61119, F61420-3</v>
      </c>
      <c r="O118" s="81" t="s">
        <v>88</v>
      </c>
      <c r="P118" s="81" t="s">
        <v>89</v>
      </c>
      <c r="Q118" s="81" t="s">
        <v>347</v>
      </c>
    </row>
    <row r="119">
      <c r="A119" s="97" t="s">
        <v>82</v>
      </c>
      <c r="B119" s="82" t="s">
        <v>83</v>
      </c>
      <c r="C119" s="8"/>
      <c r="D119" s="81" t="s">
        <v>84</v>
      </c>
      <c r="E119" s="81" t="s">
        <v>85</v>
      </c>
      <c r="F119" s="81" t="s">
        <v>84</v>
      </c>
      <c r="G119" s="81" t="s">
        <v>85</v>
      </c>
      <c r="H119" s="81" t="s">
        <v>348</v>
      </c>
      <c r="I119" s="81">
        <v>23851.0</v>
      </c>
      <c r="J119" s="81">
        <f t="shared" si="1"/>
        <v>5</v>
      </c>
      <c r="K119" s="102">
        <v>45782.0</v>
      </c>
      <c r="L119" s="98">
        <v>45797.0</v>
      </c>
      <c r="M119" s="81"/>
      <c r="N119" s="81" t="str">
        <f t="shared" si="3"/>
        <v>F61437, F61316-1
F61437, F61316-2
F61437, F61316-3
F61437, F61316-4
F61437, F61316-5</v>
      </c>
      <c r="O119" s="81" t="s">
        <v>88</v>
      </c>
      <c r="P119" s="81" t="s">
        <v>89</v>
      </c>
      <c r="Q119" s="81" t="s">
        <v>349</v>
      </c>
    </row>
    <row r="120">
      <c r="A120" s="97" t="s">
        <v>82</v>
      </c>
      <c r="B120" s="82" t="s">
        <v>179</v>
      </c>
      <c r="C120" s="8"/>
      <c r="D120" s="81" t="s">
        <v>84</v>
      </c>
      <c r="E120" s="81" t="s">
        <v>85</v>
      </c>
      <c r="F120" s="81" t="s">
        <v>84</v>
      </c>
      <c r="G120" s="81" t="s">
        <v>85</v>
      </c>
      <c r="H120" s="81" t="s">
        <v>350</v>
      </c>
      <c r="I120" s="81">
        <v>22199.0</v>
      </c>
      <c r="J120" s="81">
        <f t="shared" si="1"/>
        <v>5</v>
      </c>
      <c r="K120" s="102">
        <v>45782.0</v>
      </c>
      <c r="L120" s="98">
        <v>45797.0</v>
      </c>
      <c r="M120" s="81"/>
      <c r="N120" s="81" t="str">
        <f t="shared" si="3"/>
        <v>F61208-1
F61208-2
F61208-3
F61208-4
F61208-5</v>
      </c>
      <c r="O120" s="81" t="s">
        <v>88</v>
      </c>
      <c r="P120" s="81" t="s">
        <v>89</v>
      </c>
      <c r="Q120" s="81" t="s">
        <v>351</v>
      </c>
    </row>
    <row r="121">
      <c r="A121" s="97" t="s">
        <v>82</v>
      </c>
      <c r="B121" s="82" t="s">
        <v>127</v>
      </c>
      <c r="C121" s="8"/>
      <c r="D121" s="81" t="s">
        <v>101</v>
      </c>
      <c r="E121" s="81" t="s">
        <v>85</v>
      </c>
      <c r="F121" s="81" t="s">
        <v>84</v>
      </c>
      <c r="G121" s="81" t="s">
        <v>85</v>
      </c>
      <c r="H121" s="81" t="s">
        <v>352</v>
      </c>
      <c r="I121" s="81">
        <v>12009.0</v>
      </c>
      <c r="J121" s="81">
        <f t="shared" si="1"/>
        <v>3</v>
      </c>
      <c r="K121" s="102">
        <v>45775.0</v>
      </c>
      <c r="L121" s="98">
        <v>45797.0</v>
      </c>
      <c r="M121" s="81"/>
      <c r="N121" s="81" t="str">
        <f t="shared" si="3"/>
        <v>F61059-1
F61059-2
F61059-3</v>
      </c>
      <c r="O121" s="81" t="s">
        <v>88</v>
      </c>
      <c r="P121" s="81" t="s">
        <v>89</v>
      </c>
      <c r="Q121" s="81" t="s">
        <v>353</v>
      </c>
    </row>
    <row r="122">
      <c r="A122" s="97" t="s">
        <v>82</v>
      </c>
      <c r="B122" s="82" t="s">
        <v>134</v>
      </c>
      <c r="C122" s="8"/>
      <c r="D122" s="81" t="s">
        <v>101</v>
      </c>
      <c r="E122" s="81" t="s">
        <v>85</v>
      </c>
      <c r="F122" s="81" t="s">
        <v>84</v>
      </c>
      <c r="G122" s="81" t="s">
        <v>85</v>
      </c>
      <c r="H122" s="81" t="s">
        <v>354</v>
      </c>
      <c r="I122" s="81">
        <v>20000.0</v>
      </c>
      <c r="J122" s="81">
        <f t="shared" si="1"/>
        <v>3</v>
      </c>
      <c r="K122" s="102">
        <v>45789.0</v>
      </c>
      <c r="L122" s="98">
        <v>45807.0</v>
      </c>
      <c r="M122" s="81"/>
      <c r="N122" s="81" t="str">
        <f t="shared" si="3"/>
        <v>F61534, F60937-4000028989-1
F61534, F60937-4000028989-2
F61534, F60937-4000028989-3</v>
      </c>
      <c r="O122" s="81" t="s">
        <v>88</v>
      </c>
      <c r="P122" s="81" t="s">
        <v>89</v>
      </c>
      <c r="Q122" s="81" t="s">
        <v>355</v>
      </c>
    </row>
    <row r="123">
      <c r="A123" s="97" t="s">
        <v>82</v>
      </c>
      <c r="B123" s="82" t="s">
        <v>108</v>
      </c>
      <c r="C123" s="8"/>
      <c r="D123" s="81" t="s">
        <v>84</v>
      </c>
      <c r="E123" s="81" t="s">
        <v>85</v>
      </c>
      <c r="F123" s="81" t="s">
        <v>84</v>
      </c>
      <c r="G123" s="81" t="s">
        <v>85</v>
      </c>
      <c r="H123" s="81" t="s">
        <v>356</v>
      </c>
      <c r="I123" s="81">
        <v>23014.0</v>
      </c>
      <c r="J123" s="81">
        <f t="shared" si="1"/>
        <v>5</v>
      </c>
      <c r="K123" s="102">
        <v>45803.0</v>
      </c>
      <c r="L123" s="98">
        <v>45820.0</v>
      </c>
      <c r="M123" s="81"/>
      <c r="N123" s="81" t="str">
        <f t="shared" si="3"/>
        <v>F61474-1
F61474-2
F61474-3
F61474-4
F61474-5</v>
      </c>
      <c r="O123" s="81" t="s">
        <v>88</v>
      </c>
      <c r="P123" s="81" t="s">
        <v>89</v>
      </c>
      <c r="Q123" s="81" t="s">
        <v>357</v>
      </c>
    </row>
    <row r="124">
      <c r="A124" s="97" t="s">
        <v>82</v>
      </c>
      <c r="B124" s="82" t="s">
        <v>100</v>
      </c>
      <c r="C124" s="8"/>
      <c r="D124" s="81" t="s">
        <v>101</v>
      </c>
      <c r="E124" s="81" t="s">
        <v>85</v>
      </c>
      <c r="F124" s="81" t="s">
        <v>102</v>
      </c>
      <c r="G124" s="81" t="s">
        <v>85</v>
      </c>
      <c r="H124" s="81" t="s">
        <v>358</v>
      </c>
      <c r="I124" s="81">
        <v>5264.0</v>
      </c>
      <c r="J124" s="81">
        <f t="shared" si="1"/>
        <v>3</v>
      </c>
      <c r="K124" s="98">
        <v>45796.0</v>
      </c>
      <c r="L124" s="98">
        <v>45825.0</v>
      </c>
      <c r="M124" s="81"/>
      <c r="N124" s="81" t="str">
        <f t="shared" si="3"/>
        <v>F61527-1
F61527-2
F61527-3</v>
      </c>
      <c r="O124" s="81" t="s">
        <v>88</v>
      </c>
      <c r="P124" s="81" t="s">
        <v>89</v>
      </c>
      <c r="Q124" s="81" t="s">
        <v>359</v>
      </c>
    </row>
    <row r="125">
      <c r="A125" s="97" t="s">
        <v>82</v>
      </c>
      <c r="B125" s="82" t="s">
        <v>360</v>
      </c>
      <c r="C125" s="8"/>
      <c r="D125" s="81" t="s">
        <v>101</v>
      </c>
      <c r="E125" s="81" t="s">
        <v>85</v>
      </c>
      <c r="F125" s="81" t="s">
        <v>84</v>
      </c>
      <c r="G125" s="81" t="s">
        <v>85</v>
      </c>
      <c r="H125" s="81" t="s">
        <v>361</v>
      </c>
      <c r="I125" s="81">
        <v>10523.0</v>
      </c>
      <c r="J125" s="81">
        <f t="shared" si="1"/>
        <v>3</v>
      </c>
      <c r="K125" s="98">
        <v>45803.0</v>
      </c>
      <c r="L125" s="98">
        <v>45827.0</v>
      </c>
      <c r="M125" s="81"/>
      <c r="N125" s="81" t="str">
        <f t="shared" si="3"/>
        <v>F60818-400028927-1
F60818-400028927-2
F60818-400028927-3</v>
      </c>
      <c r="O125" s="81" t="s">
        <v>88</v>
      </c>
      <c r="P125" s="81" t="s">
        <v>89</v>
      </c>
      <c r="Q125" s="81" t="s">
        <v>362</v>
      </c>
    </row>
    <row r="126">
      <c r="A126" s="97" t="s">
        <v>82</v>
      </c>
      <c r="B126" s="82" t="s">
        <v>153</v>
      </c>
      <c r="C126" s="8"/>
      <c r="D126" s="81" t="s">
        <v>101</v>
      </c>
      <c r="E126" s="81" t="s">
        <v>85</v>
      </c>
      <c r="F126" s="81" t="s">
        <v>101</v>
      </c>
      <c r="G126" s="81" t="s">
        <v>85</v>
      </c>
      <c r="H126" s="81" t="s">
        <v>363</v>
      </c>
      <c r="I126" s="99">
        <v>11000.0</v>
      </c>
      <c r="J126" s="81">
        <f t="shared" si="1"/>
        <v>3</v>
      </c>
      <c r="K126" s="98">
        <v>45814.0</v>
      </c>
      <c r="L126" s="98">
        <v>45827.0</v>
      </c>
      <c r="M126" s="81"/>
      <c r="N126" s="81" t="str">
        <f t="shared" si="3"/>
        <v>F61711-4000030212-1
F61711-4000030212-2
F61711-4000030212-3</v>
      </c>
      <c r="O126" s="81" t="s">
        <v>88</v>
      </c>
      <c r="P126" s="81" t="s">
        <v>89</v>
      </c>
      <c r="Q126" s="81" t="s">
        <v>364</v>
      </c>
    </row>
    <row r="127">
      <c r="A127" s="97" t="s">
        <v>82</v>
      </c>
      <c r="B127" s="82" t="s">
        <v>303</v>
      </c>
      <c r="C127" s="8"/>
      <c r="D127" s="81" t="s">
        <v>101</v>
      </c>
      <c r="E127" s="81" t="s">
        <v>85</v>
      </c>
      <c r="F127" s="81" t="s">
        <v>84</v>
      </c>
      <c r="G127" s="81" t="s">
        <v>85</v>
      </c>
      <c r="H127" s="81" t="s">
        <v>365</v>
      </c>
      <c r="I127" s="81">
        <v>5031.0</v>
      </c>
      <c r="J127" s="81">
        <f t="shared" si="1"/>
        <v>3</v>
      </c>
      <c r="K127" s="98">
        <v>45796.0</v>
      </c>
      <c r="L127" s="98">
        <v>45828.0</v>
      </c>
      <c r="M127" s="81"/>
      <c r="N127" s="81" t="str">
        <f t="shared" si="3"/>
        <v>F60742-1
F60742-2
F60742-3</v>
      </c>
      <c r="O127" s="81" t="s">
        <v>88</v>
      </c>
      <c r="P127" s="81" t="s">
        <v>89</v>
      </c>
      <c r="Q127" s="81" t="s">
        <v>366</v>
      </c>
    </row>
    <row r="128">
      <c r="A128" s="97" t="s">
        <v>82</v>
      </c>
      <c r="B128" s="82" t="s">
        <v>141</v>
      </c>
      <c r="C128" s="8"/>
      <c r="D128" s="81" t="s">
        <v>101</v>
      </c>
      <c r="E128" s="81" t="s">
        <v>85</v>
      </c>
      <c r="F128" s="81" t="s">
        <v>84</v>
      </c>
      <c r="G128" s="81" t="s">
        <v>85</v>
      </c>
      <c r="H128" s="81" t="s">
        <v>367</v>
      </c>
      <c r="I128" s="81">
        <v>9523.0</v>
      </c>
      <c r="J128" s="81">
        <f t="shared" si="1"/>
        <v>3</v>
      </c>
      <c r="K128" s="98">
        <v>45691.0</v>
      </c>
      <c r="L128" s="98">
        <v>45853.0</v>
      </c>
      <c r="M128" s="81"/>
      <c r="N128" s="81" t="str">
        <f t="shared" si="3"/>
        <v>F60809-1
F60809-2
F60809-3</v>
      </c>
      <c r="O128" s="81" t="s">
        <v>88</v>
      </c>
      <c r="P128" s="81" t="s">
        <v>89</v>
      </c>
      <c r="Q128" s="81" t="s">
        <v>368</v>
      </c>
    </row>
    <row r="129">
      <c r="A129" s="97" t="s">
        <v>82</v>
      </c>
      <c r="B129" s="82" t="s">
        <v>369</v>
      </c>
      <c r="C129" s="8"/>
      <c r="D129" s="81" t="s">
        <v>101</v>
      </c>
      <c r="E129" s="81" t="s">
        <v>85</v>
      </c>
      <c r="F129" s="81" t="s">
        <v>84</v>
      </c>
      <c r="G129" s="81" t="s">
        <v>85</v>
      </c>
      <c r="H129" s="81" t="s">
        <v>370</v>
      </c>
      <c r="I129" s="81">
        <v>5927.0</v>
      </c>
      <c r="J129" s="81">
        <f t="shared" si="1"/>
        <v>3</v>
      </c>
      <c r="K129" s="98">
        <v>45824.0</v>
      </c>
      <c r="L129" s="98">
        <v>45860.0</v>
      </c>
      <c r="M129" s="81"/>
      <c r="N129" s="81" t="str">
        <f t="shared" si="3"/>
        <v>F61491-1
F61491-2
F61491-3</v>
      </c>
      <c r="O129" s="81" t="s">
        <v>88</v>
      </c>
      <c r="P129" s="81" t="s">
        <v>89</v>
      </c>
      <c r="Q129" s="81" t="s">
        <v>371</v>
      </c>
    </row>
    <row r="130">
      <c r="A130" s="97" t="s">
        <v>82</v>
      </c>
      <c r="B130" s="82" t="s">
        <v>105</v>
      </c>
      <c r="C130" s="8"/>
      <c r="D130" s="81" t="s">
        <v>84</v>
      </c>
      <c r="E130" s="81" t="s">
        <v>85</v>
      </c>
      <c r="F130" s="81" t="s">
        <v>84</v>
      </c>
      <c r="G130" s="81" t="s">
        <v>85</v>
      </c>
      <c r="H130" s="81" t="s">
        <v>372</v>
      </c>
      <c r="I130" s="81">
        <v>10523.0</v>
      </c>
      <c r="J130" s="81">
        <f t="shared" si="1"/>
        <v>3</v>
      </c>
      <c r="K130" s="98">
        <v>45803.0</v>
      </c>
      <c r="L130" s="98">
        <v>45860.0</v>
      </c>
      <c r="M130" s="81"/>
      <c r="N130" s="81" t="str">
        <f t="shared" si="3"/>
        <v>F61407-1
F61407-2
F61407-3</v>
      </c>
      <c r="O130" s="81" t="s">
        <v>88</v>
      </c>
      <c r="P130" s="81" t="s">
        <v>89</v>
      </c>
      <c r="Q130" s="81" t="s">
        <v>373</v>
      </c>
    </row>
    <row r="131">
      <c r="A131" s="97" t="s">
        <v>82</v>
      </c>
      <c r="B131" s="82" t="s">
        <v>114</v>
      </c>
      <c r="C131" s="8"/>
      <c r="D131" s="81" t="s">
        <v>101</v>
      </c>
      <c r="E131" s="81" t="s">
        <v>85</v>
      </c>
      <c r="F131" s="81" t="s">
        <v>84</v>
      </c>
      <c r="G131" s="81" t="s">
        <v>85</v>
      </c>
      <c r="H131" s="81" t="s">
        <v>374</v>
      </c>
      <c r="I131" s="99">
        <v>22000.0</v>
      </c>
      <c r="J131" s="81">
        <f t="shared" si="1"/>
        <v>3</v>
      </c>
      <c r="K131" s="98">
        <v>45824.0</v>
      </c>
      <c r="L131" s="98">
        <v>45862.0</v>
      </c>
      <c r="M131" s="81"/>
      <c r="N131" s="81" t="str">
        <f t="shared" si="3"/>
        <v>F60869, F60870-1
F60869, F60870-2
F60869, F60870-3</v>
      </c>
      <c r="O131" s="81" t="s">
        <v>88</v>
      </c>
      <c r="P131" s="81" t="s">
        <v>89</v>
      </c>
      <c r="Q131" s="81" t="s">
        <v>375</v>
      </c>
    </row>
    <row r="132">
      <c r="A132" s="97" t="s">
        <v>82</v>
      </c>
      <c r="B132" s="82" t="s">
        <v>134</v>
      </c>
      <c r="C132" s="8"/>
      <c r="D132" s="81" t="s">
        <v>101</v>
      </c>
      <c r="E132" s="81" t="s">
        <v>85</v>
      </c>
      <c r="F132" s="81" t="s">
        <v>84</v>
      </c>
      <c r="G132" s="81" t="s">
        <v>85</v>
      </c>
      <c r="H132" s="81" t="s">
        <v>376</v>
      </c>
      <c r="I132" s="81">
        <v>13034.0</v>
      </c>
      <c r="J132" s="81">
        <f t="shared" si="1"/>
        <v>3</v>
      </c>
      <c r="K132" s="98">
        <v>45824.0</v>
      </c>
      <c r="L132" s="98">
        <v>45862.0</v>
      </c>
      <c r="M132" s="81"/>
      <c r="N132" s="81" t="str">
        <f t="shared" si="3"/>
        <v>F60817-4000028926-1
F60817-4000028926-2
F60817-4000028926-3</v>
      </c>
      <c r="O132" s="81" t="s">
        <v>88</v>
      </c>
      <c r="P132" s="81" t="s">
        <v>89</v>
      </c>
      <c r="Q132" s="81" t="s">
        <v>377</v>
      </c>
    </row>
    <row r="133">
      <c r="A133" s="97" t="s">
        <v>82</v>
      </c>
      <c r="B133" s="82" t="s">
        <v>153</v>
      </c>
      <c r="C133" s="8"/>
      <c r="D133" s="81" t="s">
        <v>101</v>
      </c>
      <c r="E133" s="81" t="s">
        <v>85</v>
      </c>
      <c r="F133" s="81" t="s">
        <v>101</v>
      </c>
      <c r="G133" s="81" t="s">
        <v>85</v>
      </c>
      <c r="H133" s="81" t="s">
        <v>378</v>
      </c>
      <c r="I133" s="81">
        <v>5000.0</v>
      </c>
      <c r="J133" s="81">
        <f t="shared" si="1"/>
        <v>3</v>
      </c>
      <c r="K133" s="98">
        <v>45866.0</v>
      </c>
      <c r="L133" s="98">
        <v>45866.0</v>
      </c>
      <c r="M133" s="81"/>
      <c r="N133" s="81" t="str">
        <f t="shared" si="3"/>
        <v>F61869-4000030393-1
F61869-4000030393-2
F61869-4000030393-3</v>
      </c>
      <c r="O133" s="81" t="s">
        <v>88</v>
      </c>
      <c r="P133" s="81" t="s">
        <v>89</v>
      </c>
      <c r="Q133" s="81" t="s">
        <v>379</v>
      </c>
    </row>
    <row r="134">
      <c r="A134" s="97" t="s">
        <v>82</v>
      </c>
      <c r="B134" s="82" t="s">
        <v>201</v>
      </c>
      <c r="C134" s="8"/>
      <c r="D134" s="81" t="s">
        <v>84</v>
      </c>
      <c r="E134" s="81" t="s">
        <v>85</v>
      </c>
      <c r="F134" s="81" t="s">
        <v>84</v>
      </c>
      <c r="G134" s="81" t="s">
        <v>85</v>
      </c>
      <c r="H134" s="81" t="s">
        <v>380</v>
      </c>
      <c r="I134" s="81">
        <v>26000.0</v>
      </c>
      <c r="J134" s="81">
        <f t="shared" si="1"/>
        <v>5</v>
      </c>
      <c r="K134" s="98">
        <v>45831.0</v>
      </c>
      <c r="L134" s="98">
        <v>45868.0</v>
      </c>
      <c r="M134" s="81"/>
      <c r="N134" s="81" t="str">
        <f t="shared" si="3"/>
        <v>F61699-1
F61699-2
F61699-3
F61699-4
F61699-5</v>
      </c>
      <c r="O134" s="81" t="s">
        <v>88</v>
      </c>
      <c r="P134" s="81" t="s">
        <v>89</v>
      </c>
      <c r="Q134" s="81" t="s">
        <v>381</v>
      </c>
    </row>
    <row r="135">
      <c r="A135" s="97" t="s">
        <v>82</v>
      </c>
      <c r="B135" s="82" t="s">
        <v>134</v>
      </c>
      <c r="C135" s="8"/>
      <c r="D135" s="81" t="s">
        <v>101</v>
      </c>
      <c r="E135" s="81" t="s">
        <v>85</v>
      </c>
      <c r="F135" s="81" t="s">
        <v>84</v>
      </c>
      <c r="G135" s="81" t="s">
        <v>85</v>
      </c>
      <c r="H135" s="81" t="s">
        <v>382</v>
      </c>
      <c r="I135" s="81"/>
      <c r="J135" s="81">
        <v>3.0</v>
      </c>
      <c r="K135" s="98">
        <v>45859.0</v>
      </c>
      <c r="L135" s="98">
        <v>45873.0</v>
      </c>
      <c r="M135" s="81"/>
      <c r="N135" s="81" t="str">
        <f t="shared" si="3"/>
        <v>F61382, F61319-4000029646-1
F61382, F61319-4000029646-2
F61382, F61319-4000029646-3</v>
      </c>
      <c r="O135" s="81" t="s">
        <v>88</v>
      </c>
      <c r="P135" s="81" t="s">
        <v>89</v>
      </c>
      <c r="Q135" s="81" t="s">
        <v>383</v>
      </c>
    </row>
    <row r="136">
      <c r="A136" s="97" t="s">
        <v>82</v>
      </c>
      <c r="B136" s="82" t="s">
        <v>153</v>
      </c>
      <c r="C136" s="8"/>
      <c r="D136" s="81" t="s">
        <v>101</v>
      </c>
      <c r="E136" s="81" t="s">
        <v>85</v>
      </c>
      <c r="F136" s="81" t="s">
        <v>101</v>
      </c>
      <c r="G136" s="81" t="s">
        <v>85</v>
      </c>
      <c r="H136" s="81" t="s">
        <v>384</v>
      </c>
      <c r="I136" s="81">
        <v>7200.0</v>
      </c>
      <c r="J136" s="81">
        <f t="shared" ref="J136:J177" si="4">IF(ISBLANK(I136), "[Do Not Edit]", IF(AND(I136&gt;=0, I136&lt;=800), 2, IF(AND(I136&gt;=801, I136&lt;=22000), 3, IF(I136&gt;22001, 5, ""))))</f>
        <v>3</v>
      </c>
      <c r="K136" s="98">
        <v>45869.0</v>
      </c>
      <c r="L136" s="98">
        <v>45883.0</v>
      </c>
      <c r="M136" s="81"/>
      <c r="N136" s="81" t="str">
        <f t="shared" si="3"/>
        <v>F61908-4000030459-1
F61908-4000030459-2
F61908-4000030459-3</v>
      </c>
      <c r="O136" s="81" t="s">
        <v>88</v>
      </c>
      <c r="P136" s="81" t="s">
        <v>89</v>
      </c>
      <c r="Q136" s="81" t="s">
        <v>385</v>
      </c>
    </row>
    <row r="137">
      <c r="A137" s="97" t="s">
        <v>82</v>
      </c>
      <c r="B137" s="82" t="s">
        <v>179</v>
      </c>
      <c r="C137" s="8"/>
      <c r="D137" s="81" t="s">
        <v>84</v>
      </c>
      <c r="E137" s="81" t="s">
        <v>85</v>
      </c>
      <c r="F137" s="81" t="s">
        <v>84</v>
      </c>
      <c r="G137" s="81" t="s">
        <v>85</v>
      </c>
      <c r="H137" s="81" t="s">
        <v>386</v>
      </c>
      <c r="I137" s="81">
        <v>9000.0</v>
      </c>
      <c r="J137" s="81">
        <f t="shared" si="4"/>
        <v>3</v>
      </c>
      <c r="K137" s="98">
        <v>45852.0</v>
      </c>
      <c r="L137" s="98">
        <v>45883.0</v>
      </c>
      <c r="M137" s="81"/>
      <c r="N137" s="81" t="str">
        <f t="shared" si="3"/>
        <v>F61623, F61661-1
F61623, F61661-2
F61623, F61661-3</v>
      </c>
      <c r="O137" s="81" t="s">
        <v>88</v>
      </c>
      <c r="P137" s="81" t="s">
        <v>89</v>
      </c>
      <c r="Q137" s="81" t="s">
        <v>387</v>
      </c>
    </row>
    <row r="138">
      <c r="A138" s="97" t="s">
        <v>82</v>
      </c>
      <c r="B138" s="82" t="s">
        <v>141</v>
      </c>
      <c r="C138" s="8"/>
      <c r="D138" s="81" t="s">
        <v>101</v>
      </c>
      <c r="E138" s="81" t="s">
        <v>85</v>
      </c>
      <c r="F138" s="81" t="s">
        <v>84</v>
      </c>
      <c r="G138" s="81" t="s">
        <v>85</v>
      </c>
      <c r="H138" s="81" t="s">
        <v>388</v>
      </c>
      <c r="I138" s="99">
        <v>12600.0</v>
      </c>
      <c r="J138" s="81">
        <f t="shared" si="4"/>
        <v>3</v>
      </c>
      <c r="K138" s="98">
        <v>45831.0</v>
      </c>
      <c r="L138" s="98">
        <v>45883.0</v>
      </c>
      <c r="M138" s="81"/>
      <c r="N138" s="81" t="str">
        <f t="shared" si="3"/>
        <v>F61117-1
F61117-2
F61117-3</v>
      </c>
      <c r="O138" s="81" t="s">
        <v>88</v>
      </c>
      <c r="P138" s="81" t="s">
        <v>89</v>
      </c>
      <c r="Q138" s="81" t="s">
        <v>389</v>
      </c>
    </row>
    <row r="139">
      <c r="A139" s="97" t="s">
        <v>82</v>
      </c>
      <c r="B139" s="82" t="s">
        <v>312</v>
      </c>
      <c r="C139" s="8"/>
      <c r="D139" s="81" t="s">
        <v>84</v>
      </c>
      <c r="E139" s="81" t="s">
        <v>85</v>
      </c>
      <c r="F139" s="81" t="s">
        <v>102</v>
      </c>
      <c r="G139" s="81" t="s">
        <v>85</v>
      </c>
      <c r="H139" s="81" t="s">
        <v>390</v>
      </c>
      <c r="I139" s="81">
        <v>7535.0</v>
      </c>
      <c r="J139" s="81">
        <f t="shared" si="4"/>
        <v>3</v>
      </c>
      <c r="K139" s="98">
        <v>45873.0</v>
      </c>
      <c r="L139" s="98">
        <v>45884.0</v>
      </c>
      <c r="M139" s="81"/>
      <c r="N139" s="81" t="str">
        <f t="shared" si="3"/>
        <v>F61678-1
F61678-2
F61678-3</v>
      </c>
      <c r="O139" s="81" t="s">
        <v>88</v>
      </c>
      <c r="P139" s="81" t="s">
        <v>89</v>
      </c>
      <c r="Q139" s="81" t="s">
        <v>391</v>
      </c>
    </row>
    <row r="140">
      <c r="A140" s="97" t="s">
        <v>82</v>
      </c>
      <c r="B140" s="82" t="s">
        <v>153</v>
      </c>
      <c r="C140" s="8"/>
      <c r="D140" s="81" t="s">
        <v>101</v>
      </c>
      <c r="E140" s="81" t="s">
        <v>85</v>
      </c>
      <c r="F140" s="81" t="s">
        <v>101</v>
      </c>
      <c r="G140" s="81" t="s">
        <v>85</v>
      </c>
      <c r="H140" s="81" t="s">
        <v>392</v>
      </c>
      <c r="I140" s="81">
        <v>8000.0</v>
      </c>
      <c r="J140" s="81">
        <f t="shared" si="4"/>
        <v>3</v>
      </c>
      <c r="K140" s="98">
        <v>45895.0</v>
      </c>
      <c r="L140" s="98">
        <v>45895.0</v>
      </c>
      <c r="M140" s="81"/>
      <c r="N140" s="81" t="str">
        <f t="shared" si="3"/>
        <v>F61918-400030475-1
F61918-400030475-2
F61918-400030475-3</v>
      </c>
      <c r="O140" s="81" t="s">
        <v>88</v>
      </c>
      <c r="P140" s="81" t="s">
        <v>89</v>
      </c>
      <c r="Q140" s="81" t="s">
        <v>393</v>
      </c>
    </row>
    <row r="141">
      <c r="A141" s="97" t="s">
        <v>82</v>
      </c>
      <c r="B141" s="82" t="s">
        <v>100</v>
      </c>
      <c r="C141" s="8"/>
      <c r="D141" s="81" t="s">
        <v>101</v>
      </c>
      <c r="E141" s="81" t="s">
        <v>85</v>
      </c>
      <c r="F141" s="81" t="s">
        <v>102</v>
      </c>
      <c r="G141" s="81" t="s">
        <v>85</v>
      </c>
      <c r="H141" s="81" t="s">
        <v>394</v>
      </c>
      <c r="I141" s="81">
        <v>5000.0</v>
      </c>
      <c r="J141" s="81">
        <f t="shared" si="4"/>
        <v>3</v>
      </c>
      <c r="K141" s="98">
        <v>45856.0</v>
      </c>
      <c r="L141" s="98">
        <v>45897.0</v>
      </c>
      <c r="M141" s="81"/>
      <c r="N141" s="81" t="str">
        <f t="shared" si="3"/>
        <v>F61703-1
F61703-2
F61703-3</v>
      </c>
      <c r="O141" s="81" t="s">
        <v>88</v>
      </c>
      <c r="P141" s="81" t="s">
        <v>89</v>
      </c>
      <c r="Q141" s="81" t="s">
        <v>395</v>
      </c>
    </row>
    <row r="142">
      <c r="A142" s="97" t="s">
        <v>82</v>
      </c>
      <c r="B142" s="82" t="s">
        <v>396</v>
      </c>
      <c r="C142" s="8"/>
      <c r="D142" s="81" t="s">
        <v>84</v>
      </c>
      <c r="E142" s="81" t="s">
        <v>85</v>
      </c>
      <c r="F142" s="81" t="s">
        <v>84</v>
      </c>
      <c r="G142" s="81" t="s">
        <v>85</v>
      </c>
      <c r="H142" s="81" t="s">
        <v>397</v>
      </c>
      <c r="I142" s="99">
        <v>15667.0</v>
      </c>
      <c r="J142" s="81">
        <f t="shared" si="4"/>
        <v>3</v>
      </c>
      <c r="K142" s="98">
        <v>45873.0</v>
      </c>
      <c r="L142" s="98">
        <v>45902.0</v>
      </c>
      <c r="M142" s="81"/>
      <c r="N142" s="81" t="str">
        <f t="shared" si="3"/>
        <v>F61452, F61467, F61453-1
F61452, F61467, F61453-2
F61452, F61467, F61453-3</v>
      </c>
      <c r="O142" s="81" t="s">
        <v>88</v>
      </c>
      <c r="P142" s="81" t="s">
        <v>89</v>
      </c>
      <c r="Q142" s="81" t="s">
        <v>398</v>
      </c>
    </row>
    <row r="143">
      <c r="A143" s="97" t="s">
        <v>82</v>
      </c>
      <c r="B143" s="82" t="s">
        <v>134</v>
      </c>
      <c r="C143" s="8"/>
      <c r="D143" s="81" t="s">
        <v>101</v>
      </c>
      <c r="E143" s="81" t="s">
        <v>85</v>
      </c>
      <c r="F143" s="81" t="s">
        <v>84</v>
      </c>
      <c r="G143" s="81" t="s">
        <v>85</v>
      </c>
      <c r="H143" s="81" t="s">
        <v>399</v>
      </c>
      <c r="I143" s="81">
        <v>12000.0</v>
      </c>
      <c r="J143" s="81">
        <f t="shared" si="4"/>
        <v>3</v>
      </c>
      <c r="K143" s="98">
        <v>45880.0</v>
      </c>
      <c r="L143" s="98">
        <v>45905.0</v>
      </c>
      <c r="M143" s="81"/>
      <c r="N143" s="81" t="str">
        <f t="shared" si="3"/>
        <v>F61677-4000028926-1
F61677-4000028926-2
F61677-4000028926-3</v>
      </c>
      <c r="O143" s="81" t="s">
        <v>88</v>
      </c>
      <c r="P143" s="81" t="s">
        <v>89</v>
      </c>
      <c r="Q143" s="81" t="s">
        <v>400</v>
      </c>
    </row>
    <row r="144">
      <c r="A144" s="97" t="s">
        <v>82</v>
      </c>
      <c r="B144" s="82" t="s">
        <v>95</v>
      </c>
      <c r="C144" s="8"/>
      <c r="D144" s="81" t="s">
        <v>84</v>
      </c>
      <c r="E144" s="81" t="s">
        <v>85</v>
      </c>
      <c r="F144" s="81" t="s">
        <v>84</v>
      </c>
      <c r="G144" s="81" t="s">
        <v>85</v>
      </c>
      <c r="H144" s="81" t="s">
        <v>401</v>
      </c>
      <c r="I144" s="81">
        <v>14282.0</v>
      </c>
      <c r="J144" s="81">
        <f t="shared" si="4"/>
        <v>3</v>
      </c>
      <c r="K144" s="98">
        <v>45873.0</v>
      </c>
      <c r="L144" s="101">
        <v>45905.0</v>
      </c>
      <c r="M144" s="81"/>
      <c r="N144" s="81" t="str">
        <f t="shared" si="3"/>
        <v>F61118-1
F61118-2
F61118-3</v>
      </c>
      <c r="O144" s="81" t="s">
        <v>88</v>
      </c>
      <c r="P144" s="81" t="s">
        <v>89</v>
      </c>
      <c r="Q144" s="81" t="s">
        <v>402</v>
      </c>
    </row>
    <row r="145">
      <c r="A145" s="97" t="s">
        <v>82</v>
      </c>
      <c r="B145" s="82" t="s">
        <v>134</v>
      </c>
      <c r="C145" s="8"/>
      <c r="D145" s="81" t="s">
        <v>101</v>
      </c>
      <c r="E145" s="81" t="s">
        <v>85</v>
      </c>
      <c r="F145" s="81" t="s">
        <v>84</v>
      </c>
      <c r="G145" s="81" t="s">
        <v>85</v>
      </c>
      <c r="H145" s="81" t="s">
        <v>403</v>
      </c>
      <c r="I145" s="81">
        <v>12000.0</v>
      </c>
      <c r="J145" s="81">
        <f t="shared" si="4"/>
        <v>3</v>
      </c>
      <c r="K145" s="98">
        <v>45880.0</v>
      </c>
      <c r="L145" s="98">
        <v>45905.0</v>
      </c>
      <c r="M145" s="81"/>
      <c r="N145" s="81" t="str">
        <f t="shared" si="3"/>
        <v>F61677-4000029741-1
F61677-4000029741-2
F61677-4000029741-3</v>
      </c>
      <c r="O145" s="81" t="s">
        <v>88</v>
      </c>
      <c r="P145" s="81" t="s">
        <v>89</v>
      </c>
      <c r="Q145" s="81" t="s">
        <v>404</v>
      </c>
    </row>
    <row r="146">
      <c r="A146" s="97" t="s">
        <v>82</v>
      </c>
      <c r="B146" s="82" t="s">
        <v>141</v>
      </c>
      <c r="C146" s="8"/>
      <c r="D146" s="81" t="s">
        <v>101</v>
      </c>
      <c r="E146" s="81" t="s">
        <v>85</v>
      </c>
      <c r="F146" s="81" t="s">
        <v>84</v>
      </c>
      <c r="G146" s="81" t="s">
        <v>85</v>
      </c>
      <c r="H146" s="81" t="s">
        <v>405</v>
      </c>
      <c r="I146" s="99">
        <v>14471.0</v>
      </c>
      <c r="J146" s="81">
        <f t="shared" si="4"/>
        <v>3</v>
      </c>
      <c r="K146" s="98">
        <v>45898.0</v>
      </c>
      <c r="L146" s="98">
        <v>45924.0</v>
      </c>
      <c r="M146" s="81"/>
      <c r="N146" s="81" t="str">
        <f t="shared" si="3"/>
        <v>F61674-1
F61674-2
F61674-3</v>
      </c>
      <c r="O146" s="81" t="s">
        <v>88</v>
      </c>
      <c r="P146" s="81" t="s">
        <v>89</v>
      </c>
      <c r="Q146" s="81" t="s">
        <v>406</v>
      </c>
    </row>
    <row r="147">
      <c r="A147" s="97" t="s">
        <v>82</v>
      </c>
      <c r="B147" s="82" t="s">
        <v>360</v>
      </c>
      <c r="C147" s="8"/>
      <c r="D147" s="81" t="s">
        <v>101</v>
      </c>
      <c r="E147" s="81" t="s">
        <v>85</v>
      </c>
      <c r="F147" s="81" t="s">
        <v>84</v>
      </c>
      <c r="G147" s="81" t="s">
        <v>85</v>
      </c>
      <c r="H147" s="81" t="s">
        <v>407</v>
      </c>
      <c r="I147" s="81">
        <v>22000.0</v>
      </c>
      <c r="J147" s="81">
        <f t="shared" si="4"/>
        <v>3</v>
      </c>
      <c r="K147" s="98">
        <v>45898.0</v>
      </c>
      <c r="L147" s="98">
        <v>45924.0</v>
      </c>
      <c r="M147" s="81"/>
      <c r="N147" s="81" t="str">
        <f t="shared" si="3"/>
        <v>F61478/F61897-4000029917-1
F61478/F61897-4000029917-2
F61478/F61897-4000029917-3</v>
      </c>
      <c r="O147" s="81" t="s">
        <v>88</v>
      </c>
      <c r="P147" s="81" t="s">
        <v>89</v>
      </c>
      <c r="Q147" s="81" t="s">
        <v>408</v>
      </c>
    </row>
    <row r="148">
      <c r="A148" s="104" t="s">
        <v>409</v>
      </c>
      <c r="B148" s="82" t="s">
        <v>153</v>
      </c>
      <c r="C148" s="8"/>
      <c r="D148" s="81" t="s">
        <v>101</v>
      </c>
      <c r="E148" s="81" t="s">
        <v>85</v>
      </c>
      <c r="F148" s="81" t="s">
        <v>101</v>
      </c>
      <c r="G148" s="81" t="s">
        <v>85</v>
      </c>
      <c r="H148" s="81" t="s">
        <v>410</v>
      </c>
      <c r="I148" s="99">
        <v>13000.0</v>
      </c>
      <c r="J148" s="81">
        <f t="shared" si="4"/>
        <v>3</v>
      </c>
      <c r="K148" s="98">
        <v>45912.0</v>
      </c>
      <c r="L148" s="98">
        <v>45924.0</v>
      </c>
      <c r="M148" s="81"/>
      <c r="N148" s="81" t="str">
        <f t="shared" si="3"/>
        <v>F62114-4000030706-1
F62114-4000030706-2
F62114-4000030706-3</v>
      </c>
      <c r="O148" s="81" t="s">
        <v>88</v>
      </c>
      <c r="P148" s="81" t="s">
        <v>89</v>
      </c>
      <c r="Q148" s="81" t="s">
        <v>411</v>
      </c>
    </row>
    <row r="149">
      <c r="A149" s="97" t="s">
        <v>82</v>
      </c>
      <c r="B149" s="82" t="s">
        <v>179</v>
      </c>
      <c r="C149" s="8"/>
      <c r="D149" s="81" t="s">
        <v>84</v>
      </c>
      <c r="E149" s="81" t="s">
        <v>85</v>
      </c>
      <c r="F149" s="81" t="s">
        <v>84</v>
      </c>
      <c r="G149" s="81" t="s">
        <v>85</v>
      </c>
      <c r="H149" s="81" t="s">
        <v>412</v>
      </c>
      <c r="I149" s="99">
        <v>22000.0</v>
      </c>
      <c r="J149" s="81">
        <f t="shared" si="4"/>
        <v>3</v>
      </c>
      <c r="K149" s="98">
        <v>45866.0</v>
      </c>
      <c r="L149" s="98">
        <v>45925.0</v>
      </c>
      <c r="M149" s="81"/>
      <c r="N149" s="81" t="str">
        <f t="shared" si="3"/>
        <v>F61628-1
F61628-2
F61628-3</v>
      </c>
      <c r="O149" s="81" t="s">
        <v>88</v>
      </c>
      <c r="P149" s="81" t="s">
        <v>89</v>
      </c>
      <c r="Q149" s="81" t="s">
        <v>413</v>
      </c>
    </row>
    <row r="150">
      <c r="A150" s="97" t="s">
        <v>82</v>
      </c>
      <c r="B150" s="82" t="s">
        <v>127</v>
      </c>
      <c r="C150" s="8"/>
      <c r="D150" s="81" t="s">
        <v>101</v>
      </c>
      <c r="E150" s="81" t="s">
        <v>85</v>
      </c>
      <c r="F150" s="81" t="s">
        <v>84</v>
      </c>
      <c r="G150" s="81" t="s">
        <v>85</v>
      </c>
      <c r="H150" s="81" t="s">
        <v>414</v>
      </c>
      <c r="I150" s="99">
        <v>22000.0</v>
      </c>
      <c r="J150" s="81">
        <f t="shared" si="4"/>
        <v>3</v>
      </c>
      <c r="K150" s="98">
        <v>45923.0</v>
      </c>
      <c r="L150" s="98">
        <v>45930.0</v>
      </c>
      <c r="M150" s="81"/>
      <c r="N150" s="81" t="str">
        <f t="shared" si="3"/>
        <v>F61982-1
F61982-2
F61982-3</v>
      </c>
      <c r="O150" s="81" t="s">
        <v>88</v>
      </c>
      <c r="P150" s="81" t="s">
        <v>89</v>
      </c>
      <c r="Q150" s="81" t="s">
        <v>415</v>
      </c>
    </row>
    <row r="151">
      <c r="A151" s="97" t="s">
        <v>82</v>
      </c>
      <c r="B151" s="82" t="s">
        <v>416</v>
      </c>
      <c r="C151" s="8"/>
      <c r="D151" s="81" t="s">
        <v>101</v>
      </c>
      <c r="E151" s="81"/>
      <c r="F151" s="81" t="s">
        <v>101</v>
      </c>
      <c r="G151" s="81" t="s">
        <v>417</v>
      </c>
      <c r="H151" s="81" t="s">
        <v>418</v>
      </c>
      <c r="I151" s="99">
        <v>12256.0</v>
      </c>
      <c r="J151" s="81">
        <f t="shared" si="4"/>
        <v>3</v>
      </c>
      <c r="K151" s="98">
        <v>45901.0</v>
      </c>
      <c r="L151" s="98">
        <v>45930.0</v>
      </c>
      <c r="M151" s="81"/>
      <c r="N151" s="81" t="str">
        <f t="shared" si="3"/>
        <v>F61706, F61680, F61875-1
F61706, F61680, F61875-2
F61706, F61680, F61875-3</v>
      </c>
      <c r="O151" s="81" t="s">
        <v>88</v>
      </c>
      <c r="P151" s="81" t="s">
        <v>89</v>
      </c>
      <c r="Q151" s="81" t="s">
        <v>419</v>
      </c>
    </row>
    <row r="152">
      <c r="A152" s="97" t="s">
        <v>82</v>
      </c>
      <c r="B152" s="82" t="s">
        <v>141</v>
      </c>
      <c r="C152" s="8"/>
      <c r="D152" s="81" t="s">
        <v>101</v>
      </c>
      <c r="E152" s="81" t="s">
        <v>85</v>
      </c>
      <c r="F152" s="81" t="s">
        <v>84</v>
      </c>
      <c r="G152" s="81" t="s">
        <v>85</v>
      </c>
      <c r="H152" s="81" t="s">
        <v>420</v>
      </c>
      <c r="I152" s="81">
        <v>14381.0</v>
      </c>
      <c r="J152" s="81">
        <f t="shared" si="4"/>
        <v>3</v>
      </c>
      <c r="K152" s="98">
        <v>45866.0</v>
      </c>
      <c r="L152" s="98">
        <v>45938.0</v>
      </c>
      <c r="M152" s="81"/>
      <c r="N152" s="81" t="str">
        <f t="shared" si="3"/>
        <v>F61116-1
F61116-2
F61116-3</v>
      </c>
      <c r="O152" s="81" t="s">
        <v>88</v>
      </c>
      <c r="P152" s="81" t="s">
        <v>89</v>
      </c>
      <c r="Q152" s="81" t="s">
        <v>421</v>
      </c>
    </row>
    <row r="153">
      <c r="A153" s="97" t="s">
        <v>82</v>
      </c>
      <c r="B153" s="82" t="s">
        <v>326</v>
      </c>
      <c r="C153" s="8"/>
      <c r="D153" s="81" t="s">
        <v>84</v>
      </c>
      <c r="E153" s="81" t="s">
        <v>85</v>
      </c>
      <c r="F153" s="81" t="s">
        <v>84</v>
      </c>
      <c r="G153" s="81" t="s">
        <v>85</v>
      </c>
      <c r="H153" s="81" t="s">
        <v>422</v>
      </c>
      <c r="I153" s="81">
        <v>12256.0</v>
      </c>
      <c r="J153" s="81">
        <f t="shared" si="4"/>
        <v>3</v>
      </c>
      <c r="K153" s="98">
        <v>45901.0</v>
      </c>
      <c r="L153" s="98">
        <v>45938.0</v>
      </c>
      <c r="M153" s="81"/>
      <c r="N153" s="81" t="str">
        <f t="shared" si="3"/>
        <v>F61476-4000029915-1
F61476-4000029915-2
F61476-4000029915-3</v>
      </c>
      <c r="O153" s="81" t="s">
        <v>88</v>
      </c>
      <c r="P153" s="81" t="s">
        <v>89</v>
      </c>
      <c r="Q153" s="81" t="s">
        <v>423</v>
      </c>
    </row>
    <row r="154">
      <c r="A154" s="97" t="s">
        <v>82</v>
      </c>
      <c r="B154" s="82" t="s">
        <v>201</v>
      </c>
      <c r="C154" s="8"/>
      <c r="D154" s="81" t="s">
        <v>84</v>
      </c>
      <c r="E154" s="81" t="s">
        <v>85</v>
      </c>
      <c r="F154" s="81" t="s">
        <v>84</v>
      </c>
      <c r="G154" s="81" t="s">
        <v>85</v>
      </c>
      <c r="H154" s="81" t="s">
        <v>424</v>
      </c>
      <c r="I154" s="99">
        <v>13000.0</v>
      </c>
      <c r="J154" s="81">
        <f t="shared" si="4"/>
        <v>3</v>
      </c>
      <c r="K154" s="98">
        <v>45923.0</v>
      </c>
      <c r="L154" s="98">
        <v>45939.0</v>
      </c>
      <c r="M154" s="81"/>
      <c r="N154" s="81" t="str">
        <f t="shared" si="3"/>
        <v>F61723, F61699-1
F61723, F61699-2
F61723, F61699-3</v>
      </c>
      <c r="O154" s="81" t="s">
        <v>88</v>
      </c>
      <c r="P154" s="81" t="s">
        <v>89</v>
      </c>
      <c r="Q154" s="81" t="s">
        <v>425</v>
      </c>
    </row>
    <row r="155">
      <c r="A155" s="97" t="s">
        <v>82</v>
      </c>
      <c r="B155" s="82" t="s">
        <v>108</v>
      </c>
      <c r="C155" s="8"/>
      <c r="D155" s="81" t="s">
        <v>84</v>
      </c>
      <c r="E155" s="81" t="s">
        <v>85</v>
      </c>
      <c r="F155" s="81" t="s">
        <v>84</v>
      </c>
      <c r="G155" s="81" t="s">
        <v>85</v>
      </c>
      <c r="H155" s="81" t="s">
        <v>426</v>
      </c>
      <c r="I155" s="99">
        <v>11000.0</v>
      </c>
      <c r="J155" s="81">
        <f t="shared" si="4"/>
        <v>3</v>
      </c>
      <c r="K155" s="98">
        <v>45933.0</v>
      </c>
      <c r="L155" s="98">
        <v>45944.0</v>
      </c>
      <c r="M155" s="81"/>
      <c r="N155" s="81" t="str">
        <f t="shared" si="3"/>
        <v>F61944-1
F61944-2
F61944-3</v>
      </c>
      <c r="O155" s="81" t="s">
        <v>88</v>
      </c>
      <c r="P155" s="81" t="s">
        <v>89</v>
      </c>
      <c r="Q155" s="81" t="s">
        <v>427</v>
      </c>
    </row>
    <row r="156">
      <c r="A156" s="97" t="s">
        <v>82</v>
      </c>
      <c r="B156" s="82" t="s">
        <v>127</v>
      </c>
      <c r="C156" s="8"/>
      <c r="D156" s="81" t="s">
        <v>101</v>
      </c>
      <c r="E156" s="81" t="s">
        <v>85</v>
      </c>
      <c r="F156" s="81" t="s">
        <v>84</v>
      </c>
      <c r="G156" s="81" t="s">
        <v>85</v>
      </c>
      <c r="H156" s="81" t="s">
        <v>428</v>
      </c>
      <c r="I156" s="81">
        <v>11063.0</v>
      </c>
      <c r="J156" s="81">
        <f t="shared" si="4"/>
        <v>3</v>
      </c>
      <c r="K156" s="98">
        <v>45933.0</v>
      </c>
      <c r="L156" s="98">
        <v>45947.0</v>
      </c>
      <c r="M156" s="81"/>
      <c r="N156" s="81" t="str">
        <f t="shared" si="3"/>
        <v>F61939-1
F61939-2
F61939-3</v>
      </c>
      <c r="O156" s="81" t="s">
        <v>88</v>
      </c>
      <c r="P156" s="81" t="s">
        <v>89</v>
      </c>
      <c r="Q156" s="81" t="s">
        <v>429</v>
      </c>
    </row>
    <row r="157">
      <c r="A157" s="97" t="s">
        <v>82</v>
      </c>
      <c r="B157" s="82" t="s">
        <v>430</v>
      </c>
      <c r="C157" s="8"/>
      <c r="D157" s="81" t="s">
        <v>84</v>
      </c>
      <c r="E157" s="81" t="s">
        <v>85</v>
      </c>
      <c r="F157" s="81" t="s">
        <v>84</v>
      </c>
      <c r="G157" s="81" t="s">
        <v>85</v>
      </c>
      <c r="H157" s="81" t="s">
        <v>431</v>
      </c>
      <c r="I157" s="81">
        <v>10763.0</v>
      </c>
      <c r="J157" s="81">
        <f t="shared" si="4"/>
        <v>3</v>
      </c>
      <c r="K157" s="98">
        <v>45905.0</v>
      </c>
      <c r="L157" s="101">
        <v>45953.0</v>
      </c>
      <c r="M157" s="81"/>
      <c r="N157" s="81" t="str">
        <f t="shared" si="3"/>
        <v>F61818-1
F61818-2
F61818-3</v>
      </c>
      <c r="O157" s="81" t="s">
        <v>88</v>
      </c>
      <c r="P157" s="81" t="s">
        <v>89</v>
      </c>
      <c r="Q157" s="81" t="s">
        <v>432</v>
      </c>
    </row>
    <row r="158">
      <c r="A158" s="104" t="s">
        <v>409</v>
      </c>
      <c r="B158" s="82" t="s">
        <v>153</v>
      </c>
      <c r="C158" s="8"/>
      <c r="D158" s="81" t="s">
        <v>101</v>
      </c>
      <c r="E158" s="81" t="s">
        <v>85</v>
      </c>
      <c r="F158" s="81" t="s">
        <v>101</v>
      </c>
      <c r="G158" s="81" t="s">
        <v>85</v>
      </c>
      <c r="H158" s="81" t="s">
        <v>433</v>
      </c>
      <c r="I158" s="81">
        <v>5000.0</v>
      </c>
      <c r="J158" s="81">
        <f t="shared" si="4"/>
        <v>3</v>
      </c>
      <c r="K158" s="98">
        <v>45930.0</v>
      </c>
      <c r="L158" s="98">
        <v>45958.0</v>
      </c>
      <c r="M158" s="81"/>
      <c r="N158" s="81" t="str">
        <f t="shared" si="3"/>
        <v>F62151-4000030731-1
F62151-4000030731-2
F62151-4000030731-3</v>
      </c>
      <c r="O158" s="81" t="s">
        <v>88</v>
      </c>
      <c r="P158" s="81" t="s">
        <v>89</v>
      </c>
      <c r="Q158" s="81" t="s">
        <v>434</v>
      </c>
    </row>
    <row r="159">
      <c r="A159" s="97" t="s">
        <v>82</v>
      </c>
      <c r="B159" s="82" t="s">
        <v>293</v>
      </c>
      <c r="C159" s="8"/>
      <c r="D159" s="81" t="s">
        <v>84</v>
      </c>
      <c r="E159" s="81" t="s">
        <v>85</v>
      </c>
      <c r="F159" s="81" t="s">
        <v>84</v>
      </c>
      <c r="G159" s="81" t="s">
        <v>85</v>
      </c>
      <c r="H159" s="81" t="s">
        <v>435</v>
      </c>
      <c r="I159" s="81">
        <v>10189.0</v>
      </c>
      <c r="J159" s="81">
        <f t="shared" si="4"/>
        <v>3</v>
      </c>
      <c r="K159" s="98">
        <v>45933.0</v>
      </c>
      <c r="L159" s="98">
        <v>45974.0</v>
      </c>
      <c r="M159" s="81"/>
      <c r="N159" s="81" t="str">
        <f t="shared" si="3"/>
        <v>F61813-1
F61813-2
F61813-3</v>
      </c>
      <c r="O159" s="81" t="s">
        <v>88</v>
      </c>
      <c r="P159" s="81" t="s">
        <v>89</v>
      </c>
      <c r="Q159" s="81" t="s">
        <v>436</v>
      </c>
    </row>
    <row r="160">
      <c r="A160" s="97" t="s">
        <v>82</v>
      </c>
      <c r="B160" s="82" t="s">
        <v>108</v>
      </c>
      <c r="C160" s="8"/>
      <c r="D160" s="81" t="s">
        <v>84</v>
      </c>
      <c r="E160" s="81" t="s">
        <v>85</v>
      </c>
      <c r="F160" s="81" t="s">
        <v>84</v>
      </c>
      <c r="G160" s="81" t="s">
        <v>85</v>
      </c>
      <c r="H160" s="81" t="s">
        <v>437</v>
      </c>
      <c r="I160" s="99">
        <v>11000.0</v>
      </c>
      <c r="J160" s="81">
        <f t="shared" si="4"/>
        <v>3</v>
      </c>
      <c r="K160" s="98">
        <v>45910.0</v>
      </c>
      <c r="L160" s="98">
        <v>45974.0</v>
      </c>
      <c r="M160" s="81"/>
      <c r="N160" s="81" t="str">
        <f t="shared" si="3"/>
        <v>R046840-1
R046840-2
R046840-3</v>
      </c>
      <c r="O160" s="81" t="s">
        <v>88</v>
      </c>
      <c r="P160" s="81" t="s">
        <v>89</v>
      </c>
      <c r="Q160" s="81" t="s">
        <v>438</v>
      </c>
    </row>
    <row r="161">
      <c r="A161" s="104" t="s">
        <v>409</v>
      </c>
      <c r="B161" s="82" t="s">
        <v>153</v>
      </c>
      <c r="C161" s="8"/>
      <c r="D161" s="81" t="s">
        <v>101</v>
      </c>
      <c r="E161" s="81" t="s">
        <v>85</v>
      </c>
      <c r="F161" s="81" t="s">
        <v>101</v>
      </c>
      <c r="G161" s="81" t="s">
        <v>85</v>
      </c>
      <c r="H161" s="81" t="s">
        <v>439</v>
      </c>
      <c r="I161" s="81">
        <v>8393.0</v>
      </c>
      <c r="J161" s="81">
        <f t="shared" si="4"/>
        <v>3</v>
      </c>
      <c r="K161" s="98">
        <v>45974.0</v>
      </c>
      <c r="L161" s="98">
        <v>45974.0</v>
      </c>
      <c r="M161" s="81"/>
      <c r="N161" s="81" t="str">
        <f t="shared" si="3"/>
        <v>F62295-4000031045-1
F62295-4000031045-2
F62295-4000031045-3</v>
      </c>
      <c r="O161" s="81" t="s">
        <v>88</v>
      </c>
      <c r="P161" s="81" t="s">
        <v>89</v>
      </c>
      <c r="Q161" s="81" t="s">
        <v>440</v>
      </c>
    </row>
    <row r="162">
      <c r="A162" s="97" t="s">
        <v>82</v>
      </c>
      <c r="B162" s="82" t="s">
        <v>108</v>
      </c>
      <c r="C162" s="8"/>
      <c r="D162" s="81" t="s">
        <v>84</v>
      </c>
      <c r="E162" s="81" t="s">
        <v>85</v>
      </c>
      <c r="F162" s="81" t="s">
        <v>84</v>
      </c>
      <c r="G162" s="81" t="s">
        <v>85</v>
      </c>
      <c r="H162" s="81" t="s">
        <v>441</v>
      </c>
      <c r="I162" s="99">
        <v>22000.0</v>
      </c>
      <c r="J162" s="81">
        <f t="shared" si="4"/>
        <v>3</v>
      </c>
      <c r="K162" s="102">
        <v>45950.0</v>
      </c>
      <c r="L162" s="98">
        <v>45978.0</v>
      </c>
      <c r="M162" s="81"/>
      <c r="N162" s="81" t="str">
        <f t="shared" si="3"/>
        <v>F61820-1
F61820-2
F61820-3</v>
      </c>
      <c r="O162" s="81" t="s">
        <v>88</v>
      </c>
      <c r="P162" s="81" t="s">
        <v>89</v>
      </c>
      <c r="Q162" s="81" t="s">
        <v>442</v>
      </c>
    </row>
    <row r="163">
      <c r="A163" s="97" t="s">
        <v>82</v>
      </c>
      <c r="B163" s="82" t="s">
        <v>105</v>
      </c>
      <c r="C163" s="8"/>
      <c r="D163" s="81" t="s">
        <v>84</v>
      </c>
      <c r="E163" s="81" t="s">
        <v>85</v>
      </c>
      <c r="F163" s="81" t="s">
        <v>84</v>
      </c>
      <c r="G163" s="81" t="s">
        <v>85</v>
      </c>
      <c r="H163" s="81" t="s">
        <v>443</v>
      </c>
      <c r="I163" s="99">
        <v>22000.0</v>
      </c>
      <c r="J163" s="81">
        <f t="shared" si="4"/>
        <v>3</v>
      </c>
      <c r="K163" s="98">
        <v>45943.0</v>
      </c>
      <c r="L163" s="98">
        <v>45978.0</v>
      </c>
      <c r="M163" s="81"/>
      <c r="N163" s="81" t="str">
        <f t="shared" si="3"/>
        <v>F62102-1
F62102-2
F62102-3</v>
      </c>
      <c r="O163" s="81" t="s">
        <v>88</v>
      </c>
      <c r="P163" s="81" t="s">
        <v>89</v>
      </c>
      <c r="Q163" s="81" t="s">
        <v>444</v>
      </c>
    </row>
    <row r="164">
      <c r="A164" s="104" t="s">
        <v>409</v>
      </c>
      <c r="B164" s="82" t="s">
        <v>153</v>
      </c>
      <c r="C164" s="8"/>
      <c r="D164" s="81" t="s">
        <v>101</v>
      </c>
      <c r="E164" s="81" t="s">
        <v>85</v>
      </c>
      <c r="F164" s="81" t="s">
        <v>101</v>
      </c>
      <c r="G164" s="81" t="s">
        <v>85</v>
      </c>
      <c r="H164" s="81" t="s">
        <v>445</v>
      </c>
      <c r="I164" s="81">
        <v>2600.0</v>
      </c>
      <c r="J164" s="81">
        <f t="shared" si="4"/>
        <v>3</v>
      </c>
      <c r="K164" s="102">
        <v>45961.0</v>
      </c>
      <c r="L164" s="98">
        <v>45982.0</v>
      </c>
      <c r="M164" s="81"/>
      <c r="N164" s="81" t="str">
        <f t="shared" si="3"/>
        <v>F62294-4000031053-1
F62294-4000031053-2
F62294-4000031053-3</v>
      </c>
      <c r="O164" s="81" t="s">
        <v>88</v>
      </c>
      <c r="P164" s="81" t="s">
        <v>89</v>
      </c>
      <c r="Q164" s="81" t="s">
        <v>446</v>
      </c>
    </row>
    <row r="165">
      <c r="A165" s="97" t="s">
        <v>82</v>
      </c>
      <c r="B165" s="82" t="s">
        <v>201</v>
      </c>
      <c r="C165" s="8"/>
      <c r="D165" s="81" t="s">
        <v>84</v>
      </c>
      <c r="E165" s="81" t="s">
        <v>85</v>
      </c>
      <c r="F165" s="81" t="s">
        <v>84</v>
      </c>
      <c r="G165" s="81" t="s">
        <v>85</v>
      </c>
      <c r="H165" s="81" t="s">
        <v>447</v>
      </c>
      <c r="I165" s="99">
        <v>22000.0</v>
      </c>
      <c r="J165" s="81">
        <f t="shared" si="4"/>
        <v>3</v>
      </c>
      <c r="K165" s="102">
        <v>45964.0</v>
      </c>
      <c r="L165" s="98">
        <v>45985.0</v>
      </c>
      <c r="M165" s="81"/>
      <c r="N165" s="81" t="str">
        <f t="shared" si="3"/>
        <v>F62104-1
F62104-2
F62104-3</v>
      </c>
      <c r="O165" s="81" t="s">
        <v>88</v>
      </c>
      <c r="P165" s="81" t="s">
        <v>89</v>
      </c>
      <c r="Q165" s="81" t="s">
        <v>448</v>
      </c>
    </row>
    <row r="166">
      <c r="A166" s="97" t="s">
        <v>82</v>
      </c>
      <c r="B166" s="82" t="s">
        <v>108</v>
      </c>
      <c r="C166" s="8"/>
      <c r="D166" s="81" t="s">
        <v>84</v>
      </c>
      <c r="E166" s="81" t="s">
        <v>85</v>
      </c>
      <c r="F166" s="81" t="s">
        <v>84</v>
      </c>
      <c r="G166" s="81" t="s">
        <v>85</v>
      </c>
      <c r="H166" s="81" t="s">
        <v>449</v>
      </c>
      <c r="I166" s="81">
        <v>11780.0</v>
      </c>
      <c r="J166" s="81">
        <f t="shared" si="4"/>
        <v>3</v>
      </c>
      <c r="K166" s="102">
        <v>45964.0</v>
      </c>
      <c r="L166" s="98">
        <v>45986.0</v>
      </c>
      <c r="M166" s="81"/>
      <c r="N166" s="81" t="str">
        <f t="shared" si="3"/>
        <v>F62106-1
F62106-2
F62106-3</v>
      </c>
      <c r="O166" s="81" t="s">
        <v>88</v>
      </c>
      <c r="P166" s="81" t="s">
        <v>89</v>
      </c>
      <c r="Q166" s="81" t="s">
        <v>450</v>
      </c>
    </row>
    <row r="167">
      <c r="A167" s="97" t="s">
        <v>82</v>
      </c>
      <c r="B167" s="82" t="s">
        <v>127</v>
      </c>
      <c r="C167" s="8"/>
      <c r="D167" s="81" t="s">
        <v>64</v>
      </c>
      <c r="E167" s="81" t="s">
        <v>64</v>
      </c>
      <c r="F167" s="81" t="s">
        <v>64</v>
      </c>
      <c r="G167" s="81" t="s">
        <v>64</v>
      </c>
      <c r="H167" s="81" t="s">
        <v>451</v>
      </c>
      <c r="I167" s="99">
        <v>20000.0</v>
      </c>
      <c r="J167" s="81">
        <f t="shared" si="4"/>
        <v>3</v>
      </c>
      <c r="K167" s="102">
        <v>45971.0</v>
      </c>
      <c r="L167" s="98">
        <v>45986.0</v>
      </c>
      <c r="M167" s="81"/>
      <c r="N167" s="81" t="str">
        <f t="shared" si="3"/>
        <v>F61955, F62101-1
F61955, F62101-2
F61955, F62101-3</v>
      </c>
      <c r="O167" s="81" t="s">
        <v>88</v>
      </c>
      <c r="P167" s="81" t="s">
        <v>89</v>
      </c>
      <c r="Q167" s="81" t="s">
        <v>452</v>
      </c>
    </row>
    <row r="168">
      <c r="A168" s="97" t="s">
        <v>82</v>
      </c>
      <c r="B168" s="82" t="s">
        <v>108</v>
      </c>
      <c r="C168" s="8"/>
      <c r="D168" s="81" t="s">
        <v>84</v>
      </c>
      <c r="E168" s="81" t="s">
        <v>85</v>
      </c>
      <c r="F168" s="81" t="s">
        <v>84</v>
      </c>
      <c r="G168" s="81" t="s">
        <v>85</v>
      </c>
      <c r="H168" s="81" t="s">
        <v>453</v>
      </c>
      <c r="I168" s="99">
        <v>12000.0</v>
      </c>
      <c r="J168" s="81">
        <f t="shared" si="4"/>
        <v>3</v>
      </c>
      <c r="K168" s="102">
        <v>45936.0</v>
      </c>
      <c r="L168" s="98">
        <v>45987.0</v>
      </c>
      <c r="M168" s="81"/>
      <c r="N168" s="81" t="str">
        <f t="shared" si="3"/>
        <v>R047000-1
R047000-2
R047000-3</v>
      </c>
      <c r="O168" s="81" t="s">
        <v>88</v>
      </c>
      <c r="P168" s="81" t="s">
        <v>89</v>
      </c>
      <c r="Q168" s="81" t="s">
        <v>454</v>
      </c>
    </row>
    <row r="169">
      <c r="A169" s="97" t="s">
        <v>82</v>
      </c>
      <c r="B169" s="82" t="s">
        <v>108</v>
      </c>
      <c r="C169" s="8"/>
      <c r="D169" s="81" t="s">
        <v>84</v>
      </c>
      <c r="E169" s="81" t="s">
        <v>85</v>
      </c>
      <c r="F169" s="81" t="s">
        <v>84</v>
      </c>
      <c r="G169" s="81" t="s">
        <v>85</v>
      </c>
      <c r="H169" s="81" t="s">
        <v>455</v>
      </c>
      <c r="I169" s="99">
        <v>22000.0</v>
      </c>
      <c r="J169" s="81">
        <f t="shared" si="4"/>
        <v>3</v>
      </c>
      <c r="K169" s="102">
        <v>45933.0</v>
      </c>
      <c r="L169" s="98">
        <v>46001.0</v>
      </c>
      <c r="M169" s="81"/>
      <c r="N169" s="81" t="str">
        <f t="shared" si="3"/>
        <v>R046999, R047059-1
R046999, R047059-2
R046999, R047059-3</v>
      </c>
      <c r="O169" s="81" t="s">
        <v>88</v>
      </c>
      <c r="P169" s="81" t="s">
        <v>89</v>
      </c>
      <c r="Q169" s="81" t="s">
        <v>456</v>
      </c>
    </row>
    <row r="170">
      <c r="A170" s="97" t="s">
        <v>82</v>
      </c>
      <c r="B170" s="82" t="s">
        <v>179</v>
      </c>
      <c r="C170" s="8"/>
      <c r="D170" s="81" t="s">
        <v>84</v>
      </c>
      <c r="E170" s="81" t="s">
        <v>85</v>
      </c>
      <c r="F170" s="81" t="s">
        <v>84</v>
      </c>
      <c r="G170" s="81" t="s">
        <v>85</v>
      </c>
      <c r="H170" s="81" t="s">
        <v>457</v>
      </c>
      <c r="I170" s="81">
        <v>22000.0</v>
      </c>
      <c r="J170" s="81">
        <f t="shared" si="4"/>
        <v>3</v>
      </c>
      <c r="K170" s="98">
        <v>45967.0</v>
      </c>
      <c r="L170" s="98">
        <v>46007.0</v>
      </c>
      <c r="M170" s="81"/>
      <c r="N170" s="81" t="str">
        <f t="shared" si="3"/>
        <v>F61626-1
F61626-2
F61626-3</v>
      </c>
      <c r="O170" s="81" t="s">
        <v>88</v>
      </c>
      <c r="P170" s="81" t="s">
        <v>89</v>
      </c>
      <c r="Q170" s="81" t="s">
        <v>458</v>
      </c>
    </row>
    <row r="171">
      <c r="A171" s="97" t="s">
        <v>82</v>
      </c>
      <c r="B171" s="82" t="s">
        <v>134</v>
      </c>
      <c r="C171" s="8"/>
      <c r="D171" s="81" t="s">
        <v>101</v>
      </c>
      <c r="E171" s="81" t="s">
        <v>85</v>
      </c>
      <c r="F171" s="81" t="s">
        <v>84</v>
      </c>
      <c r="G171" s="81" t="s">
        <v>85</v>
      </c>
      <c r="H171" s="81" t="s">
        <v>459</v>
      </c>
      <c r="I171" s="99">
        <v>14000.0</v>
      </c>
      <c r="J171" s="81">
        <f t="shared" si="4"/>
        <v>3</v>
      </c>
      <c r="K171" s="98">
        <v>45996.0</v>
      </c>
      <c r="L171" s="98">
        <v>46008.0</v>
      </c>
      <c r="M171" s="81"/>
      <c r="N171" s="81" t="str">
        <f t="shared" si="3"/>
        <v>F62252-4000030968-1
F62252-4000030968-2
F62252-4000030968-3</v>
      </c>
      <c r="O171" s="81" t="s">
        <v>88</v>
      </c>
      <c r="P171" s="81" t="s">
        <v>89</v>
      </c>
      <c r="Q171" s="81" t="s">
        <v>460</v>
      </c>
    </row>
    <row r="172">
      <c r="A172" s="97" t="s">
        <v>82</v>
      </c>
      <c r="B172" s="82" t="s">
        <v>108</v>
      </c>
      <c r="C172" s="8"/>
      <c r="D172" s="81" t="s">
        <v>84</v>
      </c>
      <c r="E172" s="81" t="s">
        <v>85</v>
      </c>
      <c r="F172" s="81" t="s">
        <v>84</v>
      </c>
      <c r="G172" s="81" t="s">
        <v>85</v>
      </c>
      <c r="H172" s="81" t="s">
        <v>461</v>
      </c>
      <c r="I172" s="81">
        <v>9000.0</v>
      </c>
      <c r="J172" s="81">
        <f t="shared" si="4"/>
        <v>3</v>
      </c>
      <c r="K172" s="81"/>
      <c r="L172" s="98">
        <v>45943.0</v>
      </c>
      <c r="M172" s="81"/>
      <c r="N172" s="81" t="str">
        <f t="shared" si="3"/>
        <v>R047058-1
R047058-2
R047058-3</v>
      </c>
      <c r="O172" s="81" t="s">
        <v>88</v>
      </c>
      <c r="P172" s="81" t="s">
        <v>89</v>
      </c>
      <c r="Q172" s="81" t="s">
        <v>462</v>
      </c>
    </row>
    <row r="173">
      <c r="A173" s="97" t="s">
        <v>82</v>
      </c>
      <c r="B173" s="82" t="s">
        <v>153</v>
      </c>
      <c r="C173" s="8"/>
      <c r="D173" s="81" t="s">
        <v>101</v>
      </c>
      <c r="E173" s="81" t="s">
        <v>85</v>
      </c>
      <c r="F173" s="81" t="s">
        <v>101</v>
      </c>
      <c r="G173" s="81" t="s">
        <v>85</v>
      </c>
      <c r="H173" s="81" t="s">
        <v>463</v>
      </c>
      <c r="I173" s="81">
        <v>4800.0</v>
      </c>
      <c r="J173" s="81">
        <f t="shared" si="4"/>
        <v>3</v>
      </c>
      <c r="K173" s="102">
        <v>46010.0</v>
      </c>
      <c r="L173" s="98">
        <v>46017.0</v>
      </c>
      <c r="M173" s="81"/>
      <c r="N173" s="81" t="str">
        <f t="shared" si="3"/>
        <v>F62408-4000031191-1
F62408-4000031191-2
F62408-4000031191-3</v>
      </c>
      <c r="O173" s="81" t="s">
        <v>88</v>
      </c>
      <c r="P173" s="81" t="s">
        <v>89</v>
      </c>
      <c r="Q173" s="81" t="s">
        <v>464</v>
      </c>
    </row>
    <row r="174">
      <c r="A174" s="97" t="s">
        <v>82</v>
      </c>
      <c r="B174" s="82" t="s">
        <v>95</v>
      </c>
      <c r="C174" s="8"/>
      <c r="D174" s="81" t="s">
        <v>84</v>
      </c>
      <c r="E174" s="81" t="s">
        <v>85</v>
      </c>
      <c r="F174" s="81" t="s">
        <v>84</v>
      </c>
      <c r="G174" s="81" t="s">
        <v>85</v>
      </c>
      <c r="H174" s="81" t="s">
        <v>465</v>
      </c>
      <c r="I174" s="81">
        <v>13078.0</v>
      </c>
      <c r="J174" s="81">
        <f t="shared" si="4"/>
        <v>3</v>
      </c>
      <c r="K174" s="98">
        <v>46003.0</v>
      </c>
      <c r="L174" s="98">
        <v>46027.0</v>
      </c>
      <c r="M174" s="81"/>
      <c r="N174" s="81" t="str">
        <f t="shared" si="3"/>
        <v>F62236-1
F62236-2
F62236-3</v>
      </c>
      <c r="O174" s="81" t="s">
        <v>88</v>
      </c>
      <c r="P174" s="81" t="s">
        <v>89</v>
      </c>
      <c r="Q174" s="81" t="s">
        <v>466</v>
      </c>
    </row>
    <row r="175">
      <c r="A175" s="97" t="s">
        <v>82</v>
      </c>
      <c r="B175" s="82" t="s">
        <v>467</v>
      </c>
      <c r="C175" s="8"/>
      <c r="D175" s="81" t="s">
        <v>84</v>
      </c>
      <c r="E175" s="81" t="s">
        <v>85</v>
      </c>
      <c r="F175" s="81" t="s">
        <v>84</v>
      </c>
      <c r="G175" s="81" t="s">
        <v>85</v>
      </c>
      <c r="H175" s="81" t="s">
        <v>468</v>
      </c>
      <c r="I175" s="81">
        <v>11633.0</v>
      </c>
      <c r="J175" s="81">
        <f t="shared" si="4"/>
        <v>3</v>
      </c>
      <c r="K175" s="98">
        <v>45996.0</v>
      </c>
      <c r="L175" s="98">
        <v>46035.0</v>
      </c>
      <c r="M175" s="81"/>
      <c r="N175" s="81" t="str">
        <f t="shared" si="3"/>
        <v>F62154-1
F62154-2
F62154-3</v>
      </c>
      <c r="O175" s="81" t="s">
        <v>88</v>
      </c>
      <c r="P175" s="81" t="s">
        <v>89</v>
      </c>
      <c r="Q175" s="81" t="s">
        <v>469</v>
      </c>
    </row>
    <row r="176">
      <c r="A176" s="97" t="s">
        <v>82</v>
      </c>
      <c r="B176" s="82" t="s">
        <v>430</v>
      </c>
      <c r="C176" s="8"/>
      <c r="D176" s="81" t="s">
        <v>84</v>
      </c>
      <c r="E176" s="81" t="s">
        <v>85</v>
      </c>
      <c r="F176" s="81" t="s">
        <v>84</v>
      </c>
      <c r="G176" s="81" t="s">
        <v>85</v>
      </c>
      <c r="H176" s="81" t="s">
        <v>470</v>
      </c>
      <c r="I176" s="81">
        <v>11345.0</v>
      </c>
      <c r="J176" s="81">
        <f t="shared" si="4"/>
        <v>3</v>
      </c>
      <c r="K176" s="98">
        <v>46009.0</v>
      </c>
      <c r="L176" s="98">
        <v>46042.0</v>
      </c>
      <c r="M176" s="81"/>
      <c r="N176" s="81" t="str">
        <f t="shared" si="3"/>
        <v>F62234-1
F62234-2
F62234-3</v>
      </c>
      <c r="O176" s="81" t="s">
        <v>88</v>
      </c>
      <c r="P176" s="81" t="s">
        <v>89</v>
      </c>
      <c r="Q176" s="81" t="s">
        <v>471</v>
      </c>
    </row>
    <row r="177">
      <c r="A177" s="97" t="s">
        <v>82</v>
      </c>
      <c r="B177" s="82" t="s">
        <v>141</v>
      </c>
      <c r="C177" s="8"/>
      <c r="D177" s="81" t="s">
        <v>101</v>
      </c>
      <c r="E177" s="81" t="s">
        <v>85</v>
      </c>
      <c r="F177" s="81" t="s">
        <v>84</v>
      </c>
      <c r="G177" s="81" t="s">
        <v>85</v>
      </c>
      <c r="H177" s="81" t="s">
        <v>472</v>
      </c>
      <c r="I177" s="99">
        <v>15000.0</v>
      </c>
      <c r="J177" s="81">
        <f t="shared" si="4"/>
        <v>3</v>
      </c>
      <c r="K177" s="98">
        <v>45954.0</v>
      </c>
      <c r="L177" s="98">
        <v>46043.0</v>
      </c>
      <c r="M177" s="81"/>
      <c r="N177" s="81" t="str">
        <f t="shared" si="3"/>
        <v>F61995, F61117-1
F61995, F61117-2
F61995, F61117-3</v>
      </c>
      <c r="O177" s="81" t="s">
        <v>88</v>
      </c>
      <c r="P177" s="81" t="s">
        <v>89</v>
      </c>
      <c r="Q177" s="81" t="s">
        <v>473</v>
      </c>
    </row>
    <row r="178">
      <c r="A178" s="97" t="s">
        <v>82</v>
      </c>
      <c r="B178" s="82" t="s">
        <v>108</v>
      </c>
      <c r="C178" s="8"/>
      <c r="D178" s="81" t="s">
        <v>84</v>
      </c>
      <c r="E178" s="81" t="s">
        <v>85</v>
      </c>
      <c r="F178" s="81" t="s">
        <v>84</v>
      </c>
      <c r="G178" s="81" t="s">
        <v>85</v>
      </c>
      <c r="H178" s="81" t="s">
        <v>474</v>
      </c>
      <c r="I178" s="81">
        <v>10000.0</v>
      </c>
      <c r="J178" s="81">
        <v>3.0</v>
      </c>
      <c r="K178" s="98">
        <v>45943.0</v>
      </c>
      <c r="L178" s="98">
        <v>46043.0</v>
      </c>
      <c r="M178" s="81"/>
      <c r="N178" s="81" t="str">
        <f t="shared" si="3"/>
        <v>R047057-1
R047057-2
R047057-3</v>
      </c>
      <c r="O178" s="81" t="s">
        <v>88</v>
      </c>
      <c r="P178" s="81" t="s">
        <v>89</v>
      </c>
      <c r="Q178" s="81" t="s">
        <v>475</v>
      </c>
    </row>
    <row r="179">
      <c r="A179" s="97" t="s">
        <v>82</v>
      </c>
      <c r="B179" s="82" t="s">
        <v>108</v>
      </c>
      <c r="C179" s="8"/>
      <c r="D179" s="81" t="s">
        <v>84</v>
      </c>
      <c r="E179" s="81" t="s">
        <v>85</v>
      </c>
      <c r="F179" s="81" t="s">
        <v>84</v>
      </c>
      <c r="G179" s="81" t="s">
        <v>85</v>
      </c>
      <c r="H179" s="81" t="s">
        <v>476</v>
      </c>
      <c r="I179" s="81">
        <v>12000.0</v>
      </c>
      <c r="J179" s="81">
        <f t="shared" ref="J179:J202" si="5">IF(ISBLANK(I179), "[Do Not Edit]", IF(AND(I179&gt;=0, I179&lt;=800), 2, IF(AND(I179&gt;=801, I179&lt;=22000), 3, IF(I179&gt;22001, 5, ""))))</f>
        <v>3</v>
      </c>
      <c r="K179" s="98">
        <v>45950.0</v>
      </c>
      <c r="L179" s="98">
        <v>46045.0</v>
      </c>
      <c r="M179" s="81"/>
      <c r="N179" s="81" t="str">
        <f t="shared" si="3"/>
        <v>R047084-1
R047084-2
R047084-3</v>
      </c>
      <c r="O179" s="81" t="s">
        <v>88</v>
      </c>
      <c r="P179" s="81" t="s">
        <v>89</v>
      </c>
      <c r="Q179" s="81" t="s">
        <v>477</v>
      </c>
    </row>
    <row r="180">
      <c r="A180" s="97" t="s">
        <v>82</v>
      </c>
      <c r="B180" s="82" t="s">
        <v>108</v>
      </c>
      <c r="C180" s="8"/>
      <c r="D180" s="81" t="s">
        <v>84</v>
      </c>
      <c r="E180" s="81" t="s">
        <v>85</v>
      </c>
      <c r="F180" s="81" t="s">
        <v>84</v>
      </c>
      <c r="G180" s="81" t="s">
        <v>85</v>
      </c>
      <c r="H180" s="81" t="s">
        <v>478</v>
      </c>
      <c r="I180" s="81">
        <v>12000.0</v>
      </c>
      <c r="J180" s="81">
        <f t="shared" si="5"/>
        <v>3</v>
      </c>
      <c r="K180" s="98">
        <v>46034.0</v>
      </c>
      <c r="L180" s="98">
        <v>46045.0</v>
      </c>
      <c r="M180" s="81"/>
      <c r="N180" s="81" t="str">
        <f t="shared" si="3"/>
        <v>F62505-1
F62505-2
F62505-3</v>
      </c>
      <c r="O180" s="81" t="s">
        <v>88</v>
      </c>
      <c r="P180" s="81" t="s">
        <v>89</v>
      </c>
      <c r="Q180" s="81" t="s">
        <v>479</v>
      </c>
    </row>
    <row r="181">
      <c r="A181" s="97" t="s">
        <v>82</v>
      </c>
      <c r="B181" s="82" t="s">
        <v>141</v>
      </c>
      <c r="C181" s="8"/>
      <c r="D181" s="81" t="s">
        <v>101</v>
      </c>
      <c r="E181" s="81" t="s">
        <v>85</v>
      </c>
      <c r="F181" s="81" t="s">
        <v>84</v>
      </c>
      <c r="G181" s="81" t="s">
        <v>85</v>
      </c>
      <c r="H181" s="81" t="s">
        <v>480</v>
      </c>
      <c r="I181" s="81">
        <v>14075.0</v>
      </c>
      <c r="J181" s="81">
        <f t="shared" si="5"/>
        <v>3</v>
      </c>
      <c r="K181" s="98">
        <v>46003.0</v>
      </c>
      <c r="L181" s="98">
        <v>46045.0</v>
      </c>
      <c r="M181" s="81"/>
      <c r="N181" s="81" t="str">
        <f t="shared" si="3"/>
        <v>F62099-1
F62099-2
F62099-3</v>
      </c>
      <c r="O181" s="81" t="s">
        <v>88</v>
      </c>
      <c r="P181" s="81" t="s">
        <v>89</v>
      </c>
      <c r="Q181" s="81" t="s">
        <v>481</v>
      </c>
    </row>
    <row r="182">
      <c r="A182" s="97" t="s">
        <v>82</v>
      </c>
      <c r="B182" s="82" t="s">
        <v>312</v>
      </c>
      <c r="C182" s="8"/>
      <c r="D182" s="81" t="s">
        <v>84</v>
      </c>
      <c r="E182" s="81" t="s">
        <v>85</v>
      </c>
      <c r="F182" s="81" t="s">
        <v>102</v>
      </c>
      <c r="G182" s="81" t="s">
        <v>85</v>
      </c>
      <c r="H182" s="81" t="s">
        <v>482</v>
      </c>
      <c r="I182" s="81">
        <v>10982.0</v>
      </c>
      <c r="J182" s="81">
        <f t="shared" si="5"/>
        <v>3</v>
      </c>
      <c r="K182" s="98">
        <v>46034.0</v>
      </c>
      <c r="L182" s="98">
        <v>46045.0</v>
      </c>
      <c r="M182" s="81"/>
      <c r="N182" s="81" t="str">
        <f t="shared" si="3"/>
        <v>F62098-1
F62098-2
F62098-3</v>
      </c>
      <c r="O182" s="81" t="s">
        <v>88</v>
      </c>
      <c r="P182" s="81" t="s">
        <v>89</v>
      </c>
      <c r="Q182" s="81" t="s">
        <v>483</v>
      </c>
    </row>
    <row r="183">
      <c r="A183" s="97" t="s">
        <v>82</v>
      </c>
      <c r="B183" s="82" t="s">
        <v>108</v>
      </c>
      <c r="C183" s="8"/>
      <c r="D183" s="81" t="s">
        <v>84</v>
      </c>
      <c r="E183" s="81" t="s">
        <v>85</v>
      </c>
      <c r="F183" s="81" t="s">
        <v>84</v>
      </c>
      <c r="G183" s="81" t="s">
        <v>85</v>
      </c>
      <c r="H183" s="81" t="s">
        <v>484</v>
      </c>
      <c r="I183" s="81">
        <v>3417.0</v>
      </c>
      <c r="J183" s="81">
        <f t="shared" si="5"/>
        <v>3</v>
      </c>
      <c r="K183" s="98">
        <v>46038.0</v>
      </c>
      <c r="L183" s="98">
        <v>46051.0</v>
      </c>
      <c r="M183" s="81"/>
      <c r="N183" s="81" t="str">
        <f t="shared" si="3"/>
        <v>R047356-1
R047356-2
R047356-3</v>
      </c>
      <c r="O183" s="81" t="s">
        <v>88</v>
      </c>
      <c r="P183" s="81" t="s">
        <v>89</v>
      </c>
      <c r="Q183" s="81" t="s">
        <v>485</v>
      </c>
    </row>
    <row r="184">
      <c r="A184" s="97" t="s">
        <v>82</v>
      </c>
      <c r="B184" s="82" t="s">
        <v>83</v>
      </c>
      <c r="C184" s="8"/>
      <c r="D184" s="81" t="s">
        <v>84</v>
      </c>
      <c r="E184" s="81" t="s">
        <v>85</v>
      </c>
      <c r="F184" s="81" t="s">
        <v>84</v>
      </c>
      <c r="G184" s="81" t="s">
        <v>85</v>
      </c>
      <c r="H184" s="81" t="s">
        <v>486</v>
      </c>
      <c r="I184" s="99">
        <v>10000.0</v>
      </c>
      <c r="J184" s="81">
        <f t="shared" si="5"/>
        <v>3</v>
      </c>
      <c r="K184" s="101">
        <v>46048.0</v>
      </c>
      <c r="L184" s="98">
        <v>46063.0</v>
      </c>
      <c r="M184" s="81"/>
      <c r="N184" s="81" t="str">
        <f t="shared" si="3"/>
        <v>BK F62371, F62470, F62472-1
BK F62371, F62470, F62472-2
BK F62371, F62470, F62472-3</v>
      </c>
      <c r="O184" s="81" t="s">
        <v>88</v>
      </c>
      <c r="P184" s="81" t="s">
        <v>89</v>
      </c>
      <c r="Q184" s="81" t="s">
        <v>487</v>
      </c>
    </row>
    <row r="185">
      <c r="A185" s="97" t="s">
        <v>82</v>
      </c>
      <c r="B185" s="82" t="s">
        <v>105</v>
      </c>
      <c r="C185" s="8"/>
      <c r="D185" s="81" t="s">
        <v>84</v>
      </c>
      <c r="E185" s="81" t="s">
        <v>85</v>
      </c>
      <c r="F185" s="81" t="s">
        <v>84</v>
      </c>
      <c r="G185" s="81" t="s">
        <v>85</v>
      </c>
      <c r="H185" s="81" t="s">
        <v>488</v>
      </c>
      <c r="I185" s="99">
        <v>22000.0</v>
      </c>
      <c r="J185" s="81">
        <f t="shared" si="5"/>
        <v>3</v>
      </c>
      <c r="K185" s="98">
        <v>46041.0</v>
      </c>
      <c r="L185" s="98">
        <v>46064.0</v>
      </c>
      <c r="M185" s="81"/>
      <c r="N185" s="81" t="str">
        <f t="shared" si="3"/>
        <v>BK F62409-1
BK F62409-2
BK F62409-3</v>
      </c>
      <c r="O185" s="81" t="s">
        <v>88</v>
      </c>
      <c r="P185" s="81" t="s">
        <v>89</v>
      </c>
      <c r="Q185" s="81" t="s">
        <v>489</v>
      </c>
    </row>
    <row r="186">
      <c r="A186" s="97" t="s">
        <v>82</v>
      </c>
      <c r="B186" s="82" t="s">
        <v>179</v>
      </c>
      <c r="C186" s="8"/>
      <c r="D186" s="81" t="s">
        <v>84</v>
      </c>
      <c r="E186" s="81" t="s">
        <v>85</v>
      </c>
      <c r="F186" s="81" t="s">
        <v>84</v>
      </c>
      <c r="G186" s="81" t="s">
        <v>85</v>
      </c>
      <c r="H186" s="81" t="s">
        <v>490</v>
      </c>
      <c r="I186" s="81">
        <v>8971.0</v>
      </c>
      <c r="J186" s="81">
        <f t="shared" si="5"/>
        <v>3</v>
      </c>
      <c r="K186" s="98">
        <v>46027.0</v>
      </c>
      <c r="L186" s="98">
        <v>46065.0</v>
      </c>
      <c r="M186" s="81"/>
      <c r="N186" s="81" t="str">
        <f t="shared" si="3"/>
        <v>BK F62387-1
BK F62387-2
BK F62387-3</v>
      </c>
      <c r="O186" s="81" t="s">
        <v>88</v>
      </c>
      <c r="P186" s="81" t="s">
        <v>89</v>
      </c>
      <c r="Q186" s="81" t="s">
        <v>491</v>
      </c>
    </row>
    <row r="187">
      <c r="A187" s="97" t="s">
        <v>82</v>
      </c>
      <c r="B187" s="82" t="s">
        <v>108</v>
      </c>
      <c r="C187" s="8"/>
      <c r="D187" s="81" t="s">
        <v>84</v>
      </c>
      <c r="E187" s="81" t="s">
        <v>85</v>
      </c>
      <c r="F187" s="81" t="s">
        <v>84</v>
      </c>
      <c r="G187" s="81" t="s">
        <v>85</v>
      </c>
      <c r="H187" s="81" t="s">
        <v>492</v>
      </c>
      <c r="I187" s="99">
        <v>10000.0</v>
      </c>
      <c r="J187" s="81">
        <f t="shared" si="5"/>
        <v>3</v>
      </c>
      <c r="K187" s="98">
        <v>46052.0</v>
      </c>
      <c r="L187" s="98">
        <v>46065.0</v>
      </c>
      <c r="M187" s="81"/>
      <c r="N187" s="81" t="str">
        <f t="shared" si="3"/>
        <v>BK F62594-1
BK F62594-2
BK F62594-3</v>
      </c>
      <c r="O187" s="81" t="s">
        <v>88</v>
      </c>
      <c r="P187" s="81" t="s">
        <v>89</v>
      </c>
      <c r="Q187" s="81" t="s">
        <v>493</v>
      </c>
    </row>
    <row r="188">
      <c r="A188" s="97" t="s">
        <v>82</v>
      </c>
      <c r="B188" s="82" t="s">
        <v>108</v>
      </c>
      <c r="C188" s="8"/>
      <c r="D188" s="81" t="s">
        <v>84</v>
      </c>
      <c r="E188" s="81" t="s">
        <v>85</v>
      </c>
      <c r="F188" s="81" t="s">
        <v>84</v>
      </c>
      <c r="G188" s="81" t="s">
        <v>85</v>
      </c>
      <c r="H188" s="81" t="s">
        <v>494</v>
      </c>
      <c r="I188" s="99">
        <v>22000.0</v>
      </c>
      <c r="J188" s="81">
        <f t="shared" si="5"/>
        <v>3</v>
      </c>
      <c r="K188" s="98">
        <v>46042.0</v>
      </c>
      <c r="L188" s="98">
        <v>46069.0</v>
      </c>
      <c r="M188" s="81"/>
      <c r="N188" s="81" t="str">
        <f t="shared" si="3"/>
        <v>R047085, R047086-1
R047085, R047086-2
R047085, R047086-3</v>
      </c>
      <c r="O188" s="81" t="s">
        <v>88</v>
      </c>
      <c r="P188" s="81" t="s">
        <v>89</v>
      </c>
      <c r="Q188" s="81" t="s">
        <v>495</v>
      </c>
    </row>
    <row r="189">
      <c r="A189" s="97" t="s">
        <v>82</v>
      </c>
      <c r="B189" s="82" t="s">
        <v>496</v>
      </c>
      <c r="C189" s="8"/>
      <c r="D189" s="81" t="s">
        <v>84</v>
      </c>
      <c r="E189" s="81" t="s">
        <v>85</v>
      </c>
      <c r="F189" s="81" t="s">
        <v>84</v>
      </c>
      <c r="G189" s="81" t="s">
        <v>85</v>
      </c>
      <c r="H189" s="81" t="s">
        <v>497</v>
      </c>
      <c r="I189" s="99">
        <v>14000.0</v>
      </c>
      <c r="J189" s="81">
        <f t="shared" si="5"/>
        <v>3</v>
      </c>
      <c r="K189" s="98">
        <v>46034.0</v>
      </c>
      <c r="L189" s="98">
        <v>46069.0</v>
      </c>
      <c r="M189" s="81"/>
      <c r="N189" s="81" t="str">
        <f t="shared" si="3"/>
        <v>F62370-1
F62370-2
F62370-3</v>
      </c>
      <c r="O189" s="81" t="s">
        <v>88</v>
      </c>
      <c r="P189" s="81" t="s">
        <v>89</v>
      </c>
      <c r="Q189" s="81" t="s">
        <v>498</v>
      </c>
    </row>
    <row r="190">
      <c r="A190" s="97" t="s">
        <v>82</v>
      </c>
      <c r="B190" s="82" t="s">
        <v>108</v>
      </c>
      <c r="C190" s="8"/>
      <c r="D190" s="81" t="s">
        <v>84</v>
      </c>
      <c r="E190" s="81" t="s">
        <v>85</v>
      </c>
      <c r="F190" s="81" t="s">
        <v>84</v>
      </c>
      <c r="G190" s="81" t="s">
        <v>85</v>
      </c>
      <c r="H190" s="81" t="s">
        <v>499</v>
      </c>
      <c r="I190" s="99">
        <v>10000.0</v>
      </c>
      <c r="J190" s="81">
        <f t="shared" si="5"/>
        <v>3</v>
      </c>
      <c r="K190" s="98">
        <v>46062.0</v>
      </c>
      <c r="L190" s="98">
        <v>46073.0</v>
      </c>
      <c r="M190" s="81"/>
      <c r="N190" s="81" t="str">
        <f t="shared" si="3"/>
        <v>F62637-1
F62637-2
F62637-3</v>
      </c>
      <c r="O190" s="81" t="s">
        <v>88</v>
      </c>
      <c r="P190" s="81" t="s">
        <v>89</v>
      </c>
      <c r="Q190" s="81" t="s">
        <v>500</v>
      </c>
    </row>
    <row r="191">
      <c r="A191" s="97" t="s">
        <v>82</v>
      </c>
      <c r="B191" s="82" t="s">
        <v>108</v>
      </c>
      <c r="C191" s="8"/>
      <c r="D191" s="81" t="s">
        <v>84</v>
      </c>
      <c r="E191" s="81" t="s">
        <v>85</v>
      </c>
      <c r="F191" s="81" t="s">
        <v>84</v>
      </c>
      <c r="G191" s="81" t="s">
        <v>85</v>
      </c>
      <c r="H191" s="81" t="s">
        <v>501</v>
      </c>
      <c r="I191" s="99">
        <v>22000.0</v>
      </c>
      <c r="J191" s="81">
        <f t="shared" si="5"/>
        <v>3</v>
      </c>
      <c r="K191" s="98">
        <v>46077.0</v>
      </c>
      <c r="L191" s="98">
        <v>46085.0</v>
      </c>
      <c r="M191" s="81"/>
      <c r="N191" s="81" t="str">
        <f t="shared" si="3"/>
        <v>R047350, R043751-1
R047350, R043751-2
R047350, R043751-3</v>
      </c>
      <c r="O191" s="81" t="s">
        <v>88</v>
      </c>
      <c r="P191" s="81" t="s">
        <v>89</v>
      </c>
      <c r="Q191" s="81" t="s">
        <v>502</v>
      </c>
    </row>
    <row r="192">
      <c r="A192" s="97" t="s">
        <v>82</v>
      </c>
      <c r="B192" s="82" t="s">
        <v>108</v>
      </c>
      <c r="C192" s="8"/>
      <c r="D192" s="81" t="s">
        <v>84</v>
      </c>
      <c r="E192" s="81" t="s">
        <v>85</v>
      </c>
      <c r="F192" s="81" t="s">
        <v>84</v>
      </c>
      <c r="G192" s="81" t="s">
        <v>85</v>
      </c>
      <c r="H192" s="81" t="s">
        <v>503</v>
      </c>
      <c r="I192" s="99">
        <v>12000.0</v>
      </c>
      <c r="J192" s="81">
        <f t="shared" si="5"/>
        <v>3</v>
      </c>
      <c r="K192" s="98">
        <v>46080.0</v>
      </c>
      <c r="L192" s="98">
        <v>46087.0</v>
      </c>
      <c r="M192" s="81"/>
      <c r="N192" s="81" t="str">
        <f t="shared" si="3"/>
        <v>F62701-1
F62701-2
F62701-3</v>
      </c>
      <c r="O192" s="81" t="s">
        <v>88</v>
      </c>
      <c r="P192" s="81" t="s">
        <v>89</v>
      </c>
      <c r="Q192" s="81" t="s">
        <v>504</v>
      </c>
    </row>
    <row r="193">
      <c r="A193" s="97" t="s">
        <v>82</v>
      </c>
      <c r="B193" s="82" t="s">
        <v>127</v>
      </c>
      <c r="C193" s="8"/>
      <c r="D193" s="81" t="s">
        <v>101</v>
      </c>
      <c r="E193" s="81" t="s">
        <v>85</v>
      </c>
      <c r="F193" s="81" t="s">
        <v>84</v>
      </c>
      <c r="G193" s="81" t="s">
        <v>85</v>
      </c>
      <c r="H193" s="81" t="s">
        <v>505</v>
      </c>
      <c r="I193" s="99">
        <v>14000.0</v>
      </c>
      <c r="J193" s="81">
        <f t="shared" si="5"/>
        <v>3</v>
      </c>
      <c r="K193" s="98">
        <v>46072.0</v>
      </c>
      <c r="L193" s="98">
        <v>46087.0</v>
      </c>
      <c r="M193" s="81"/>
      <c r="N193" s="81" t="str">
        <f t="shared" si="3"/>
        <v>F62431, F62531-1
F62431, F62531-2
F62431, F62531-3</v>
      </c>
      <c r="O193" s="81" t="s">
        <v>88</v>
      </c>
      <c r="P193" s="81" t="s">
        <v>89</v>
      </c>
      <c r="Q193" s="81" t="s">
        <v>506</v>
      </c>
    </row>
    <row r="194">
      <c r="A194" s="97" t="s">
        <v>82</v>
      </c>
      <c r="B194" s="82" t="s">
        <v>108</v>
      </c>
      <c r="C194" s="8"/>
      <c r="D194" s="81" t="s">
        <v>84</v>
      </c>
      <c r="E194" s="81" t="s">
        <v>85</v>
      </c>
      <c r="F194" s="81" t="s">
        <v>84</v>
      </c>
      <c r="G194" s="81" t="s">
        <v>85</v>
      </c>
      <c r="H194" s="81" t="s">
        <v>507</v>
      </c>
      <c r="I194" s="99">
        <v>11000.0</v>
      </c>
      <c r="J194" s="81">
        <f t="shared" si="5"/>
        <v>3</v>
      </c>
      <c r="K194" s="98">
        <v>46080.0</v>
      </c>
      <c r="L194" s="98">
        <v>46090.0</v>
      </c>
      <c r="M194" s="81"/>
      <c r="N194" s="81" t="str">
        <f t="shared" si="3"/>
        <v>F62700-1
F62700-2
F62700-3</v>
      </c>
      <c r="O194" s="81" t="s">
        <v>88</v>
      </c>
      <c r="P194" s="81" t="s">
        <v>89</v>
      </c>
      <c r="Q194" s="81" t="s">
        <v>508</v>
      </c>
    </row>
    <row r="195">
      <c r="A195" s="97" t="s">
        <v>82</v>
      </c>
      <c r="B195" s="82" t="s">
        <v>153</v>
      </c>
      <c r="C195" s="8"/>
      <c r="D195" s="81" t="s">
        <v>101</v>
      </c>
      <c r="E195" s="81" t="s">
        <v>85</v>
      </c>
      <c r="F195" s="81" t="s">
        <v>101</v>
      </c>
      <c r="G195" s="81" t="s">
        <v>85</v>
      </c>
      <c r="H195" s="81" t="s">
        <v>509</v>
      </c>
      <c r="I195" s="81">
        <v>2100.0</v>
      </c>
      <c r="J195" s="81">
        <f t="shared" si="5"/>
        <v>3</v>
      </c>
      <c r="K195" s="98">
        <v>46070.0</v>
      </c>
      <c r="L195" s="98">
        <v>46091.0</v>
      </c>
      <c r="M195" s="81"/>
      <c r="N195" s="81" t="str">
        <f t="shared" si="3"/>
        <v>Q02383-4000031530-1
Q02383-4000031530-2
Q02383-4000031530-3</v>
      </c>
      <c r="O195" s="81" t="s">
        <v>88</v>
      </c>
      <c r="P195" s="81" t="s">
        <v>89</v>
      </c>
      <c r="Q195" s="81" t="s">
        <v>510</v>
      </c>
    </row>
    <row r="196">
      <c r="A196" s="97" t="s">
        <v>82</v>
      </c>
      <c r="B196" s="82" t="s">
        <v>182</v>
      </c>
      <c r="C196" s="8"/>
      <c r="D196" s="81" t="s">
        <v>84</v>
      </c>
      <c r="E196" s="81" t="s">
        <v>85</v>
      </c>
      <c r="F196" s="81" t="s">
        <v>84</v>
      </c>
      <c r="G196" s="81" t="s">
        <v>85</v>
      </c>
      <c r="H196" s="81" t="s">
        <v>511</v>
      </c>
      <c r="I196" s="99">
        <v>10000.0</v>
      </c>
      <c r="J196" s="81">
        <f t="shared" si="5"/>
        <v>3</v>
      </c>
      <c r="K196" s="102">
        <v>46062.0</v>
      </c>
      <c r="L196" s="102">
        <v>46093.0</v>
      </c>
      <c r="M196" s="81"/>
      <c r="N196" s="81" t="str">
        <f t="shared" si="3"/>
        <v>F62450, F62483-1
F62450, F62483-2
F62450, F62483-3</v>
      </c>
      <c r="O196" s="81" t="s">
        <v>88</v>
      </c>
      <c r="P196" s="81" t="s">
        <v>89</v>
      </c>
      <c r="Q196" s="81" t="s">
        <v>512</v>
      </c>
    </row>
    <row r="197">
      <c r="A197" s="97" t="s">
        <v>82</v>
      </c>
      <c r="B197" s="82" t="s">
        <v>100</v>
      </c>
      <c r="C197" s="8"/>
      <c r="D197" s="81" t="s">
        <v>101</v>
      </c>
      <c r="E197" s="81" t="s">
        <v>85</v>
      </c>
      <c r="F197" s="81" t="s">
        <v>102</v>
      </c>
      <c r="G197" s="81" t="s">
        <v>85</v>
      </c>
      <c r="H197" s="81" t="s">
        <v>513</v>
      </c>
      <c r="I197" s="81">
        <v>5800.0</v>
      </c>
      <c r="J197" s="81">
        <f t="shared" si="5"/>
        <v>3</v>
      </c>
      <c r="K197" s="102">
        <v>46048.0</v>
      </c>
      <c r="L197" s="98">
        <v>46097.0</v>
      </c>
      <c r="M197" s="81"/>
      <c r="N197" s="81" t="str">
        <f t="shared" si="3"/>
        <v>F62038-1
F62038-2
F62038-3</v>
      </c>
      <c r="O197" s="81" t="s">
        <v>88</v>
      </c>
      <c r="P197" s="81" t="s">
        <v>89</v>
      </c>
      <c r="Q197" s="81" t="s">
        <v>514</v>
      </c>
    </row>
    <row r="198">
      <c r="A198" s="97" t="s">
        <v>82</v>
      </c>
      <c r="B198" s="82" t="s">
        <v>108</v>
      </c>
      <c r="C198" s="8"/>
      <c r="D198" s="81" t="s">
        <v>84</v>
      </c>
      <c r="E198" s="81" t="s">
        <v>85</v>
      </c>
      <c r="F198" s="81" t="s">
        <v>84</v>
      </c>
      <c r="G198" s="81" t="s">
        <v>85</v>
      </c>
      <c r="H198" s="81" t="s">
        <v>515</v>
      </c>
      <c r="I198" s="99">
        <v>10000.0</v>
      </c>
      <c r="J198" s="81">
        <f t="shared" si="5"/>
        <v>3</v>
      </c>
      <c r="K198" s="102">
        <v>46083.0</v>
      </c>
      <c r="L198" s="98">
        <v>46097.0</v>
      </c>
      <c r="M198" s="81"/>
      <c r="N198" s="81" t="str">
        <f t="shared" si="3"/>
        <v>R047353-1
R047353-2
R047353-3</v>
      </c>
      <c r="O198" s="81" t="s">
        <v>88</v>
      </c>
      <c r="P198" s="81" t="s">
        <v>89</v>
      </c>
      <c r="Q198" s="81" t="s">
        <v>516</v>
      </c>
    </row>
    <row r="199">
      <c r="A199" s="97" t="s">
        <v>82</v>
      </c>
      <c r="B199" s="82" t="s">
        <v>105</v>
      </c>
      <c r="C199" s="8"/>
      <c r="D199" s="81" t="s">
        <v>84</v>
      </c>
      <c r="E199" s="81" t="s">
        <v>85</v>
      </c>
      <c r="F199" s="81" t="s">
        <v>84</v>
      </c>
      <c r="G199" s="81" t="s">
        <v>85</v>
      </c>
      <c r="H199" s="81" t="s">
        <v>517</v>
      </c>
      <c r="I199" s="99">
        <v>25000.0</v>
      </c>
      <c r="J199" s="81">
        <f t="shared" si="5"/>
        <v>5</v>
      </c>
      <c r="K199" s="102">
        <v>46083.0</v>
      </c>
      <c r="L199" s="98">
        <v>46098.0</v>
      </c>
      <c r="M199" s="81"/>
      <c r="N199" s="81" t="str">
        <f t="shared" si="3"/>
        <v>F62516-1
F62516-2
F62516-3
F62516-4
F62516-5</v>
      </c>
      <c r="O199" s="81" t="s">
        <v>88</v>
      </c>
      <c r="P199" s="81" t="s">
        <v>89</v>
      </c>
      <c r="Q199" s="81" t="s">
        <v>518</v>
      </c>
    </row>
    <row r="200">
      <c r="A200" s="81" t="s">
        <v>35</v>
      </c>
      <c r="B200" s="82" t="s">
        <v>141</v>
      </c>
      <c r="C200" s="8"/>
      <c r="D200" s="81" t="s">
        <v>101</v>
      </c>
      <c r="E200" s="81" t="s">
        <v>85</v>
      </c>
      <c r="F200" s="81" t="s">
        <v>84</v>
      </c>
      <c r="G200" s="81" t="s">
        <v>85</v>
      </c>
      <c r="H200" s="81" t="s">
        <v>519</v>
      </c>
      <c r="I200" s="81">
        <v>13782.0</v>
      </c>
      <c r="J200" s="81">
        <f t="shared" si="5"/>
        <v>3</v>
      </c>
      <c r="K200" s="102">
        <v>46083.0</v>
      </c>
      <c r="L200" s="98">
        <v>46104.0</v>
      </c>
      <c r="M200" s="81"/>
      <c r="N200" s="81" t="str">
        <f t="shared" si="3"/>
        <v>F62552-1
F62552-2
F62552-3</v>
      </c>
      <c r="O200" s="81" t="s">
        <v>88</v>
      </c>
      <c r="P200" s="81" t="s">
        <v>89</v>
      </c>
      <c r="Q200" s="81" t="s">
        <v>520</v>
      </c>
    </row>
    <row r="201">
      <c r="A201" s="81" t="s">
        <v>35</v>
      </c>
      <c r="B201" s="82" t="s">
        <v>127</v>
      </c>
      <c r="C201" s="8"/>
      <c r="D201" s="81" t="s">
        <v>101</v>
      </c>
      <c r="E201" s="81" t="s">
        <v>85</v>
      </c>
      <c r="F201" s="81" t="s">
        <v>84</v>
      </c>
      <c r="G201" s="81" t="s">
        <v>85</v>
      </c>
      <c r="H201" s="81" t="s">
        <v>521</v>
      </c>
      <c r="I201" s="81">
        <v>12576.0</v>
      </c>
      <c r="J201" s="81">
        <f t="shared" si="5"/>
        <v>3</v>
      </c>
      <c r="K201" s="102">
        <v>46094.0</v>
      </c>
      <c r="L201" s="98">
        <v>46104.0</v>
      </c>
      <c r="M201" s="81"/>
      <c r="N201" s="81" t="str">
        <f t="shared" si="3"/>
        <v>F62583-1
F62583-2
F62583-3</v>
      </c>
      <c r="O201" s="81" t="s">
        <v>88</v>
      </c>
      <c r="P201" s="81" t="s">
        <v>89</v>
      </c>
      <c r="Q201" s="81" t="s">
        <v>522</v>
      </c>
    </row>
    <row r="202">
      <c r="A202" s="81" t="s">
        <v>35</v>
      </c>
      <c r="B202" s="82" t="s">
        <v>312</v>
      </c>
      <c r="C202" s="8"/>
      <c r="D202" s="81" t="s">
        <v>84</v>
      </c>
      <c r="E202" s="81" t="s">
        <v>85</v>
      </c>
      <c r="F202" s="81" t="s">
        <v>102</v>
      </c>
      <c r="G202" s="81" t="s">
        <v>85</v>
      </c>
      <c r="H202" s="81" t="s">
        <v>523</v>
      </c>
      <c r="I202" s="99">
        <v>10588.0</v>
      </c>
      <c r="J202" s="81">
        <f t="shared" si="5"/>
        <v>3</v>
      </c>
      <c r="K202" s="102">
        <v>46094.0</v>
      </c>
      <c r="L202" s="98">
        <v>46104.0</v>
      </c>
      <c r="M202" s="81"/>
      <c r="N202" s="81" t="str">
        <f t="shared" si="3"/>
        <v>F62235-1
F62235-2
F62235-3</v>
      </c>
      <c r="O202" s="81" t="s">
        <v>88</v>
      </c>
      <c r="P202" s="81" t="s">
        <v>89</v>
      </c>
      <c r="Q202" s="81" t="s">
        <v>524</v>
      </c>
    </row>
    <row r="203">
      <c r="E203" s="105"/>
      <c r="K203" s="2"/>
      <c r="L203" s="106"/>
    </row>
    <row r="204">
      <c r="E204" s="105"/>
      <c r="K204" s="2"/>
      <c r="L204" s="106"/>
    </row>
    <row r="205">
      <c r="E205" s="105"/>
      <c r="K205" s="2"/>
      <c r="L205" s="106"/>
    </row>
    <row r="206">
      <c r="E206" s="105"/>
      <c r="K206" s="2"/>
      <c r="L206" s="106"/>
    </row>
    <row r="207">
      <c r="E207" s="105"/>
      <c r="K207" s="2"/>
      <c r="L207" s="106"/>
    </row>
    <row r="208">
      <c r="E208" s="105"/>
      <c r="K208" s="2"/>
      <c r="L208" s="106"/>
    </row>
    <row r="209">
      <c r="E209" s="105"/>
      <c r="K209" s="2"/>
      <c r="L209" s="106"/>
    </row>
    <row r="210">
      <c r="E210" s="105"/>
      <c r="K210" s="2"/>
      <c r="L210" s="106"/>
    </row>
    <row r="211">
      <c r="E211" s="105"/>
      <c r="K211" s="2"/>
      <c r="L211" s="106"/>
    </row>
    <row r="212">
      <c r="E212" s="105"/>
      <c r="K212" s="2"/>
      <c r="L212" s="106"/>
    </row>
    <row r="213">
      <c r="E213" s="105"/>
      <c r="K213" s="2"/>
      <c r="L213" s="106"/>
    </row>
    <row r="214">
      <c r="E214" s="105"/>
      <c r="K214" s="2"/>
      <c r="L214" s="106"/>
    </row>
    <row r="215">
      <c r="E215" s="105"/>
      <c r="K215" s="2"/>
      <c r="L215" s="106"/>
    </row>
    <row r="216">
      <c r="E216" s="105"/>
      <c r="K216" s="2"/>
      <c r="L216" s="106"/>
    </row>
    <row r="217">
      <c r="E217" s="105"/>
      <c r="K217" s="2"/>
      <c r="L217" s="106"/>
    </row>
    <row r="218">
      <c r="E218" s="105"/>
      <c r="K218" s="2"/>
      <c r="L218" s="106"/>
    </row>
    <row r="219">
      <c r="E219" s="105"/>
      <c r="K219" s="2"/>
      <c r="L219" s="106"/>
    </row>
    <row r="220">
      <c r="E220" s="105"/>
      <c r="K220" s="2"/>
      <c r="L220" s="106"/>
    </row>
    <row r="221">
      <c r="E221" s="105"/>
      <c r="K221" s="2"/>
      <c r="L221" s="106"/>
    </row>
    <row r="222">
      <c r="E222" s="105"/>
      <c r="K222" s="2"/>
      <c r="L222" s="106"/>
    </row>
    <row r="223">
      <c r="E223" s="105"/>
      <c r="K223" s="2"/>
      <c r="L223" s="106"/>
    </row>
    <row r="224">
      <c r="E224" s="105"/>
      <c r="K224" s="2"/>
      <c r="L224" s="106"/>
    </row>
    <row r="225">
      <c r="E225" s="105"/>
      <c r="K225" s="2"/>
      <c r="L225" s="106"/>
    </row>
    <row r="226">
      <c r="E226" s="105"/>
      <c r="K226" s="2"/>
      <c r="L226" s="106"/>
    </row>
    <row r="227">
      <c r="E227" s="105"/>
      <c r="K227" s="2"/>
      <c r="L227" s="106"/>
    </row>
    <row r="228">
      <c r="E228" s="105"/>
      <c r="K228" s="2"/>
      <c r="L228" s="106"/>
    </row>
    <row r="229">
      <c r="E229" s="105"/>
      <c r="K229" s="2"/>
      <c r="L229" s="106"/>
    </row>
    <row r="230">
      <c r="E230" s="105"/>
      <c r="K230" s="2"/>
      <c r="L230" s="106"/>
    </row>
    <row r="231">
      <c r="E231" s="105"/>
      <c r="K231" s="2"/>
      <c r="L231" s="106"/>
    </row>
    <row r="232">
      <c r="E232" s="105"/>
      <c r="K232" s="2"/>
      <c r="L232" s="106"/>
    </row>
    <row r="233">
      <c r="E233" s="105"/>
      <c r="K233" s="2"/>
      <c r="L233" s="106"/>
    </row>
    <row r="234">
      <c r="E234" s="105"/>
      <c r="K234" s="2"/>
      <c r="L234" s="106"/>
    </row>
    <row r="235">
      <c r="E235" s="105"/>
      <c r="K235" s="2"/>
      <c r="L235" s="106"/>
    </row>
    <row r="236">
      <c r="E236" s="105"/>
      <c r="K236" s="2"/>
      <c r="L236" s="106"/>
    </row>
    <row r="237">
      <c r="E237" s="105"/>
      <c r="K237" s="2"/>
      <c r="L237" s="106"/>
    </row>
    <row r="238">
      <c r="E238" s="105"/>
      <c r="K238" s="2"/>
      <c r="L238" s="106"/>
    </row>
    <row r="239">
      <c r="E239" s="105"/>
      <c r="K239" s="2"/>
      <c r="L239" s="106"/>
    </row>
    <row r="240">
      <c r="E240" s="105"/>
      <c r="K240" s="2"/>
      <c r="L240" s="106"/>
    </row>
    <row r="241">
      <c r="E241" s="105"/>
      <c r="K241" s="2"/>
      <c r="L241" s="106"/>
    </row>
    <row r="242">
      <c r="E242" s="105"/>
      <c r="K242" s="2"/>
      <c r="L242" s="106"/>
    </row>
    <row r="243">
      <c r="E243" s="105"/>
      <c r="K243" s="2"/>
      <c r="L243" s="106"/>
    </row>
    <row r="244">
      <c r="E244" s="105"/>
      <c r="K244" s="2"/>
      <c r="L244" s="106"/>
    </row>
    <row r="245">
      <c r="E245" s="105"/>
      <c r="K245" s="2"/>
      <c r="L245" s="106"/>
    </row>
    <row r="246">
      <c r="E246" s="105"/>
      <c r="K246" s="2"/>
      <c r="L246" s="106"/>
    </row>
    <row r="247">
      <c r="E247" s="105"/>
      <c r="K247" s="2"/>
      <c r="L247" s="106"/>
    </row>
    <row r="248">
      <c r="E248" s="105"/>
      <c r="K248" s="2"/>
      <c r="L248" s="106"/>
    </row>
    <row r="249">
      <c r="E249" s="105"/>
      <c r="K249" s="2"/>
      <c r="L249" s="106"/>
    </row>
    <row r="250">
      <c r="E250" s="105"/>
      <c r="K250" s="2"/>
      <c r="L250" s="106"/>
    </row>
    <row r="251">
      <c r="E251" s="105"/>
      <c r="K251" s="2"/>
      <c r="L251" s="106"/>
    </row>
    <row r="252">
      <c r="E252" s="105"/>
      <c r="K252" s="2"/>
      <c r="L252" s="106"/>
    </row>
    <row r="253">
      <c r="E253" s="105"/>
      <c r="K253" s="2"/>
      <c r="L253" s="106"/>
    </row>
    <row r="254">
      <c r="E254" s="105"/>
      <c r="K254" s="2"/>
      <c r="L254" s="106"/>
    </row>
    <row r="255">
      <c r="E255" s="105"/>
      <c r="K255" s="2"/>
      <c r="L255" s="106"/>
    </row>
    <row r="256">
      <c r="E256" s="105"/>
      <c r="K256" s="2"/>
      <c r="L256" s="106"/>
    </row>
    <row r="257">
      <c r="E257" s="105"/>
      <c r="K257" s="2"/>
      <c r="L257" s="106"/>
    </row>
    <row r="258">
      <c r="E258" s="105"/>
      <c r="K258" s="2"/>
      <c r="L258" s="106"/>
    </row>
    <row r="259">
      <c r="E259" s="105"/>
      <c r="K259" s="2"/>
      <c r="L259" s="106"/>
    </row>
    <row r="260">
      <c r="E260" s="105"/>
      <c r="K260" s="2"/>
      <c r="L260" s="106"/>
    </row>
    <row r="261">
      <c r="E261" s="105"/>
      <c r="K261" s="2"/>
      <c r="L261" s="106"/>
    </row>
    <row r="262">
      <c r="E262" s="105"/>
      <c r="K262" s="2"/>
      <c r="L262" s="106"/>
    </row>
    <row r="263">
      <c r="E263" s="105"/>
      <c r="K263" s="2"/>
      <c r="L263" s="106"/>
    </row>
    <row r="264">
      <c r="E264" s="105"/>
      <c r="K264" s="2"/>
      <c r="L264" s="106"/>
    </row>
    <row r="265">
      <c r="E265" s="105"/>
      <c r="K265" s="2"/>
      <c r="L265" s="106"/>
    </row>
    <row r="266">
      <c r="E266" s="105"/>
      <c r="K266" s="2"/>
      <c r="L266" s="106"/>
    </row>
    <row r="267">
      <c r="E267" s="105"/>
      <c r="K267" s="2"/>
      <c r="L267" s="106"/>
    </row>
    <row r="268">
      <c r="E268" s="105"/>
      <c r="K268" s="2"/>
      <c r="L268" s="106"/>
    </row>
    <row r="269">
      <c r="E269" s="105"/>
      <c r="K269" s="2"/>
      <c r="L269" s="106"/>
    </row>
    <row r="270">
      <c r="E270" s="105"/>
      <c r="K270" s="2"/>
      <c r="L270" s="106"/>
    </row>
    <row r="271">
      <c r="E271" s="105"/>
      <c r="K271" s="2"/>
      <c r="L271" s="106"/>
    </row>
    <row r="272">
      <c r="E272" s="105"/>
      <c r="K272" s="2"/>
      <c r="L272" s="106"/>
    </row>
    <row r="273">
      <c r="E273" s="105"/>
      <c r="K273" s="2"/>
      <c r="L273" s="106"/>
    </row>
    <row r="274">
      <c r="E274" s="105"/>
      <c r="K274" s="2"/>
      <c r="L274" s="106"/>
    </row>
    <row r="275">
      <c r="E275" s="105"/>
      <c r="K275" s="2"/>
      <c r="L275" s="106"/>
    </row>
    <row r="276">
      <c r="E276" s="105"/>
      <c r="K276" s="2"/>
      <c r="L276" s="106"/>
    </row>
    <row r="277">
      <c r="E277" s="105"/>
      <c r="K277" s="2"/>
      <c r="L277" s="106"/>
    </row>
    <row r="278">
      <c r="E278" s="105"/>
      <c r="K278" s="2"/>
      <c r="L278" s="106"/>
    </row>
    <row r="279">
      <c r="E279" s="105"/>
      <c r="K279" s="2"/>
      <c r="L279" s="106"/>
    </row>
    <row r="280">
      <c r="E280" s="105"/>
      <c r="K280" s="2"/>
      <c r="L280" s="106"/>
    </row>
    <row r="281">
      <c r="E281" s="105"/>
      <c r="K281" s="2"/>
      <c r="L281" s="106"/>
    </row>
    <row r="282">
      <c r="E282" s="105"/>
      <c r="K282" s="2"/>
      <c r="L282" s="106"/>
    </row>
    <row r="283">
      <c r="E283" s="105"/>
      <c r="K283" s="2"/>
      <c r="L283" s="106"/>
    </row>
    <row r="284">
      <c r="E284" s="105"/>
      <c r="K284" s="2"/>
      <c r="L284" s="106"/>
    </row>
    <row r="285">
      <c r="E285" s="105"/>
      <c r="K285" s="2"/>
      <c r="L285" s="106"/>
    </row>
    <row r="286">
      <c r="E286" s="105"/>
      <c r="K286" s="2"/>
      <c r="L286" s="106"/>
    </row>
    <row r="287">
      <c r="E287" s="105"/>
      <c r="K287" s="2"/>
      <c r="L287" s="106"/>
    </row>
    <row r="288">
      <c r="E288" s="105"/>
      <c r="K288" s="2"/>
      <c r="L288" s="106"/>
    </row>
    <row r="289">
      <c r="E289" s="105"/>
      <c r="K289" s="2"/>
      <c r="L289" s="106"/>
    </row>
    <row r="290">
      <c r="E290" s="105"/>
      <c r="K290" s="2"/>
      <c r="L290" s="106"/>
    </row>
    <row r="291">
      <c r="E291" s="105"/>
      <c r="K291" s="2"/>
      <c r="L291" s="106"/>
    </row>
    <row r="292">
      <c r="E292" s="105"/>
      <c r="K292" s="2"/>
      <c r="L292" s="106"/>
    </row>
    <row r="293">
      <c r="E293" s="105"/>
      <c r="K293" s="2"/>
      <c r="L293" s="106"/>
    </row>
    <row r="294">
      <c r="E294" s="105"/>
      <c r="K294" s="2"/>
      <c r="L294" s="106"/>
    </row>
    <row r="295">
      <c r="E295" s="105"/>
      <c r="K295" s="2"/>
      <c r="L295" s="106"/>
    </row>
    <row r="296">
      <c r="E296" s="105"/>
      <c r="K296" s="2"/>
      <c r="L296" s="106"/>
    </row>
    <row r="297">
      <c r="E297" s="105"/>
      <c r="K297" s="2"/>
      <c r="L297" s="106"/>
    </row>
    <row r="298">
      <c r="E298" s="105"/>
      <c r="K298" s="2"/>
      <c r="L298" s="106"/>
    </row>
    <row r="299">
      <c r="E299" s="105"/>
      <c r="K299" s="2"/>
      <c r="L299" s="106"/>
    </row>
    <row r="300">
      <c r="E300" s="105"/>
      <c r="K300" s="2"/>
      <c r="L300" s="106"/>
    </row>
    <row r="301">
      <c r="E301" s="105"/>
      <c r="K301" s="2"/>
      <c r="L301" s="106"/>
    </row>
    <row r="302">
      <c r="E302" s="105"/>
      <c r="K302" s="2"/>
      <c r="L302" s="106"/>
    </row>
    <row r="303">
      <c r="E303" s="105"/>
      <c r="K303" s="2"/>
      <c r="L303" s="106"/>
    </row>
    <row r="304">
      <c r="E304" s="105"/>
      <c r="K304" s="2"/>
      <c r="L304" s="106"/>
    </row>
    <row r="305">
      <c r="E305" s="105"/>
      <c r="K305" s="2"/>
      <c r="L305" s="106"/>
    </row>
    <row r="306">
      <c r="E306" s="105"/>
      <c r="K306" s="2"/>
      <c r="L306" s="106"/>
    </row>
    <row r="307">
      <c r="E307" s="105"/>
      <c r="K307" s="2"/>
      <c r="L307" s="106"/>
    </row>
    <row r="308">
      <c r="E308" s="105"/>
      <c r="K308" s="2"/>
      <c r="L308" s="106"/>
    </row>
    <row r="309">
      <c r="E309" s="105"/>
      <c r="K309" s="2"/>
      <c r="L309" s="106"/>
    </row>
    <row r="310">
      <c r="E310" s="105"/>
      <c r="K310" s="2"/>
      <c r="L310" s="106"/>
    </row>
    <row r="311">
      <c r="E311" s="105"/>
      <c r="K311" s="2"/>
      <c r="L311" s="106"/>
    </row>
    <row r="312">
      <c r="E312" s="105"/>
      <c r="K312" s="2"/>
      <c r="L312" s="106"/>
    </row>
    <row r="313">
      <c r="E313" s="105"/>
      <c r="K313" s="2"/>
      <c r="L313" s="106"/>
    </row>
    <row r="314">
      <c r="E314" s="105"/>
      <c r="K314" s="2"/>
      <c r="L314" s="106"/>
    </row>
    <row r="315">
      <c r="E315" s="105"/>
      <c r="K315" s="2"/>
      <c r="L315" s="106"/>
    </row>
    <row r="316">
      <c r="E316" s="105"/>
      <c r="K316" s="2"/>
      <c r="L316" s="106"/>
    </row>
    <row r="317">
      <c r="E317" s="105"/>
      <c r="K317" s="2"/>
      <c r="L317" s="106"/>
    </row>
    <row r="318">
      <c r="E318" s="105"/>
      <c r="K318" s="2"/>
      <c r="L318" s="106"/>
    </row>
    <row r="319">
      <c r="E319" s="105"/>
      <c r="K319" s="2"/>
      <c r="L319" s="106"/>
    </row>
    <row r="320">
      <c r="E320" s="105"/>
      <c r="K320" s="2"/>
      <c r="L320" s="106"/>
    </row>
    <row r="321">
      <c r="E321" s="105"/>
      <c r="K321" s="2"/>
      <c r="L321" s="106"/>
    </row>
    <row r="322">
      <c r="E322" s="105"/>
      <c r="K322" s="2"/>
      <c r="L322" s="106"/>
    </row>
    <row r="323">
      <c r="E323" s="105"/>
      <c r="K323" s="2"/>
      <c r="L323" s="106"/>
    </row>
    <row r="324">
      <c r="E324" s="105"/>
      <c r="K324" s="2"/>
      <c r="L324" s="106"/>
    </row>
    <row r="325">
      <c r="E325" s="105"/>
      <c r="K325" s="2"/>
      <c r="L325" s="106"/>
    </row>
    <row r="326">
      <c r="E326" s="105"/>
      <c r="K326" s="2"/>
      <c r="L326" s="106"/>
    </row>
    <row r="327">
      <c r="E327" s="105"/>
      <c r="K327" s="2"/>
      <c r="L327" s="106"/>
    </row>
    <row r="328">
      <c r="E328" s="105"/>
      <c r="K328" s="2"/>
      <c r="L328" s="106"/>
    </row>
    <row r="329">
      <c r="E329" s="105"/>
      <c r="K329" s="2"/>
      <c r="L329" s="106"/>
    </row>
    <row r="330">
      <c r="E330" s="105"/>
      <c r="K330" s="2"/>
      <c r="L330" s="106"/>
    </row>
    <row r="331">
      <c r="E331" s="105"/>
      <c r="K331" s="2"/>
      <c r="L331" s="106"/>
    </row>
    <row r="332">
      <c r="E332" s="105"/>
      <c r="K332" s="2"/>
      <c r="L332" s="106"/>
    </row>
    <row r="333">
      <c r="E333" s="105"/>
      <c r="K333" s="2"/>
      <c r="L333" s="106"/>
    </row>
    <row r="334">
      <c r="E334" s="105"/>
      <c r="K334" s="2"/>
      <c r="L334" s="106"/>
    </row>
    <row r="335">
      <c r="E335" s="105"/>
      <c r="K335" s="2"/>
      <c r="L335" s="106"/>
    </row>
    <row r="336">
      <c r="E336" s="105"/>
      <c r="K336" s="2"/>
      <c r="L336" s="106"/>
    </row>
    <row r="337">
      <c r="E337" s="105"/>
      <c r="K337" s="2"/>
      <c r="L337" s="106"/>
    </row>
    <row r="338">
      <c r="E338" s="105"/>
      <c r="K338" s="2"/>
      <c r="L338" s="106"/>
    </row>
    <row r="339">
      <c r="E339" s="105"/>
      <c r="K339" s="2"/>
      <c r="L339" s="106"/>
    </row>
    <row r="340">
      <c r="E340" s="105"/>
      <c r="K340" s="2"/>
      <c r="L340" s="106"/>
    </row>
    <row r="341">
      <c r="E341" s="105"/>
      <c r="K341" s="2"/>
      <c r="L341" s="106"/>
    </row>
    <row r="342">
      <c r="E342" s="105"/>
      <c r="K342" s="2"/>
      <c r="L342" s="106"/>
    </row>
    <row r="343">
      <c r="E343" s="105"/>
      <c r="K343" s="2"/>
      <c r="L343" s="106"/>
    </row>
    <row r="344">
      <c r="E344" s="105"/>
      <c r="K344" s="2"/>
      <c r="L344" s="106"/>
    </row>
    <row r="345">
      <c r="E345" s="105"/>
      <c r="K345" s="2"/>
      <c r="L345" s="106"/>
    </row>
    <row r="346">
      <c r="E346" s="105"/>
      <c r="K346" s="2"/>
      <c r="L346" s="106"/>
    </row>
    <row r="347">
      <c r="E347" s="105"/>
      <c r="K347" s="2"/>
      <c r="L347" s="106"/>
    </row>
    <row r="348">
      <c r="E348" s="105"/>
      <c r="K348" s="2"/>
      <c r="L348" s="106"/>
    </row>
    <row r="349">
      <c r="E349" s="105"/>
      <c r="K349" s="2"/>
      <c r="L349" s="106"/>
    </row>
    <row r="350">
      <c r="E350" s="105"/>
      <c r="K350" s="2"/>
      <c r="L350" s="106"/>
    </row>
    <row r="351">
      <c r="E351" s="105"/>
      <c r="K351" s="2"/>
      <c r="L351" s="106"/>
    </row>
    <row r="352">
      <c r="E352" s="105"/>
      <c r="K352" s="2"/>
      <c r="L352" s="106"/>
    </row>
    <row r="353">
      <c r="E353" s="105"/>
      <c r="K353" s="2"/>
      <c r="L353" s="106"/>
    </row>
    <row r="354">
      <c r="E354" s="105"/>
      <c r="K354" s="2"/>
      <c r="L354" s="106"/>
    </row>
    <row r="355">
      <c r="E355" s="105"/>
      <c r="K355" s="2"/>
      <c r="L355" s="106"/>
    </row>
    <row r="356">
      <c r="E356" s="105"/>
      <c r="K356" s="2"/>
      <c r="L356" s="106"/>
    </row>
    <row r="357">
      <c r="E357" s="105"/>
      <c r="K357" s="2"/>
      <c r="L357" s="106"/>
    </row>
    <row r="358">
      <c r="E358" s="105"/>
      <c r="K358" s="2"/>
      <c r="L358" s="106"/>
    </row>
    <row r="359">
      <c r="E359" s="105"/>
      <c r="K359" s="2"/>
      <c r="L359" s="106"/>
    </row>
    <row r="360">
      <c r="E360" s="105"/>
      <c r="K360" s="2"/>
      <c r="L360" s="106"/>
    </row>
    <row r="361">
      <c r="E361" s="105"/>
      <c r="K361" s="2"/>
      <c r="L361" s="106"/>
    </row>
    <row r="362">
      <c r="E362" s="105"/>
      <c r="K362" s="2"/>
      <c r="L362" s="106"/>
    </row>
    <row r="363">
      <c r="E363" s="105"/>
      <c r="K363" s="2"/>
      <c r="L363" s="106"/>
    </row>
    <row r="364">
      <c r="E364" s="105"/>
      <c r="K364" s="2"/>
      <c r="L364" s="106"/>
    </row>
    <row r="365">
      <c r="E365" s="105"/>
      <c r="K365" s="2"/>
      <c r="L365" s="106"/>
    </row>
    <row r="366">
      <c r="E366" s="105"/>
      <c r="K366" s="2"/>
      <c r="L366" s="106"/>
    </row>
    <row r="367">
      <c r="E367" s="105"/>
      <c r="K367" s="2"/>
      <c r="L367" s="106"/>
    </row>
    <row r="368">
      <c r="E368" s="105"/>
      <c r="K368" s="2"/>
      <c r="L368" s="106"/>
    </row>
    <row r="369">
      <c r="E369" s="105"/>
      <c r="K369" s="2"/>
      <c r="L369" s="106"/>
    </row>
    <row r="370">
      <c r="E370" s="105"/>
      <c r="K370" s="2"/>
      <c r="L370" s="106"/>
    </row>
    <row r="371">
      <c r="E371" s="105"/>
      <c r="K371" s="2"/>
      <c r="L371" s="106"/>
    </row>
    <row r="372">
      <c r="E372" s="105"/>
      <c r="K372" s="2"/>
      <c r="L372" s="106"/>
    </row>
    <row r="373">
      <c r="E373" s="105"/>
      <c r="K373" s="2"/>
      <c r="L373" s="106"/>
    </row>
    <row r="374">
      <c r="E374" s="105"/>
      <c r="K374" s="2"/>
      <c r="L374" s="106"/>
    </row>
    <row r="375">
      <c r="E375" s="105"/>
      <c r="K375" s="2"/>
      <c r="L375" s="106"/>
    </row>
    <row r="376">
      <c r="E376" s="105"/>
      <c r="K376" s="2"/>
      <c r="L376" s="106"/>
    </row>
    <row r="377">
      <c r="E377" s="105"/>
      <c r="K377" s="2"/>
      <c r="L377" s="106"/>
    </row>
    <row r="378">
      <c r="E378" s="105"/>
      <c r="K378" s="2"/>
      <c r="L378" s="106"/>
    </row>
    <row r="379">
      <c r="E379" s="105"/>
      <c r="K379" s="2"/>
      <c r="L379" s="106"/>
    </row>
    <row r="380">
      <c r="E380" s="105"/>
      <c r="K380" s="2"/>
      <c r="L380" s="106"/>
    </row>
    <row r="381">
      <c r="E381" s="105"/>
      <c r="K381" s="2"/>
      <c r="L381" s="106"/>
    </row>
    <row r="382">
      <c r="E382" s="105"/>
      <c r="K382" s="2"/>
      <c r="L382" s="106"/>
    </row>
    <row r="383">
      <c r="E383" s="105"/>
      <c r="K383" s="2"/>
      <c r="L383" s="106"/>
    </row>
    <row r="384">
      <c r="E384" s="105"/>
      <c r="K384" s="2"/>
      <c r="L384" s="106"/>
    </row>
    <row r="385">
      <c r="E385" s="105"/>
      <c r="K385" s="2"/>
      <c r="L385" s="106"/>
    </row>
    <row r="386">
      <c r="E386" s="105"/>
      <c r="K386" s="2"/>
      <c r="L386" s="106"/>
    </row>
    <row r="387">
      <c r="E387" s="105"/>
      <c r="K387" s="2"/>
      <c r="L387" s="106"/>
    </row>
    <row r="388">
      <c r="E388" s="105"/>
      <c r="K388" s="2"/>
      <c r="L388" s="106"/>
    </row>
    <row r="389">
      <c r="E389" s="105"/>
      <c r="K389" s="2"/>
      <c r="L389" s="106"/>
    </row>
    <row r="390">
      <c r="E390" s="105"/>
      <c r="K390" s="2"/>
      <c r="L390" s="106"/>
    </row>
    <row r="391">
      <c r="E391" s="105"/>
      <c r="K391" s="2"/>
      <c r="L391" s="106"/>
    </row>
    <row r="392">
      <c r="E392" s="105"/>
      <c r="K392" s="2"/>
      <c r="L392" s="106"/>
    </row>
    <row r="393">
      <c r="E393" s="105"/>
      <c r="K393" s="2"/>
      <c r="L393" s="106"/>
    </row>
    <row r="394">
      <c r="E394" s="105"/>
      <c r="K394" s="2"/>
      <c r="L394" s="106"/>
    </row>
    <row r="395">
      <c r="E395" s="105"/>
      <c r="K395" s="2"/>
      <c r="L395" s="106"/>
    </row>
    <row r="396">
      <c r="E396" s="105"/>
      <c r="K396" s="2"/>
      <c r="L396" s="106"/>
    </row>
    <row r="397">
      <c r="E397" s="105"/>
      <c r="K397" s="2"/>
      <c r="L397" s="106"/>
    </row>
    <row r="398">
      <c r="E398" s="105"/>
      <c r="K398" s="2"/>
      <c r="L398" s="106"/>
    </row>
    <row r="399">
      <c r="E399" s="105"/>
      <c r="K399" s="2"/>
      <c r="L399" s="106"/>
    </row>
    <row r="400">
      <c r="E400" s="105"/>
      <c r="K400" s="2"/>
      <c r="L400" s="106"/>
    </row>
    <row r="401">
      <c r="E401" s="105"/>
      <c r="K401" s="2"/>
      <c r="L401" s="106"/>
    </row>
    <row r="402">
      <c r="E402" s="105"/>
      <c r="K402" s="2"/>
      <c r="L402" s="106"/>
    </row>
    <row r="403">
      <c r="E403" s="105"/>
      <c r="K403" s="2"/>
      <c r="L403" s="106"/>
    </row>
    <row r="404">
      <c r="E404" s="105"/>
      <c r="K404" s="2"/>
      <c r="L404" s="106"/>
    </row>
    <row r="405">
      <c r="E405" s="105"/>
      <c r="K405" s="2"/>
      <c r="L405" s="106"/>
    </row>
    <row r="406">
      <c r="E406" s="105"/>
      <c r="K406" s="2"/>
      <c r="L406" s="106"/>
    </row>
    <row r="407">
      <c r="E407" s="105"/>
      <c r="K407" s="2"/>
      <c r="L407" s="106"/>
    </row>
    <row r="408">
      <c r="E408" s="105"/>
      <c r="K408" s="2"/>
      <c r="L408" s="106"/>
    </row>
    <row r="409">
      <c r="E409" s="105"/>
      <c r="K409" s="2"/>
      <c r="L409" s="106"/>
    </row>
    <row r="410">
      <c r="E410" s="105"/>
      <c r="K410" s="2"/>
      <c r="L410" s="106"/>
    </row>
    <row r="411">
      <c r="E411" s="105"/>
      <c r="K411" s="2"/>
      <c r="L411" s="106"/>
    </row>
    <row r="412">
      <c r="E412" s="105"/>
      <c r="K412" s="2"/>
      <c r="L412" s="106"/>
    </row>
    <row r="413">
      <c r="E413" s="105"/>
      <c r="K413" s="2"/>
      <c r="L413" s="106"/>
    </row>
    <row r="414">
      <c r="E414" s="105"/>
      <c r="K414" s="2"/>
      <c r="L414" s="106"/>
    </row>
    <row r="415">
      <c r="E415" s="105"/>
      <c r="K415" s="2"/>
      <c r="L415" s="106"/>
    </row>
    <row r="416">
      <c r="E416" s="105"/>
      <c r="K416" s="2"/>
      <c r="L416" s="106"/>
    </row>
    <row r="417">
      <c r="E417" s="105"/>
      <c r="K417" s="2"/>
      <c r="L417" s="106"/>
    </row>
    <row r="418">
      <c r="E418" s="105"/>
      <c r="K418" s="2"/>
      <c r="L418" s="106"/>
    </row>
    <row r="419">
      <c r="E419" s="105"/>
      <c r="K419" s="2"/>
      <c r="L419" s="106"/>
    </row>
    <row r="420">
      <c r="E420" s="105"/>
      <c r="K420" s="2"/>
      <c r="L420" s="106"/>
    </row>
    <row r="421">
      <c r="E421" s="105"/>
      <c r="K421" s="2"/>
      <c r="L421" s="106"/>
    </row>
    <row r="422">
      <c r="E422" s="105"/>
      <c r="K422" s="2"/>
      <c r="L422" s="106"/>
    </row>
    <row r="423">
      <c r="E423" s="105"/>
      <c r="K423" s="2"/>
      <c r="L423" s="106"/>
    </row>
    <row r="424">
      <c r="E424" s="105"/>
      <c r="K424" s="2"/>
      <c r="L424" s="106"/>
    </row>
    <row r="425">
      <c r="E425" s="105"/>
      <c r="K425" s="2"/>
      <c r="L425" s="106"/>
    </row>
    <row r="426">
      <c r="E426" s="105"/>
      <c r="K426" s="2"/>
      <c r="L426" s="106"/>
    </row>
    <row r="427">
      <c r="E427" s="105"/>
      <c r="K427" s="2"/>
      <c r="L427" s="106"/>
    </row>
    <row r="428">
      <c r="E428" s="105"/>
      <c r="K428" s="2"/>
      <c r="L428" s="106"/>
    </row>
    <row r="429">
      <c r="E429" s="105"/>
      <c r="K429" s="2"/>
      <c r="L429" s="106"/>
    </row>
    <row r="430">
      <c r="E430" s="105"/>
      <c r="K430" s="2"/>
      <c r="L430" s="106"/>
    </row>
    <row r="431">
      <c r="E431" s="105"/>
      <c r="K431" s="2"/>
      <c r="L431" s="106"/>
    </row>
    <row r="432">
      <c r="E432" s="105"/>
      <c r="K432" s="2"/>
      <c r="L432" s="106"/>
    </row>
    <row r="433">
      <c r="E433" s="105"/>
      <c r="K433" s="2"/>
      <c r="L433" s="106"/>
    </row>
    <row r="434">
      <c r="E434" s="105"/>
      <c r="K434" s="2"/>
      <c r="L434" s="106"/>
    </row>
    <row r="435">
      <c r="E435" s="105"/>
      <c r="K435" s="2"/>
      <c r="L435" s="106"/>
    </row>
    <row r="436">
      <c r="E436" s="105"/>
      <c r="K436" s="2"/>
      <c r="L436" s="106"/>
    </row>
    <row r="437">
      <c r="E437" s="105"/>
      <c r="K437" s="2"/>
      <c r="L437" s="106"/>
    </row>
    <row r="438">
      <c r="E438" s="105"/>
      <c r="K438" s="2"/>
      <c r="L438" s="106"/>
    </row>
    <row r="439">
      <c r="E439" s="105"/>
      <c r="K439" s="2"/>
      <c r="L439" s="106"/>
    </row>
    <row r="440">
      <c r="E440" s="105"/>
      <c r="K440" s="2"/>
      <c r="L440" s="106"/>
    </row>
    <row r="441">
      <c r="E441" s="105"/>
      <c r="K441" s="2"/>
      <c r="L441" s="106"/>
    </row>
    <row r="442">
      <c r="E442" s="105"/>
      <c r="K442" s="2"/>
      <c r="L442" s="106"/>
    </row>
    <row r="443">
      <c r="E443" s="105"/>
      <c r="K443" s="2"/>
      <c r="L443" s="106"/>
    </row>
    <row r="444">
      <c r="E444" s="105"/>
      <c r="K444" s="2"/>
      <c r="L444" s="106"/>
    </row>
    <row r="445">
      <c r="E445" s="105"/>
      <c r="K445" s="2"/>
      <c r="L445" s="106"/>
    </row>
    <row r="446">
      <c r="E446" s="105"/>
      <c r="K446" s="2"/>
      <c r="L446" s="106"/>
    </row>
    <row r="447">
      <c r="E447" s="105"/>
      <c r="K447" s="2"/>
      <c r="L447" s="106"/>
    </row>
    <row r="448">
      <c r="E448" s="105"/>
      <c r="K448" s="2"/>
      <c r="L448" s="106"/>
    </row>
    <row r="449">
      <c r="E449" s="105"/>
      <c r="K449" s="2"/>
      <c r="L449" s="106"/>
    </row>
    <row r="450">
      <c r="E450" s="105"/>
      <c r="K450" s="2"/>
      <c r="L450" s="106"/>
    </row>
    <row r="451">
      <c r="E451" s="105"/>
      <c r="K451" s="2"/>
      <c r="L451" s="106"/>
    </row>
    <row r="452">
      <c r="E452" s="105"/>
      <c r="K452" s="2"/>
      <c r="L452" s="106"/>
    </row>
    <row r="453">
      <c r="E453" s="105"/>
      <c r="K453" s="2"/>
      <c r="L453" s="106"/>
    </row>
    <row r="454">
      <c r="E454" s="105"/>
      <c r="K454" s="2"/>
      <c r="L454" s="106"/>
    </row>
    <row r="455">
      <c r="E455" s="105"/>
      <c r="K455" s="2"/>
      <c r="L455" s="106"/>
    </row>
    <row r="456">
      <c r="E456" s="105"/>
      <c r="K456" s="2"/>
      <c r="L456" s="106"/>
    </row>
    <row r="457">
      <c r="E457" s="105"/>
      <c r="K457" s="2"/>
      <c r="L457" s="106"/>
    </row>
    <row r="458">
      <c r="E458" s="105"/>
      <c r="K458" s="2"/>
      <c r="L458" s="106"/>
    </row>
    <row r="459">
      <c r="E459" s="105"/>
      <c r="K459" s="2"/>
      <c r="L459" s="106"/>
    </row>
    <row r="460">
      <c r="E460" s="105"/>
      <c r="K460" s="2"/>
      <c r="L460" s="106"/>
    </row>
    <row r="461">
      <c r="E461" s="105"/>
      <c r="K461" s="2"/>
      <c r="L461" s="106"/>
    </row>
    <row r="462">
      <c r="E462" s="105"/>
      <c r="K462" s="2"/>
      <c r="L462" s="106"/>
    </row>
    <row r="463">
      <c r="E463" s="105"/>
      <c r="K463" s="2"/>
      <c r="L463" s="106"/>
    </row>
    <row r="464">
      <c r="E464" s="105"/>
      <c r="K464" s="2"/>
      <c r="L464" s="106"/>
    </row>
    <row r="465">
      <c r="E465" s="105"/>
      <c r="K465" s="2"/>
      <c r="L465" s="106"/>
    </row>
    <row r="466">
      <c r="E466" s="105"/>
      <c r="K466" s="2"/>
      <c r="L466" s="106"/>
    </row>
    <row r="467">
      <c r="E467" s="105"/>
      <c r="K467" s="2"/>
      <c r="L467" s="106"/>
    </row>
    <row r="468">
      <c r="E468" s="105"/>
      <c r="K468" s="2"/>
      <c r="L468" s="106"/>
    </row>
    <row r="469">
      <c r="E469" s="105"/>
      <c r="K469" s="2"/>
      <c r="L469" s="106"/>
    </row>
    <row r="470">
      <c r="E470" s="105"/>
      <c r="K470" s="2"/>
      <c r="L470" s="106"/>
    </row>
    <row r="471">
      <c r="E471" s="105"/>
      <c r="K471" s="2"/>
      <c r="L471" s="106"/>
    </row>
    <row r="472">
      <c r="E472" s="105"/>
      <c r="K472" s="2"/>
      <c r="L472" s="106"/>
    </row>
    <row r="473">
      <c r="E473" s="105"/>
      <c r="K473" s="2"/>
      <c r="L473" s="106"/>
    </row>
    <row r="474">
      <c r="E474" s="105"/>
      <c r="K474" s="2"/>
      <c r="L474" s="106"/>
    </row>
    <row r="475">
      <c r="E475" s="105"/>
      <c r="K475" s="2"/>
      <c r="L475" s="106"/>
    </row>
    <row r="476">
      <c r="E476" s="105"/>
      <c r="K476" s="2"/>
      <c r="L476" s="106"/>
    </row>
    <row r="477">
      <c r="E477" s="105"/>
      <c r="K477" s="2"/>
      <c r="L477" s="106"/>
    </row>
    <row r="478">
      <c r="E478" s="105"/>
      <c r="K478" s="2"/>
      <c r="L478" s="106"/>
    </row>
    <row r="479">
      <c r="E479" s="105"/>
      <c r="K479" s="2"/>
      <c r="L479" s="106"/>
    </row>
    <row r="480">
      <c r="E480" s="105"/>
      <c r="K480" s="2"/>
      <c r="L480" s="106"/>
    </row>
    <row r="481">
      <c r="E481" s="105"/>
      <c r="K481" s="2"/>
      <c r="L481" s="106"/>
    </row>
    <row r="482">
      <c r="E482" s="105"/>
      <c r="K482" s="2"/>
      <c r="L482" s="106"/>
    </row>
    <row r="483">
      <c r="E483" s="105"/>
      <c r="K483" s="2"/>
      <c r="L483" s="106"/>
    </row>
    <row r="484">
      <c r="E484" s="105"/>
      <c r="K484" s="2"/>
      <c r="L484" s="106"/>
    </row>
    <row r="485">
      <c r="E485" s="105"/>
      <c r="K485" s="2"/>
      <c r="L485" s="106"/>
    </row>
    <row r="486">
      <c r="E486" s="105"/>
      <c r="K486" s="2"/>
      <c r="L486" s="106"/>
    </row>
    <row r="487">
      <c r="E487" s="105"/>
      <c r="K487" s="2"/>
      <c r="L487" s="106"/>
    </row>
    <row r="488">
      <c r="E488" s="105"/>
      <c r="K488" s="2"/>
      <c r="L488" s="106"/>
    </row>
    <row r="489">
      <c r="E489" s="105"/>
      <c r="K489" s="2"/>
      <c r="L489" s="106"/>
    </row>
    <row r="490">
      <c r="E490" s="105"/>
      <c r="K490" s="2"/>
      <c r="L490" s="106"/>
    </row>
    <row r="491">
      <c r="E491" s="105"/>
      <c r="K491" s="2"/>
      <c r="L491" s="106"/>
    </row>
    <row r="492">
      <c r="E492" s="105"/>
      <c r="K492" s="2"/>
      <c r="L492" s="106"/>
    </row>
    <row r="493">
      <c r="E493" s="105"/>
      <c r="K493" s="2"/>
      <c r="L493" s="106"/>
    </row>
    <row r="494">
      <c r="E494" s="105"/>
      <c r="K494" s="2"/>
      <c r="L494" s="106"/>
    </row>
    <row r="495">
      <c r="E495" s="105"/>
      <c r="K495" s="2"/>
      <c r="L495" s="106"/>
    </row>
    <row r="496">
      <c r="E496" s="105"/>
      <c r="K496" s="2"/>
      <c r="L496" s="106"/>
    </row>
    <row r="497">
      <c r="E497" s="105"/>
      <c r="K497" s="2"/>
      <c r="L497" s="106"/>
    </row>
    <row r="498">
      <c r="E498" s="105"/>
      <c r="K498" s="2"/>
      <c r="L498" s="106"/>
    </row>
    <row r="499">
      <c r="E499" s="105"/>
      <c r="K499" s="2"/>
      <c r="L499" s="106"/>
    </row>
    <row r="500">
      <c r="E500" s="105"/>
      <c r="K500" s="2"/>
      <c r="L500" s="106"/>
    </row>
    <row r="501">
      <c r="E501" s="105"/>
      <c r="K501" s="2"/>
      <c r="L501" s="106"/>
    </row>
    <row r="502">
      <c r="E502" s="105"/>
      <c r="K502" s="2"/>
      <c r="L502" s="106"/>
    </row>
    <row r="503">
      <c r="E503" s="105"/>
      <c r="K503" s="2"/>
      <c r="L503" s="106"/>
    </row>
    <row r="504">
      <c r="E504" s="105"/>
      <c r="K504" s="2"/>
      <c r="L504" s="106"/>
    </row>
    <row r="505">
      <c r="E505" s="105"/>
      <c r="K505" s="2"/>
      <c r="L505" s="106"/>
    </row>
    <row r="506">
      <c r="E506" s="105"/>
      <c r="K506" s="2"/>
      <c r="L506" s="106"/>
    </row>
    <row r="507">
      <c r="E507" s="105"/>
      <c r="K507" s="2"/>
      <c r="L507" s="106"/>
    </row>
    <row r="508">
      <c r="E508" s="105"/>
      <c r="K508" s="2"/>
      <c r="L508" s="106"/>
    </row>
    <row r="509">
      <c r="E509" s="105"/>
      <c r="K509" s="2"/>
      <c r="L509" s="106"/>
    </row>
    <row r="510">
      <c r="E510" s="105"/>
      <c r="K510" s="2"/>
      <c r="L510" s="106"/>
    </row>
    <row r="511">
      <c r="E511" s="105"/>
      <c r="K511" s="2"/>
      <c r="L511" s="106"/>
    </row>
    <row r="512">
      <c r="E512" s="105"/>
      <c r="K512" s="2"/>
      <c r="L512" s="106"/>
    </row>
    <row r="513">
      <c r="E513" s="105"/>
      <c r="K513" s="2"/>
      <c r="L513" s="106"/>
    </row>
    <row r="514">
      <c r="E514" s="105"/>
      <c r="K514" s="2"/>
      <c r="L514" s="106"/>
    </row>
    <row r="515">
      <c r="E515" s="105"/>
      <c r="K515" s="2"/>
      <c r="L515" s="106"/>
    </row>
    <row r="516">
      <c r="E516" s="105"/>
      <c r="K516" s="2"/>
      <c r="L516" s="106"/>
    </row>
    <row r="517">
      <c r="E517" s="105"/>
      <c r="K517" s="2"/>
      <c r="L517" s="106"/>
    </row>
    <row r="518">
      <c r="E518" s="105"/>
      <c r="K518" s="2"/>
      <c r="L518" s="106"/>
    </row>
    <row r="519">
      <c r="E519" s="105"/>
      <c r="K519" s="2"/>
      <c r="L519" s="106"/>
    </row>
    <row r="520">
      <c r="E520" s="105"/>
      <c r="K520" s="2"/>
      <c r="L520" s="106"/>
    </row>
    <row r="521">
      <c r="E521" s="105"/>
      <c r="K521" s="2"/>
      <c r="L521" s="106"/>
    </row>
    <row r="522">
      <c r="E522" s="105"/>
      <c r="K522" s="2"/>
      <c r="L522" s="106"/>
    </row>
    <row r="523">
      <c r="E523" s="105"/>
      <c r="K523" s="2"/>
      <c r="L523" s="106"/>
    </row>
    <row r="524">
      <c r="E524" s="105"/>
      <c r="K524" s="2"/>
      <c r="L524" s="106"/>
    </row>
    <row r="525">
      <c r="E525" s="105"/>
      <c r="K525" s="2"/>
      <c r="L525" s="106"/>
    </row>
    <row r="526">
      <c r="E526" s="105"/>
      <c r="K526" s="2"/>
      <c r="L526" s="106"/>
    </row>
    <row r="527">
      <c r="E527" s="105"/>
      <c r="K527" s="2"/>
      <c r="L527" s="106"/>
    </row>
    <row r="528">
      <c r="E528" s="105"/>
      <c r="K528" s="2"/>
      <c r="L528" s="106"/>
    </row>
    <row r="529">
      <c r="E529" s="105"/>
      <c r="K529" s="2"/>
      <c r="L529" s="106"/>
    </row>
    <row r="530">
      <c r="E530" s="105"/>
      <c r="K530" s="2"/>
      <c r="L530" s="106"/>
    </row>
    <row r="531">
      <c r="E531" s="105"/>
      <c r="K531" s="2"/>
      <c r="L531" s="106"/>
    </row>
    <row r="532">
      <c r="E532" s="105"/>
      <c r="K532" s="2"/>
      <c r="L532" s="106"/>
    </row>
    <row r="533">
      <c r="E533" s="105"/>
      <c r="K533" s="2"/>
      <c r="L533" s="106"/>
    </row>
    <row r="534">
      <c r="E534" s="105"/>
      <c r="K534" s="2"/>
      <c r="L534" s="106"/>
    </row>
    <row r="535">
      <c r="E535" s="105"/>
      <c r="K535" s="2"/>
      <c r="L535" s="106"/>
    </row>
    <row r="536">
      <c r="E536" s="105"/>
      <c r="K536" s="2"/>
      <c r="L536" s="106"/>
    </row>
    <row r="537">
      <c r="E537" s="105"/>
      <c r="K537" s="2"/>
      <c r="L537" s="106"/>
    </row>
    <row r="538">
      <c r="E538" s="105"/>
      <c r="K538" s="2"/>
      <c r="L538" s="106"/>
    </row>
    <row r="539">
      <c r="E539" s="105"/>
      <c r="K539" s="2"/>
      <c r="L539" s="106"/>
    </row>
    <row r="540">
      <c r="E540" s="105"/>
      <c r="K540" s="2"/>
      <c r="L540" s="106"/>
    </row>
    <row r="541">
      <c r="E541" s="105"/>
      <c r="K541" s="2"/>
      <c r="L541" s="106"/>
    </row>
    <row r="542">
      <c r="E542" s="105"/>
      <c r="K542" s="2"/>
      <c r="L542" s="106"/>
    </row>
    <row r="543">
      <c r="E543" s="105"/>
      <c r="K543" s="2"/>
      <c r="L543" s="106"/>
    </row>
    <row r="544">
      <c r="E544" s="105"/>
      <c r="K544" s="2"/>
      <c r="L544" s="106"/>
    </row>
    <row r="545">
      <c r="E545" s="105"/>
      <c r="K545" s="2"/>
      <c r="L545" s="106"/>
    </row>
    <row r="546">
      <c r="E546" s="105"/>
      <c r="K546" s="2"/>
      <c r="L546" s="106"/>
    </row>
    <row r="547">
      <c r="E547" s="105"/>
      <c r="K547" s="2"/>
      <c r="L547" s="106"/>
    </row>
    <row r="548">
      <c r="E548" s="105"/>
      <c r="K548" s="2"/>
      <c r="L548" s="106"/>
    </row>
    <row r="549">
      <c r="E549" s="105"/>
      <c r="K549" s="2"/>
      <c r="L549" s="106"/>
    </row>
    <row r="550">
      <c r="E550" s="105"/>
      <c r="K550" s="2"/>
      <c r="L550" s="106"/>
    </row>
    <row r="551">
      <c r="E551" s="105"/>
      <c r="K551" s="2"/>
      <c r="L551" s="106"/>
    </row>
    <row r="552">
      <c r="E552" s="105"/>
      <c r="K552" s="2"/>
      <c r="L552" s="106"/>
    </row>
    <row r="553">
      <c r="E553" s="105"/>
      <c r="K553" s="2"/>
      <c r="L553" s="106"/>
    </row>
    <row r="554">
      <c r="E554" s="105"/>
      <c r="K554" s="2"/>
      <c r="L554" s="106"/>
    </row>
    <row r="555">
      <c r="E555" s="105"/>
      <c r="K555" s="2"/>
      <c r="L555" s="106"/>
    </row>
    <row r="556">
      <c r="E556" s="105"/>
      <c r="K556" s="2"/>
      <c r="L556" s="106"/>
    </row>
    <row r="557">
      <c r="E557" s="105"/>
      <c r="K557" s="2"/>
      <c r="L557" s="106"/>
    </row>
    <row r="558">
      <c r="E558" s="105"/>
      <c r="K558" s="2"/>
      <c r="L558" s="106"/>
    </row>
    <row r="559">
      <c r="E559" s="105"/>
      <c r="K559" s="2"/>
      <c r="L559" s="106"/>
    </row>
    <row r="560">
      <c r="E560" s="105"/>
      <c r="K560" s="2"/>
      <c r="L560" s="106"/>
    </row>
    <row r="561">
      <c r="E561" s="105"/>
      <c r="K561" s="2"/>
      <c r="L561" s="106"/>
    </row>
    <row r="562">
      <c r="E562" s="105"/>
      <c r="K562" s="2"/>
      <c r="L562" s="106"/>
    </row>
    <row r="563">
      <c r="E563" s="105"/>
      <c r="K563" s="2"/>
      <c r="L563" s="106"/>
    </row>
    <row r="564">
      <c r="E564" s="105"/>
      <c r="K564" s="2"/>
      <c r="L564" s="106"/>
    </row>
    <row r="565">
      <c r="E565" s="105"/>
      <c r="K565" s="2"/>
      <c r="L565" s="106"/>
    </row>
    <row r="566">
      <c r="E566" s="105"/>
      <c r="K566" s="2"/>
      <c r="L566" s="106"/>
    </row>
    <row r="567">
      <c r="E567" s="105"/>
      <c r="K567" s="2"/>
      <c r="L567" s="106"/>
    </row>
    <row r="568">
      <c r="E568" s="105"/>
      <c r="K568" s="2"/>
      <c r="L568" s="106"/>
    </row>
    <row r="569">
      <c r="E569" s="105"/>
      <c r="K569" s="2"/>
      <c r="L569" s="106"/>
    </row>
    <row r="570">
      <c r="E570" s="105"/>
      <c r="K570" s="2"/>
      <c r="L570" s="106"/>
    </row>
    <row r="571">
      <c r="E571" s="105"/>
      <c r="K571" s="2"/>
      <c r="L571" s="106"/>
    </row>
    <row r="572">
      <c r="E572" s="105"/>
      <c r="K572" s="2"/>
      <c r="L572" s="106"/>
    </row>
    <row r="573">
      <c r="E573" s="105"/>
      <c r="K573" s="2"/>
      <c r="L573" s="106"/>
    </row>
    <row r="574">
      <c r="E574" s="105"/>
      <c r="K574" s="2"/>
      <c r="L574" s="106"/>
    </row>
    <row r="575">
      <c r="E575" s="105"/>
      <c r="K575" s="2"/>
      <c r="L575" s="106"/>
    </row>
    <row r="576">
      <c r="E576" s="105"/>
      <c r="K576" s="2"/>
      <c r="L576" s="106"/>
    </row>
    <row r="577">
      <c r="E577" s="105"/>
      <c r="K577" s="2"/>
      <c r="L577" s="106"/>
    </row>
    <row r="578">
      <c r="E578" s="105"/>
      <c r="K578" s="2"/>
      <c r="L578" s="106"/>
    </row>
    <row r="579">
      <c r="E579" s="105"/>
      <c r="K579" s="2"/>
      <c r="L579" s="106"/>
    </row>
    <row r="580">
      <c r="E580" s="105"/>
      <c r="K580" s="2"/>
      <c r="L580" s="106"/>
    </row>
    <row r="581">
      <c r="E581" s="105"/>
      <c r="K581" s="2"/>
      <c r="L581" s="106"/>
    </row>
    <row r="582">
      <c r="E582" s="105"/>
      <c r="K582" s="2"/>
      <c r="L582" s="106"/>
    </row>
    <row r="583">
      <c r="E583" s="105"/>
      <c r="K583" s="2"/>
      <c r="L583" s="106"/>
    </row>
    <row r="584">
      <c r="E584" s="105"/>
      <c r="K584" s="2"/>
      <c r="L584" s="106"/>
    </row>
    <row r="585">
      <c r="E585" s="105"/>
      <c r="K585" s="2"/>
      <c r="L585" s="106"/>
    </row>
    <row r="586">
      <c r="E586" s="105"/>
      <c r="K586" s="2"/>
      <c r="L586" s="106"/>
    </row>
    <row r="587">
      <c r="E587" s="105"/>
      <c r="K587" s="2"/>
      <c r="L587" s="106"/>
    </row>
    <row r="588">
      <c r="E588" s="105"/>
      <c r="K588" s="2"/>
      <c r="L588" s="106"/>
    </row>
    <row r="589">
      <c r="E589" s="105"/>
      <c r="K589" s="2"/>
      <c r="L589" s="106"/>
    </row>
    <row r="590">
      <c r="E590" s="105"/>
      <c r="K590" s="2"/>
      <c r="L590" s="106"/>
    </row>
    <row r="591">
      <c r="E591" s="105"/>
      <c r="K591" s="2"/>
      <c r="L591" s="106"/>
    </row>
    <row r="592">
      <c r="E592" s="105"/>
      <c r="K592" s="2"/>
      <c r="L592" s="106"/>
    </row>
    <row r="593">
      <c r="E593" s="105"/>
      <c r="K593" s="2"/>
      <c r="L593" s="106"/>
    </row>
    <row r="594">
      <c r="E594" s="105"/>
      <c r="K594" s="2"/>
      <c r="L594" s="106"/>
    </row>
    <row r="595">
      <c r="E595" s="105"/>
      <c r="K595" s="2"/>
      <c r="L595" s="106"/>
    </row>
    <row r="596">
      <c r="E596" s="105"/>
      <c r="K596" s="2"/>
      <c r="L596" s="106"/>
    </row>
    <row r="597">
      <c r="E597" s="105"/>
      <c r="K597" s="2"/>
      <c r="L597" s="106"/>
    </row>
    <row r="598">
      <c r="E598" s="105"/>
      <c r="K598" s="2"/>
      <c r="L598" s="106"/>
    </row>
    <row r="599">
      <c r="E599" s="105"/>
      <c r="K599" s="2"/>
      <c r="L599" s="106"/>
    </row>
    <row r="600">
      <c r="E600" s="105"/>
      <c r="K600" s="2"/>
      <c r="L600" s="106"/>
    </row>
    <row r="601">
      <c r="E601" s="105"/>
      <c r="K601" s="2"/>
      <c r="L601" s="106"/>
    </row>
    <row r="602">
      <c r="E602" s="105"/>
      <c r="K602" s="2"/>
      <c r="L602" s="106"/>
    </row>
    <row r="603">
      <c r="E603" s="105"/>
      <c r="K603" s="2"/>
      <c r="L603" s="106"/>
    </row>
    <row r="604">
      <c r="E604" s="105"/>
      <c r="K604" s="2"/>
      <c r="L604" s="106"/>
    </row>
    <row r="605">
      <c r="E605" s="105"/>
      <c r="K605" s="2"/>
      <c r="L605" s="106"/>
    </row>
    <row r="606">
      <c r="E606" s="105"/>
      <c r="K606" s="2"/>
      <c r="L606" s="106"/>
    </row>
    <row r="607">
      <c r="E607" s="105"/>
      <c r="K607" s="2"/>
      <c r="L607" s="106"/>
    </row>
    <row r="608">
      <c r="E608" s="105"/>
      <c r="K608" s="2"/>
      <c r="L608" s="106"/>
    </row>
    <row r="609">
      <c r="E609" s="105"/>
      <c r="K609" s="2"/>
      <c r="L609" s="106"/>
    </row>
    <row r="610">
      <c r="E610" s="105"/>
      <c r="K610" s="2"/>
      <c r="L610" s="106"/>
    </row>
    <row r="611">
      <c r="E611" s="105"/>
      <c r="K611" s="2"/>
      <c r="L611" s="106"/>
    </row>
    <row r="612">
      <c r="E612" s="105"/>
      <c r="K612" s="2"/>
      <c r="L612" s="106"/>
    </row>
    <row r="613">
      <c r="E613" s="105"/>
      <c r="K613" s="2"/>
      <c r="L613" s="106"/>
    </row>
    <row r="614">
      <c r="E614" s="105"/>
      <c r="K614" s="2"/>
      <c r="L614" s="106"/>
    </row>
    <row r="615">
      <c r="E615" s="105"/>
      <c r="K615" s="2"/>
      <c r="L615" s="106"/>
    </row>
    <row r="616">
      <c r="E616" s="105"/>
      <c r="K616" s="2"/>
      <c r="L616" s="106"/>
    </row>
    <row r="617">
      <c r="E617" s="105"/>
      <c r="K617" s="2"/>
      <c r="L617" s="106"/>
    </row>
    <row r="618">
      <c r="E618" s="105"/>
      <c r="K618" s="2"/>
      <c r="L618" s="106"/>
    </row>
    <row r="619">
      <c r="E619" s="105"/>
      <c r="K619" s="2"/>
      <c r="L619" s="106"/>
    </row>
    <row r="620">
      <c r="E620" s="105"/>
      <c r="K620" s="2"/>
      <c r="L620" s="106"/>
    </row>
    <row r="621">
      <c r="E621" s="105"/>
      <c r="K621" s="2"/>
      <c r="L621" s="106"/>
    </row>
    <row r="622">
      <c r="E622" s="105"/>
      <c r="K622" s="2"/>
      <c r="L622" s="106"/>
    </row>
    <row r="623">
      <c r="E623" s="105"/>
      <c r="K623" s="2"/>
      <c r="L623" s="106"/>
    </row>
    <row r="624">
      <c r="E624" s="105"/>
      <c r="K624" s="2"/>
      <c r="L624" s="106"/>
    </row>
    <row r="625">
      <c r="E625" s="105"/>
      <c r="K625" s="2"/>
      <c r="L625" s="106"/>
    </row>
    <row r="626">
      <c r="E626" s="105"/>
      <c r="K626" s="2"/>
      <c r="L626" s="106"/>
    </row>
    <row r="627">
      <c r="E627" s="105"/>
      <c r="K627" s="2"/>
      <c r="L627" s="106"/>
    </row>
    <row r="628">
      <c r="E628" s="105"/>
      <c r="K628" s="2"/>
      <c r="L628" s="106"/>
    </row>
    <row r="629">
      <c r="E629" s="105"/>
      <c r="K629" s="2"/>
      <c r="L629" s="106"/>
    </row>
    <row r="630">
      <c r="E630" s="105"/>
      <c r="K630" s="2"/>
      <c r="L630" s="106"/>
    </row>
    <row r="631">
      <c r="E631" s="105"/>
      <c r="K631" s="2"/>
      <c r="L631" s="106"/>
    </row>
    <row r="632">
      <c r="E632" s="105"/>
      <c r="K632" s="2"/>
      <c r="L632" s="106"/>
    </row>
    <row r="633">
      <c r="E633" s="105"/>
      <c r="K633" s="2"/>
      <c r="L633" s="106"/>
    </row>
    <row r="634">
      <c r="E634" s="105"/>
      <c r="K634" s="2"/>
      <c r="L634" s="106"/>
    </row>
    <row r="635">
      <c r="E635" s="105"/>
      <c r="K635" s="2"/>
      <c r="L635" s="106"/>
    </row>
    <row r="636">
      <c r="E636" s="105"/>
      <c r="K636" s="2"/>
      <c r="L636" s="106"/>
    </row>
    <row r="637">
      <c r="E637" s="105"/>
      <c r="K637" s="2"/>
      <c r="L637" s="106"/>
    </row>
    <row r="638">
      <c r="E638" s="105"/>
      <c r="K638" s="2"/>
      <c r="L638" s="106"/>
    </row>
    <row r="639">
      <c r="E639" s="105"/>
      <c r="K639" s="2"/>
      <c r="L639" s="106"/>
    </row>
    <row r="640">
      <c r="E640" s="105"/>
      <c r="K640" s="2"/>
      <c r="L640" s="106"/>
    </row>
    <row r="641">
      <c r="E641" s="105"/>
      <c r="K641" s="2"/>
      <c r="L641" s="106"/>
    </row>
    <row r="642">
      <c r="E642" s="105"/>
      <c r="K642" s="2"/>
      <c r="L642" s="106"/>
    </row>
    <row r="643">
      <c r="E643" s="105"/>
      <c r="K643" s="2"/>
      <c r="L643" s="106"/>
    </row>
    <row r="644">
      <c r="E644" s="105"/>
      <c r="K644" s="2"/>
      <c r="L644" s="106"/>
    </row>
    <row r="645">
      <c r="E645" s="105"/>
      <c r="K645" s="2"/>
      <c r="L645" s="106"/>
    </row>
    <row r="646">
      <c r="E646" s="105"/>
      <c r="K646" s="2"/>
      <c r="L646" s="106"/>
    </row>
    <row r="647">
      <c r="E647" s="105"/>
      <c r="K647" s="2"/>
      <c r="L647" s="106"/>
    </row>
    <row r="648">
      <c r="E648" s="105"/>
      <c r="K648" s="2"/>
      <c r="L648" s="106"/>
    </row>
    <row r="649">
      <c r="E649" s="105"/>
      <c r="K649" s="2"/>
      <c r="L649" s="106"/>
    </row>
    <row r="650">
      <c r="E650" s="105"/>
      <c r="K650" s="2"/>
      <c r="L650" s="106"/>
    </row>
    <row r="651">
      <c r="E651" s="105"/>
      <c r="K651" s="2"/>
      <c r="L651" s="106"/>
    </row>
    <row r="652">
      <c r="E652" s="105"/>
      <c r="K652" s="2"/>
      <c r="L652" s="106"/>
    </row>
    <row r="653">
      <c r="E653" s="105"/>
      <c r="K653" s="2"/>
      <c r="L653" s="106"/>
    </row>
    <row r="654">
      <c r="E654" s="105"/>
      <c r="K654" s="2"/>
      <c r="L654" s="106"/>
    </row>
    <row r="655">
      <c r="E655" s="105"/>
      <c r="K655" s="2"/>
      <c r="L655" s="106"/>
    </row>
    <row r="656">
      <c r="E656" s="105"/>
      <c r="K656" s="2"/>
      <c r="L656" s="106"/>
    </row>
    <row r="657">
      <c r="E657" s="105"/>
      <c r="K657" s="2"/>
      <c r="L657" s="106"/>
    </row>
    <row r="658">
      <c r="E658" s="105"/>
      <c r="K658" s="2"/>
      <c r="L658" s="106"/>
    </row>
    <row r="659">
      <c r="E659" s="105"/>
      <c r="K659" s="2"/>
      <c r="L659" s="106"/>
    </row>
    <row r="660">
      <c r="E660" s="105"/>
      <c r="K660" s="2"/>
      <c r="L660" s="106"/>
    </row>
    <row r="661">
      <c r="E661" s="105"/>
      <c r="K661" s="2"/>
      <c r="L661" s="106"/>
    </row>
    <row r="662">
      <c r="E662" s="105"/>
      <c r="K662" s="2"/>
      <c r="L662" s="106"/>
    </row>
    <row r="663">
      <c r="E663" s="105"/>
      <c r="K663" s="2"/>
      <c r="L663" s="106"/>
    </row>
    <row r="664">
      <c r="E664" s="105"/>
      <c r="K664" s="2"/>
      <c r="L664" s="106"/>
    </row>
    <row r="665">
      <c r="E665" s="105"/>
      <c r="K665" s="2"/>
      <c r="L665" s="106"/>
    </row>
    <row r="666">
      <c r="E666" s="105"/>
      <c r="K666" s="2"/>
      <c r="L666" s="106"/>
    </row>
    <row r="667">
      <c r="E667" s="105"/>
      <c r="K667" s="2"/>
      <c r="L667" s="106"/>
    </row>
    <row r="668">
      <c r="E668" s="105"/>
      <c r="K668" s="2"/>
      <c r="L668" s="106"/>
    </row>
    <row r="669">
      <c r="E669" s="105"/>
      <c r="K669" s="2"/>
      <c r="L669" s="106"/>
    </row>
    <row r="670">
      <c r="E670" s="105"/>
      <c r="K670" s="2"/>
      <c r="L670" s="106"/>
    </row>
    <row r="671">
      <c r="E671" s="105"/>
      <c r="K671" s="2"/>
      <c r="L671" s="106"/>
    </row>
    <row r="672">
      <c r="E672" s="105"/>
      <c r="K672" s="2"/>
      <c r="L672" s="106"/>
    </row>
    <row r="673">
      <c r="E673" s="105"/>
      <c r="K673" s="2"/>
      <c r="L673" s="106"/>
    </row>
    <row r="674">
      <c r="E674" s="105"/>
      <c r="K674" s="2"/>
      <c r="L674" s="106"/>
    </row>
    <row r="675">
      <c r="E675" s="105"/>
      <c r="K675" s="2"/>
      <c r="L675" s="106"/>
    </row>
    <row r="676">
      <c r="E676" s="105"/>
      <c r="K676" s="2"/>
      <c r="L676" s="106"/>
    </row>
    <row r="677">
      <c r="E677" s="105"/>
      <c r="K677" s="2"/>
      <c r="L677" s="106"/>
    </row>
    <row r="678">
      <c r="E678" s="105"/>
      <c r="K678" s="2"/>
      <c r="L678" s="106"/>
    </row>
    <row r="679">
      <c r="E679" s="105"/>
      <c r="K679" s="2"/>
      <c r="L679" s="106"/>
    </row>
    <row r="680">
      <c r="E680" s="105"/>
      <c r="K680" s="2"/>
      <c r="L680" s="106"/>
    </row>
    <row r="681">
      <c r="E681" s="105"/>
      <c r="K681" s="2"/>
      <c r="L681" s="106"/>
    </row>
    <row r="682">
      <c r="E682" s="105"/>
      <c r="K682" s="2"/>
      <c r="L682" s="106"/>
    </row>
    <row r="683">
      <c r="E683" s="105"/>
      <c r="K683" s="2"/>
      <c r="L683" s="106"/>
    </row>
    <row r="684">
      <c r="E684" s="105"/>
      <c r="K684" s="2"/>
      <c r="L684" s="106"/>
    </row>
    <row r="685">
      <c r="E685" s="105"/>
      <c r="K685" s="2"/>
      <c r="L685" s="106"/>
    </row>
    <row r="686">
      <c r="E686" s="105"/>
      <c r="K686" s="2"/>
      <c r="L686" s="106"/>
    </row>
    <row r="687">
      <c r="E687" s="105"/>
      <c r="K687" s="2"/>
      <c r="L687" s="106"/>
    </row>
    <row r="688">
      <c r="E688" s="105"/>
      <c r="K688" s="2"/>
      <c r="L688" s="106"/>
    </row>
    <row r="689">
      <c r="E689" s="105"/>
      <c r="K689" s="2"/>
      <c r="L689" s="106"/>
    </row>
    <row r="690">
      <c r="E690" s="105"/>
      <c r="K690" s="2"/>
      <c r="L690" s="106"/>
    </row>
    <row r="691">
      <c r="E691" s="105"/>
      <c r="K691" s="2"/>
      <c r="L691" s="106"/>
    </row>
    <row r="692">
      <c r="E692" s="105"/>
      <c r="K692" s="2"/>
      <c r="L692" s="106"/>
    </row>
    <row r="693">
      <c r="E693" s="105"/>
      <c r="K693" s="2"/>
      <c r="L693" s="106"/>
    </row>
    <row r="694">
      <c r="E694" s="105"/>
      <c r="K694" s="2"/>
      <c r="L694" s="106"/>
    </row>
    <row r="695">
      <c r="E695" s="105"/>
      <c r="K695" s="2"/>
      <c r="L695" s="106"/>
    </row>
    <row r="696">
      <c r="E696" s="105"/>
      <c r="K696" s="2"/>
      <c r="L696" s="106"/>
    </row>
    <row r="697">
      <c r="E697" s="105"/>
      <c r="K697" s="2"/>
      <c r="L697" s="106"/>
    </row>
    <row r="698">
      <c r="E698" s="105"/>
      <c r="K698" s="2"/>
      <c r="L698" s="106"/>
    </row>
    <row r="699">
      <c r="E699" s="105"/>
      <c r="K699" s="2"/>
      <c r="L699" s="106"/>
    </row>
    <row r="700">
      <c r="E700" s="105"/>
      <c r="K700" s="2"/>
      <c r="L700" s="106"/>
    </row>
    <row r="701">
      <c r="E701" s="105"/>
      <c r="K701" s="2"/>
      <c r="L701" s="106"/>
    </row>
    <row r="702">
      <c r="E702" s="105"/>
      <c r="K702" s="2"/>
      <c r="L702" s="106"/>
    </row>
    <row r="703">
      <c r="E703" s="105"/>
      <c r="K703" s="2"/>
      <c r="L703" s="106"/>
    </row>
    <row r="704">
      <c r="E704" s="105"/>
      <c r="K704" s="2"/>
      <c r="L704" s="106"/>
    </row>
    <row r="705">
      <c r="E705" s="105"/>
      <c r="K705" s="2"/>
      <c r="L705" s="106"/>
    </row>
    <row r="706">
      <c r="E706" s="105"/>
      <c r="K706" s="2"/>
      <c r="L706" s="106"/>
    </row>
    <row r="707">
      <c r="E707" s="105"/>
      <c r="K707" s="2"/>
      <c r="L707" s="106"/>
    </row>
    <row r="708">
      <c r="E708" s="105"/>
      <c r="K708" s="2"/>
      <c r="L708" s="106"/>
    </row>
    <row r="709">
      <c r="E709" s="105"/>
      <c r="K709" s="2"/>
      <c r="L709" s="106"/>
    </row>
    <row r="710">
      <c r="E710" s="105"/>
      <c r="K710" s="2"/>
      <c r="L710" s="106"/>
    </row>
    <row r="711">
      <c r="E711" s="105"/>
      <c r="K711" s="2"/>
      <c r="L711" s="106"/>
    </row>
    <row r="712">
      <c r="E712" s="105"/>
      <c r="K712" s="2"/>
      <c r="L712" s="106"/>
    </row>
    <row r="713">
      <c r="E713" s="105"/>
      <c r="K713" s="2"/>
      <c r="L713" s="106"/>
    </row>
    <row r="714">
      <c r="E714" s="105"/>
      <c r="K714" s="2"/>
      <c r="L714" s="106"/>
    </row>
    <row r="715">
      <c r="E715" s="105"/>
      <c r="K715" s="2"/>
      <c r="L715" s="106"/>
    </row>
    <row r="716">
      <c r="E716" s="105"/>
      <c r="K716" s="2"/>
      <c r="L716" s="106"/>
    </row>
    <row r="717">
      <c r="E717" s="105"/>
      <c r="K717" s="2"/>
      <c r="L717" s="106"/>
    </row>
    <row r="718">
      <c r="E718" s="105"/>
      <c r="K718" s="2"/>
      <c r="L718" s="106"/>
    </row>
    <row r="719">
      <c r="E719" s="105"/>
      <c r="K719" s="2"/>
      <c r="L719" s="106"/>
    </row>
    <row r="720">
      <c r="E720" s="105"/>
      <c r="K720" s="2"/>
      <c r="L720" s="106"/>
    </row>
    <row r="721">
      <c r="E721" s="105"/>
      <c r="K721" s="2"/>
      <c r="L721" s="106"/>
    </row>
    <row r="722">
      <c r="E722" s="105"/>
      <c r="K722" s="2"/>
      <c r="L722" s="106"/>
    </row>
    <row r="723">
      <c r="E723" s="105"/>
      <c r="K723" s="2"/>
      <c r="L723" s="106"/>
    </row>
    <row r="724">
      <c r="E724" s="105"/>
      <c r="K724" s="2"/>
      <c r="L724" s="106"/>
    </row>
    <row r="725">
      <c r="E725" s="105"/>
      <c r="K725" s="2"/>
      <c r="L725" s="106"/>
    </row>
    <row r="726">
      <c r="E726" s="105"/>
      <c r="K726" s="2"/>
      <c r="L726" s="106"/>
    </row>
    <row r="727">
      <c r="E727" s="105"/>
      <c r="K727" s="2"/>
      <c r="L727" s="106"/>
    </row>
    <row r="728">
      <c r="E728" s="105"/>
      <c r="K728" s="2"/>
      <c r="L728" s="106"/>
    </row>
    <row r="729">
      <c r="E729" s="105"/>
      <c r="K729" s="2"/>
      <c r="L729" s="106"/>
    </row>
    <row r="730">
      <c r="E730" s="105"/>
      <c r="K730" s="2"/>
      <c r="L730" s="106"/>
    </row>
    <row r="731">
      <c r="E731" s="105"/>
      <c r="K731" s="2"/>
      <c r="L731" s="106"/>
    </row>
    <row r="732">
      <c r="E732" s="105"/>
      <c r="K732" s="2"/>
      <c r="L732" s="106"/>
    </row>
    <row r="733">
      <c r="E733" s="105"/>
      <c r="K733" s="2"/>
      <c r="L733" s="106"/>
    </row>
    <row r="734">
      <c r="E734" s="105"/>
      <c r="K734" s="2"/>
      <c r="L734" s="106"/>
    </row>
    <row r="735">
      <c r="E735" s="105"/>
      <c r="K735" s="2"/>
      <c r="L735" s="106"/>
    </row>
    <row r="736">
      <c r="E736" s="105"/>
      <c r="K736" s="2"/>
      <c r="L736" s="106"/>
    </row>
    <row r="737">
      <c r="E737" s="105"/>
      <c r="K737" s="2"/>
      <c r="L737" s="106"/>
    </row>
    <row r="738">
      <c r="E738" s="105"/>
      <c r="K738" s="2"/>
      <c r="L738" s="106"/>
    </row>
    <row r="739">
      <c r="E739" s="105"/>
      <c r="K739" s="2"/>
      <c r="L739" s="106"/>
    </row>
    <row r="740">
      <c r="E740" s="105"/>
      <c r="K740" s="2"/>
      <c r="L740" s="106"/>
    </row>
    <row r="741">
      <c r="E741" s="105"/>
      <c r="K741" s="2"/>
      <c r="L741" s="106"/>
    </row>
    <row r="742">
      <c r="E742" s="105"/>
      <c r="K742" s="2"/>
      <c r="L742" s="106"/>
    </row>
    <row r="743">
      <c r="E743" s="105"/>
      <c r="K743" s="2"/>
      <c r="L743" s="106"/>
    </row>
    <row r="744">
      <c r="E744" s="105"/>
      <c r="K744" s="2"/>
      <c r="L744" s="106"/>
    </row>
    <row r="745">
      <c r="E745" s="105"/>
      <c r="K745" s="2"/>
      <c r="L745" s="106"/>
    </row>
    <row r="746">
      <c r="E746" s="105"/>
      <c r="K746" s="2"/>
      <c r="L746" s="106"/>
    </row>
    <row r="747">
      <c r="E747" s="105"/>
      <c r="K747" s="2"/>
      <c r="L747" s="106"/>
    </row>
    <row r="748">
      <c r="E748" s="105"/>
      <c r="K748" s="2"/>
      <c r="L748" s="106"/>
    </row>
    <row r="749">
      <c r="E749" s="105"/>
      <c r="K749" s="2"/>
      <c r="L749" s="106"/>
    </row>
    <row r="750">
      <c r="E750" s="105"/>
      <c r="K750" s="2"/>
      <c r="L750" s="106"/>
    </row>
    <row r="751">
      <c r="E751" s="105"/>
      <c r="K751" s="2"/>
      <c r="L751" s="106"/>
    </row>
    <row r="752">
      <c r="E752" s="105"/>
      <c r="K752" s="2"/>
      <c r="L752" s="106"/>
    </row>
    <row r="753">
      <c r="E753" s="105"/>
      <c r="K753" s="2"/>
      <c r="L753" s="106"/>
    </row>
    <row r="754">
      <c r="E754" s="105"/>
      <c r="K754" s="2"/>
      <c r="L754" s="106"/>
    </row>
    <row r="755">
      <c r="E755" s="105"/>
      <c r="K755" s="2"/>
      <c r="L755" s="106"/>
    </row>
    <row r="756">
      <c r="E756" s="105"/>
      <c r="K756" s="2"/>
      <c r="L756" s="106"/>
    </row>
    <row r="757">
      <c r="E757" s="105"/>
      <c r="K757" s="2"/>
      <c r="L757" s="106"/>
    </row>
    <row r="758">
      <c r="E758" s="105"/>
      <c r="K758" s="2"/>
      <c r="L758" s="106"/>
    </row>
    <row r="759">
      <c r="E759" s="105"/>
      <c r="K759" s="2"/>
      <c r="L759" s="106"/>
    </row>
    <row r="760">
      <c r="E760" s="105"/>
      <c r="K760" s="2"/>
      <c r="L760" s="106"/>
    </row>
    <row r="761">
      <c r="E761" s="105"/>
      <c r="K761" s="2"/>
      <c r="L761" s="106"/>
    </row>
  </sheetData>
  <mergeCells count="762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56:C756"/>
    <mergeCell ref="B757:C757"/>
    <mergeCell ref="B758:C758"/>
    <mergeCell ref="B759:C759"/>
    <mergeCell ref="B760:C760"/>
    <mergeCell ref="B761:C761"/>
    <mergeCell ref="B749:C749"/>
    <mergeCell ref="B750:C750"/>
    <mergeCell ref="B751:C751"/>
    <mergeCell ref="B752:C752"/>
    <mergeCell ref="B753:C753"/>
    <mergeCell ref="B754:C754"/>
    <mergeCell ref="B755:C75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202">
      <formula1>Data!$D$1:$D$1000</formula1>
    </dataValidation>
    <dataValidation type="custom" allowBlank="1" showDropDown="1" showErrorMessage="1" sqref="AB1:AC1 K4:L18 K20:L761">
      <formula1>OR(NOT(ISERROR(DATEVALUE(K1))), AND(ISNUMBER(K1), LEFT(CELL("format", K1))="D"))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525</v>
      </c>
      <c r="B2" s="17" t="s">
        <v>526</v>
      </c>
      <c r="C2" s="11"/>
      <c r="D2" s="12"/>
      <c r="E2" s="13" t="s">
        <v>3</v>
      </c>
      <c r="F2" s="71" t="s">
        <v>527</v>
      </c>
      <c r="G2" s="13" t="s">
        <v>4</v>
      </c>
      <c r="H2" s="107" t="s">
        <v>528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9"/>
      <c r="G3" s="13" t="s">
        <v>7</v>
      </c>
      <c r="H3" s="107" t="s">
        <v>112</v>
      </c>
    </row>
    <row r="4">
      <c r="A4" s="63"/>
      <c r="B4" s="11"/>
      <c r="C4" s="11"/>
      <c r="D4" s="12"/>
      <c r="E4" s="13" t="s">
        <v>8</v>
      </c>
      <c r="F4" s="71" t="s">
        <v>528</v>
      </c>
      <c r="G4" s="13" t="s">
        <v>9</v>
      </c>
      <c r="H4" s="108">
        <v>45434.0</v>
      </c>
    </row>
    <row r="5">
      <c r="A5" s="63"/>
      <c r="B5" s="11"/>
      <c r="C5" s="11"/>
      <c r="D5" s="12"/>
      <c r="E5" s="13" t="s">
        <v>10</v>
      </c>
      <c r="F5" s="21"/>
      <c r="G5" s="22" t="s">
        <v>37</v>
      </c>
      <c r="H5" s="109">
        <v>3.0</v>
      </c>
    </row>
    <row r="6">
      <c r="A6" s="64" t="s">
        <v>529</v>
      </c>
      <c r="B6" s="64"/>
      <c r="C6" s="23" t="s">
        <v>530</v>
      </c>
      <c r="D6" s="24"/>
      <c r="E6" s="56" t="s">
        <v>531</v>
      </c>
      <c r="F6" s="11"/>
      <c r="G6" s="11"/>
      <c r="H6" s="57"/>
    </row>
    <row r="7">
      <c r="A7" s="27" t="s">
        <v>532</v>
      </c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533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534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535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536</v>
      </c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537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538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539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540</v>
      </c>
      <c r="B27" s="27" t="s">
        <v>15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541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542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543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544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545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86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45440.0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547</v>
      </c>
      <c r="B6" s="64"/>
      <c r="C6" s="23" t="s">
        <v>548</v>
      </c>
      <c r="D6" s="24"/>
      <c r="E6" s="56" t="s">
        <v>549</v>
      </c>
      <c r="F6" s="11"/>
      <c r="G6" s="11"/>
      <c r="H6" s="57"/>
    </row>
    <row r="7">
      <c r="A7" s="27" t="s">
        <v>550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563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565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566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567</v>
      </c>
      <c r="B17" s="44" t="s">
        <v>15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568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569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570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571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572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573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574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575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576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45440.0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577</v>
      </c>
      <c r="B6" s="64"/>
      <c r="C6" s="23" t="s">
        <v>578</v>
      </c>
      <c r="D6" s="24"/>
      <c r="E6" s="56" t="s">
        <v>579</v>
      </c>
      <c r="F6" s="11"/>
      <c r="G6" s="11"/>
      <c r="H6" s="57"/>
    </row>
    <row r="7">
      <c r="A7" s="27" t="s">
        <v>580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581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582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583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584</v>
      </c>
      <c r="B17" s="44" t="s">
        <v>15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585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586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587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588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589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590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591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592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593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45440.0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594</v>
      </c>
      <c r="B6" s="64"/>
      <c r="C6" s="23" t="s">
        <v>595</v>
      </c>
      <c r="D6" s="24"/>
      <c r="E6" s="56" t="s">
        <v>596</v>
      </c>
      <c r="F6" s="11"/>
      <c r="G6" s="11"/>
      <c r="H6" s="57"/>
    </row>
    <row r="7">
      <c r="A7" s="27" t="s">
        <v>597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598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599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600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601</v>
      </c>
      <c r="B17" s="44" t="s">
        <v>15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602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603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604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605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606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607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608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609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610</v>
      </c>
      <c r="B2" s="10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96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45378.0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611</v>
      </c>
      <c r="B6" s="23"/>
      <c r="C6" s="23" t="s">
        <v>612</v>
      </c>
      <c r="D6" s="24"/>
      <c r="E6" s="25" t="s">
        <v>613</v>
      </c>
      <c r="F6" s="7"/>
      <c r="G6" s="8"/>
      <c r="H6" s="26"/>
    </row>
    <row r="7">
      <c r="A7" s="27" t="s">
        <v>614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0"/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616</v>
      </c>
      <c r="E11" s="30"/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616</v>
      </c>
      <c r="E12" s="30"/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0"/>
      <c r="F13" s="11"/>
      <c r="G13" s="12"/>
      <c r="H13" s="31" t="str">
        <f t="shared" si="1"/>
        <v>Pass</v>
      </c>
    </row>
    <row r="14">
      <c r="A14" s="34"/>
      <c r="B14" s="36" t="s">
        <v>617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618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619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620</v>
      </c>
      <c r="B17" s="44" t="s">
        <v>20</v>
      </c>
      <c r="C17" s="45" t="s">
        <v>551</v>
      </c>
      <c r="D17" s="46" t="s">
        <v>555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20"/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616</v>
      </c>
      <c r="E21" s="20"/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616</v>
      </c>
      <c r="E22" s="20"/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20"/>
      <c r="F23" s="11"/>
      <c r="G23" s="12"/>
      <c r="H23" s="31" t="str">
        <f t="shared" si="3"/>
        <v>Pass</v>
      </c>
    </row>
    <row r="24">
      <c r="A24" s="34"/>
      <c r="B24" s="49" t="s">
        <v>621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622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623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624</v>
      </c>
      <c r="B27" s="27" t="s">
        <v>20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616</v>
      </c>
      <c r="E30" s="30"/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616</v>
      </c>
      <c r="E31" s="30"/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616</v>
      </c>
      <c r="E32" s="30"/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616</v>
      </c>
      <c r="E33" s="30"/>
      <c r="F33" s="11"/>
      <c r="G33" s="12"/>
      <c r="H33" s="31" t="str">
        <f t="shared" si="5"/>
        <v>Pass</v>
      </c>
    </row>
    <row r="34">
      <c r="A34" s="34"/>
      <c r="B34" s="36" t="s">
        <v>625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626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627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628</v>
      </c>
      <c r="B37" s="44" t="s">
        <v>20</v>
      </c>
      <c r="C37" s="45" t="s">
        <v>551</v>
      </c>
      <c r="D37" s="46" t="s">
        <v>555</v>
      </c>
      <c r="E37" s="112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552</v>
      </c>
      <c r="E38" s="112" t="s">
        <v>553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112" t="s">
        <v>615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616</v>
      </c>
      <c r="E40" s="20"/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616</v>
      </c>
      <c r="E41" s="20"/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616</v>
      </c>
      <c r="E42" s="20"/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20"/>
      <c r="F43" s="11"/>
      <c r="G43" s="12"/>
      <c r="H43" s="31" t="str">
        <f t="shared" si="7"/>
        <v>Pass</v>
      </c>
    </row>
    <row r="44">
      <c r="A44" s="34"/>
      <c r="B44" s="49" t="s">
        <v>629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630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631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632</v>
      </c>
      <c r="B47" s="27" t="s">
        <v>20</v>
      </c>
      <c r="C47" s="28" t="s">
        <v>551</v>
      </c>
      <c r="D47" s="29" t="s">
        <v>555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35" t="s">
        <v>553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615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616</v>
      </c>
      <c r="E50" s="30"/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616</v>
      </c>
      <c r="E51" s="30"/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616</v>
      </c>
      <c r="E52" s="30"/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0"/>
      <c r="F53" s="11"/>
      <c r="G53" s="12"/>
      <c r="H53" s="31" t="str">
        <f t="shared" si="9"/>
        <v>Pass</v>
      </c>
    </row>
    <row r="54">
      <c r="A54" s="34"/>
      <c r="B54" s="53" t="s">
        <v>633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634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635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636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58" man="1"/>
  </rowBreaks>
  <colBreaks count="2" manualBreakCount="2">
    <brk man="1"/>
    <brk id="8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637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103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45324.0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638</v>
      </c>
      <c r="B6" s="64"/>
      <c r="C6" s="23" t="s">
        <v>639</v>
      </c>
      <c r="D6" s="24"/>
      <c r="E6" s="56" t="s">
        <v>640</v>
      </c>
      <c r="F6" s="11"/>
      <c r="G6" s="11"/>
      <c r="H6" s="57"/>
    </row>
    <row r="7">
      <c r="A7" s="27" t="s">
        <v>641</v>
      </c>
      <c r="B7" s="27" t="s">
        <v>15</v>
      </c>
      <c r="C7" s="28" t="s">
        <v>551</v>
      </c>
      <c r="D7" s="29" t="s">
        <v>552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0"/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0"/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0"/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0"/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0"/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642</v>
      </c>
      <c r="F13" s="11"/>
      <c r="G13" s="12"/>
      <c r="H13" s="31" t="str">
        <f t="shared" si="1"/>
        <v>Pass</v>
      </c>
    </row>
    <row r="14">
      <c r="A14" s="34"/>
      <c r="B14" s="36" t="s">
        <v>643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644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645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647</v>
      </c>
      <c r="B17" s="44" t="s">
        <v>15</v>
      </c>
      <c r="C17" s="45" t="s">
        <v>551</v>
      </c>
      <c r="D17" s="46" t="s">
        <v>552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20"/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20"/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20"/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20"/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20"/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642</v>
      </c>
      <c r="F23" s="11"/>
      <c r="G23" s="12"/>
      <c r="H23" s="31" t="str">
        <f t="shared" si="3"/>
        <v>Pass</v>
      </c>
    </row>
    <row r="24">
      <c r="A24" s="34"/>
      <c r="B24" s="49" t="s">
        <v>648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649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650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651</v>
      </c>
      <c r="B27" s="27" t="s">
        <v>15</v>
      </c>
      <c r="C27" s="28" t="s">
        <v>551</v>
      </c>
      <c r="D27" s="29" t="s">
        <v>552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0"/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0"/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0"/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0"/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0"/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642</v>
      </c>
      <c r="F33" s="11"/>
      <c r="G33" s="12"/>
      <c r="H33" s="31" t="str">
        <f t="shared" si="5"/>
        <v>Pass</v>
      </c>
    </row>
    <row r="34">
      <c r="A34" s="34"/>
      <c r="B34" s="36" t="s">
        <v>652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653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654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655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656</v>
      </c>
      <c r="B2" s="17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106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45383.0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657</v>
      </c>
      <c r="B6" s="64"/>
      <c r="C6" s="23" t="s">
        <v>658</v>
      </c>
      <c r="D6" s="24"/>
      <c r="E6" s="56" t="s">
        <v>659</v>
      </c>
      <c r="F6" s="11"/>
      <c r="G6" s="11"/>
      <c r="H6" s="57"/>
    </row>
    <row r="7">
      <c r="A7" s="27" t="s">
        <v>660</v>
      </c>
      <c r="B7" s="27" t="s">
        <v>15</v>
      </c>
      <c r="C7" s="28" t="s">
        <v>551</v>
      </c>
      <c r="D7" s="29" t="s">
        <v>552</v>
      </c>
      <c r="E7" s="35" t="s">
        <v>661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662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663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665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665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666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667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668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669</v>
      </c>
      <c r="B17" s="44" t="s">
        <v>15</v>
      </c>
      <c r="C17" s="45" t="s">
        <v>551</v>
      </c>
      <c r="D17" s="46" t="s">
        <v>552</v>
      </c>
      <c r="E17" s="35" t="s">
        <v>661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662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663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665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665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670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671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672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673</v>
      </c>
      <c r="B27" s="27" t="s">
        <v>15</v>
      </c>
      <c r="C27" s="28" t="s">
        <v>551</v>
      </c>
      <c r="D27" s="29" t="s">
        <v>552</v>
      </c>
      <c r="E27" s="35" t="s">
        <v>661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662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663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664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665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665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674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675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676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677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678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109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45439.0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679</v>
      </c>
      <c r="B6" s="64"/>
      <c r="C6" s="23" t="s">
        <v>680</v>
      </c>
      <c r="D6" s="24"/>
      <c r="E6" s="56" t="s">
        <v>681</v>
      </c>
      <c r="F6" s="11"/>
      <c r="G6" s="11"/>
      <c r="H6" s="57"/>
    </row>
    <row r="7">
      <c r="A7" s="27" t="s">
        <v>682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683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685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686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687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688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683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689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690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691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692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683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693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694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695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696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697</v>
      </c>
      <c r="B2" s="17" t="s">
        <v>526</v>
      </c>
      <c r="C2" s="11"/>
      <c r="D2" s="12"/>
      <c r="E2" s="13" t="s">
        <v>3</v>
      </c>
      <c r="F2" s="71" t="s">
        <v>111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112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45434.0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699</v>
      </c>
      <c r="B6" s="64"/>
      <c r="C6" s="23" t="s">
        <v>700</v>
      </c>
      <c r="D6" s="24"/>
      <c r="E6" s="56" t="s">
        <v>701</v>
      </c>
      <c r="F6" s="11"/>
      <c r="G6" s="11"/>
      <c r="H6" s="57"/>
    </row>
    <row r="7">
      <c r="A7" s="27" t="s">
        <v>532</v>
      </c>
      <c r="B7" s="27" t="s">
        <v>15</v>
      </c>
      <c r="C7" s="28" t="s">
        <v>702</v>
      </c>
      <c r="D7" s="29" t="s">
        <v>703</v>
      </c>
      <c r="E7" s="35" t="s">
        <v>704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703</v>
      </c>
      <c r="E8" s="35" t="s">
        <v>704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555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555</v>
      </c>
      <c r="E11" s="35" t="s">
        <v>709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711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712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713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536</v>
      </c>
      <c r="B17" s="44" t="s">
        <v>15</v>
      </c>
      <c r="C17" s="45" t="s">
        <v>702</v>
      </c>
      <c r="D17" s="46" t="s">
        <v>562</v>
      </c>
      <c r="E17" s="35" t="s">
        <v>704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703</v>
      </c>
      <c r="E18" s="35" t="s">
        <v>704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562</v>
      </c>
      <c r="E19" s="35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555</v>
      </c>
      <c r="E20" s="35" t="s">
        <v>615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552</v>
      </c>
      <c r="E21" s="35" t="s">
        <v>709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714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715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716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540</v>
      </c>
      <c r="B27" s="27" t="s">
        <v>15</v>
      </c>
      <c r="C27" s="28" t="s">
        <v>702</v>
      </c>
      <c r="D27" s="29" t="s">
        <v>562</v>
      </c>
      <c r="E27" s="35" t="s">
        <v>704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562</v>
      </c>
      <c r="E28" s="35" t="s">
        <v>704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555</v>
      </c>
      <c r="E30" s="35" t="s">
        <v>615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552</v>
      </c>
      <c r="E31" s="35" t="s">
        <v>709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717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718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719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720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721</v>
      </c>
      <c r="B2" s="17" t="s">
        <v>526</v>
      </c>
      <c r="C2" s="11"/>
      <c r="D2" s="12"/>
      <c r="E2" s="13" t="s">
        <v>3</v>
      </c>
      <c r="F2" s="71" t="s">
        <v>114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115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45422.0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722</v>
      </c>
      <c r="B6" s="64"/>
      <c r="C6" s="23" t="s">
        <v>723</v>
      </c>
      <c r="D6" s="24"/>
      <c r="E6" s="56" t="s">
        <v>724</v>
      </c>
      <c r="F6" s="11"/>
      <c r="G6" s="11"/>
      <c r="H6" s="57"/>
    </row>
    <row r="7">
      <c r="A7" s="27" t="s">
        <v>725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727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729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730</v>
      </c>
      <c r="F13" s="11"/>
      <c r="G13" s="12"/>
      <c r="H13" s="31" t="str">
        <f t="shared" si="1"/>
        <v>Pass</v>
      </c>
    </row>
    <row r="14">
      <c r="A14" s="34"/>
      <c r="B14" s="36" t="s">
        <v>731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732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733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734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727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729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730</v>
      </c>
      <c r="F23" s="11"/>
      <c r="G23" s="12"/>
      <c r="H23" s="31" t="str">
        <f t="shared" si="3"/>
        <v>Pass</v>
      </c>
    </row>
    <row r="24">
      <c r="A24" s="34"/>
      <c r="B24" s="49" t="s">
        <v>735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736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737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738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727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729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730</v>
      </c>
      <c r="F33" s="11"/>
      <c r="G33" s="12"/>
      <c r="H33" s="31" t="str">
        <f t="shared" si="5"/>
        <v>Pass</v>
      </c>
    </row>
    <row r="34">
      <c r="A34" s="34"/>
      <c r="B34" s="36" t="s">
        <v>739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740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741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742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743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117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45457.0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744</v>
      </c>
      <c r="B6" s="64"/>
      <c r="C6" s="23" t="s">
        <v>745</v>
      </c>
      <c r="D6" s="24"/>
      <c r="E6" s="56" t="s">
        <v>746</v>
      </c>
      <c r="F6" s="11"/>
      <c r="G6" s="11"/>
      <c r="H6" s="57"/>
    </row>
    <row r="7">
      <c r="A7" s="27" t="s">
        <v>747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748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749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750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751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752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748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753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754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755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756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748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757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758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759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760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761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119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45449.0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762</v>
      </c>
      <c r="B6" s="64"/>
      <c r="C6" s="23" t="s">
        <v>763</v>
      </c>
      <c r="D6" s="24"/>
      <c r="E6" s="56" t="s">
        <v>764</v>
      </c>
      <c r="F6" s="11"/>
      <c r="G6" s="11"/>
      <c r="H6" s="57"/>
    </row>
    <row r="7">
      <c r="A7" s="27" t="s">
        <v>765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766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768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769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770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771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766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772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773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774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775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766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776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777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778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779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780</v>
      </c>
      <c r="B2" s="17" t="s">
        <v>526</v>
      </c>
      <c r="C2" s="11"/>
      <c r="D2" s="12"/>
      <c r="E2" s="13" t="s">
        <v>3</v>
      </c>
      <c r="F2" s="71" t="s">
        <v>121</v>
      </c>
      <c r="G2" s="13" t="s">
        <v>4</v>
      </c>
      <c r="H2" s="15"/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123</v>
      </c>
    </row>
    <row r="4">
      <c r="A4" s="63"/>
      <c r="B4" s="11"/>
      <c r="C4" s="11"/>
      <c r="D4" s="12"/>
      <c r="E4" s="13" t="s">
        <v>8</v>
      </c>
      <c r="F4" s="71" t="s">
        <v>122</v>
      </c>
      <c r="G4" s="13" t="s">
        <v>9</v>
      </c>
      <c r="H4" s="108">
        <v>45397.0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781</v>
      </c>
      <c r="B6" s="64"/>
      <c r="C6" s="23" t="s">
        <v>782</v>
      </c>
      <c r="D6" s="24"/>
      <c r="E6" s="56" t="s">
        <v>783</v>
      </c>
      <c r="F6" s="11"/>
      <c r="G6" s="11"/>
      <c r="H6" s="57"/>
    </row>
    <row r="7">
      <c r="A7" s="27" t="s">
        <v>784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785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786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787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788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789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790</v>
      </c>
      <c r="B17" s="44" t="s">
        <v>15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785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786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791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792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793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794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785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786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795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796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797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798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4">
        <v>4.000027525E9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799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125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45404.0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800</v>
      </c>
      <c r="B6" s="23"/>
      <c r="C6" s="23" t="s">
        <v>801</v>
      </c>
      <c r="D6" s="24"/>
      <c r="E6" s="25" t="s">
        <v>802</v>
      </c>
      <c r="F6" s="7"/>
      <c r="G6" s="8"/>
      <c r="H6" s="26"/>
    </row>
    <row r="7">
      <c r="A7" s="27" t="s">
        <v>803</v>
      </c>
      <c r="B7" s="27" t="s">
        <v>15</v>
      </c>
      <c r="C7" s="28" t="s">
        <v>551</v>
      </c>
      <c r="D7" s="29" t="s">
        <v>616</v>
      </c>
      <c r="E7" s="35" t="s">
        <v>766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804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616</v>
      </c>
      <c r="E9" s="35" t="s">
        <v>766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555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555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806</v>
      </c>
      <c r="F13" s="11"/>
      <c r="G13" s="12"/>
      <c r="H13" s="31" t="str">
        <f t="shared" si="1"/>
        <v>Pass</v>
      </c>
    </row>
    <row r="14">
      <c r="A14" s="34"/>
      <c r="B14" s="36" t="s">
        <v>807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808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809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810</v>
      </c>
      <c r="B17" s="44" t="s">
        <v>20</v>
      </c>
      <c r="C17" s="45" t="s">
        <v>551</v>
      </c>
      <c r="D17" s="46" t="s">
        <v>616</v>
      </c>
      <c r="E17" s="112" t="s">
        <v>766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112" t="s">
        <v>804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616</v>
      </c>
      <c r="E19" s="112" t="s">
        <v>766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555</v>
      </c>
      <c r="E20" s="112" t="s">
        <v>615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112" t="s">
        <v>664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555</v>
      </c>
      <c r="E22" s="112" t="s">
        <v>805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112" t="s">
        <v>811</v>
      </c>
      <c r="F23" s="11"/>
      <c r="G23" s="12"/>
      <c r="H23" s="31" t="str">
        <f t="shared" si="3"/>
        <v>Pass</v>
      </c>
    </row>
    <row r="24">
      <c r="A24" s="34"/>
      <c r="B24" s="49" t="s">
        <v>812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813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814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815</v>
      </c>
      <c r="B27" s="27" t="s">
        <v>20</v>
      </c>
      <c r="C27" s="28" t="s">
        <v>551</v>
      </c>
      <c r="D27" s="29" t="s">
        <v>616</v>
      </c>
      <c r="E27" s="112" t="s">
        <v>766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112" t="s">
        <v>804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616</v>
      </c>
      <c r="E29" s="112" t="s">
        <v>766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112" t="s">
        <v>615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112" t="s">
        <v>664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555</v>
      </c>
      <c r="E32" s="112" t="s">
        <v>805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112" t="s">
        <v>811</v>
      </c>
      <c r="F33" s="11"/>
      <c r="G33" s="12"/>
      <c r="H33" s="31" t="str">
        <f t="shared" si="5"/>
        <v>Pass</v>
      </c>
    </row>
    <row r="34">
      <c r="A34" s="34"/>
      <c r="B34" s="36" t="s">
        <v>816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817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818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819</v>
      </c>
      <c r="B37" s="44" t="s">
        <v>20</v>
      </c>
      <c r="C37" s="45" t="s">
        <v>551</v>
      </c>
      <c r="D37" s="46" t="s">
        <v>616</v>
      </c>
      <c r="E37" s="112" t="s">
        <v>766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112" t="s">
        <v>804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616</v>
      </c>
      <c r="E39" s="112" t="s">
        <v>766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112" t="s">
        <v>615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112" t="s">
        <v>664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112" t="s">
        <v>805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112" t="s">
        <v>811</v>
      </c>
      <c r="F43" s="11"/>
      <c r="G43" s="12"/>
      <c r="H43" s="31" t="str">
        <f t="shared" si="7"/>
        <v>Pass</v>
      </c>
    </row>
    <row r="44">
      <c r="A44" s="34"/>
      <c r="B44" s="49" t="s">
        <v>820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821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822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823</v>
      </c>
      <c r="B47" s="27" t="s">
        <v>20</v>
      </c>
      <c r="C47" s="28" t="s">
        <v>551</v>
      </c>
      <c r="D47" s="29" t="s">
        <v>616</v>
      </c>
      <c r="E47" s="112" t="s">
        <v>766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112" t="s">
        <v>804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616</v>
      </c>
      <c r="E49" s="112" t="s">
        <v>766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112" t="s">
        <v>615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112" t="s">
        <v>664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112" t="s">
        <v>805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112" t="s">
        <v>811</v>
      </c>
      <c r="F53" s="11"/>
      <c r="G53" s="12"/>
      <c r="H53" s="31" t="str">
        <f t="shared" si="9"/>
        <v>Pass</v>
      </c>
    </row>
    <row r="54">
      <c r="A54" s="34"/>
      <c r="B54" s="53" t="s">
        <v>824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825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826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827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828</v>
      </c>
      <c r="B2" s="10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128</v>
      </c>
    </row>
    <row r="4">
      <c r="A4" s="20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45453.0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829</v>
      </c>
      <c r="B6" s="23"/>
      <c r="C6" s="23" t="s">
        <v>830</v>
      </c>
      <c r="D6" s="24"/>
      <c r="E6" s="25" t="s">
        <v>831</v>
      </c>
      <c r="F6" s="7"/>
      <c r="G6" s="8"/>
      <c r="H6" s="26"/>
    </row>
    <row r="7">
      <c r="A7" s="27" t="s">
        <v>832</v>
      </c>
      <c r="B7" s="27" t="s">
        <v>15</v>
      </c>
      <c r="C7" s="28" t="s">
        <v>551</v>
      </c>
      <c r="D7" s="29" t="s">
        <v>552</v>
      </c>
      <c r="E7" s="35" t="s">
        <v>664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552</v>
      </c>
      <c r="E8" s="35" t="s">
        <v>833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552</v>
      </c>
      <c r="E9" s="35" t="s">
        <v>834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555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661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835</v>
      </c>
      <c r="F13" s="11"/>
      <c r="G13" s="12"/>
      <c r="H13" s="31" t="str">
        <f t="shared" si="1"/>
        <v>Pass</v>
      </c>
    </row>
    <row r="14">
      <c r="A14" s="34"/>
      <c r="B14" s="36" t="s">
        <v>836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837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838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839</v>
      </c>
      <c r="B17" s="44" t="s">
        <v>20</v>
      </c>
      <c r="C17" s="45" t="s">
        <v>551</v>
      </c>
      <c r="D17" s="46" t="s">
        <v>552</v>
      </c>
      <c r="E17" s="35" t="s">
        <v>664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552</v>
      </c>
      <c r="E18" s="35" t="s">
        <v>833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552</v>
      </c>
      <c r="E19" s="35" t="s">
        <v>840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555</v>
      </c>
      <c r="E20" s="35" t="s">
        <v>559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661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835</v>
      </c>
      <c r="F23" s="11"/>
      <c r="G23" s="12"/>
      <c r="H23" s="31" t="str">
        <f t="shared" si="3"/>
        <v>Pass</v>
      </c>
    </row>
    <row r="24">
      <c r="A24" s="34"/>
      <c r="B24" s="49" t="s">
        <v>841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842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843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844</v>
      </c>
      <c r="B27" s="27" t="s">
        <v>20</v>
      </c>
      <c r="C27" s="28" t="s">
        <v>551</v>
      </c>
      <c r="D27" s="29" t="s">
        <v>552</v>
      </c>
      <c r="E27" s="35" t="s">
        <v>664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552</v>
      </c>
      <c r="E28" s="35" t="s">
        <v>833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552</v>
      </c>
      <c r="E29" s="35" t="s">
        <v>840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661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835</v>
      </c>
      <c r="F33" s="11"/>
      <c r="G33" s="12"/>
      <c r="H33" s="31" t="str">
        <f t="shared" si="5"/>
        <v>Pass</v>
      </c>
    </row>
    <row r="34">
      <c r="A34" s="34"/>
      <c r="B34" s="36" t="s">
        <v>845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846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847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848</v>
      </c>
      <c r="B37" s="44" t="s">
        <v>20</v>
      </c>
      <c r="C37" s="45" t="s">
        <v>551</v>
      </c>
      <c r="D37" s="46" t="s">
        <v>552</v>
      </c>
      <c r="E37" s="35" t="s">
        <v>664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552</v>
      </c>
      <c r="E38" s="35" t="s">
        <v>833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552</v>
      </c>
      <c r="E39" s="35" t="s">
        <v>840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35" t="s">
        <v>559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552</v>
      </c>
      <c r="E41" s="35" t="s">
        <v>728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661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835</v>
      </c>
      <c r="F43" s="11"/>
      <c r="G43" s="12"/>
      <c r="H43" s="31" t="str">
        <f t="shared" si="7"/>
        <v>Pass</v>
      </c>
    </row>
    <row r="44">
      <c r="A44" s="34"/>
      <c r="B44" s="49" t="s">
        <v>849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850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851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852</v>
      </c>
      <c r="B47" s="27" t="s">
        <v>20</v>
      </c>
      <c r="C47" s="28" t="s">
        <v>551</v>
      </c>
      <c r="D47" s="29" t="s">
        <v>552</v>
      </c>
      <c r="E47" s="35" t="s">
        <v>664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552</v>
      </c>
      <c r="E48" s="35" t="s">
        <v>833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552</v>
      </c>
      <c r="E49" s="35" t="s">
        <v>853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35" t="s">
        <v>559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552</v>
      </c>
      <c r="E51" s="35" t="s">
        <v>728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661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835</v>
      </c>
      <c r="F53" s="11"/>
      <c r="G53" s="12"/>
      <c r="H53" s="31" t="str">
        <f t="shared" si="9"/>
        <v>Pass</v>
      </c>
    </row>
    <row r="54">
      <c r="A54" s="34"/>
      <c r="B54" s="53" t="s">
        <v>854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855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856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857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858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130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859</v>
      </c>
      <c r="B6" s="64"/>
      <c r="C6" s="23" t="s">
        <v>860</v>
      </c>
      <c r="D6" s="24"/>
      <c r="E6" s="56" t="s">
        <v>861</v>
      </c>
      <c r="F6" s="11"/>
      <c r="G6" s="11"/>
      <c r="H6" s="57"/>
    </row>
    <row r="7">
      <c r="A7" s="27" t="s">
        <v>862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863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865</v>
      </c>
      <c r="F13" s="11"/>
      <c r="G13" s="12"/>
      <c r="H13" s="31" t="str">
        <f t="shared" si="1"/>
        <v>Pass</v>
      </c>
    </row>
    <row r="14">
      <c r="A14" s="34"/>
      <c r="B14" s="36" t="s">
        <v>866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867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868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869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863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865</v>
      </c>
      <c r="F23" s="11"/>
      <c r="G23" s="12"/>
      <c r="H23" s="31" t="str">
        <f t="shared" si="3"/>
        <v>Pass</v>
      </c>
    </row>
    <row r="24">
      <c r="A24" s="34"/>
      <c r="B24" s="49" t="s">
        <v>870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871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872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873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863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865</v>
      </c>
      <c r="F33" s="11"/>
      <c r="G33" s="12"/>
      <c r="H33" s="31" t="str">
        <f t="shared" si="5"/>
        <v>Pass</v>
      </c>
    </row>
    <row r="34">
      <c r="A34" s="34"/>
      <c r="B34" s="36" t="s">
        <v>874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875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876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877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878</v>
      </c>
      <c r="B2" s="17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132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879</v>
      </c>
      <c r="B6" s="64"/>
      <c r="C6" s="23" t="s">
        <v>880</v>
      </c>
      <c r="D6" s="24"/>
      <c r="E6" s="56" t="s">
        <v>881</v>
      </c>
      <c r="F6" s="11"/>
      <c r="G6" s="11"/>
      <c r="H6" s="57"/>
    </row>
    <row r="7">
      <c r="A7" s="27" t="s">
        <v>882</v>
      </c>
      <c r="B7" s="27" t="s">
        <v>15</v>
      </c>
      <c r="C7" s="28" t="s">
        <v>551</v>
      </c>
      <c r="D7" s="29" t="s">
        <v>552</v>
      </c>
      <c r="E7" s="35" t="s">
        <v>883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884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885</v>
      </c>
      <c r="F13" s="11"/>
      <c r="G13" s="12"/>
      <c r="H13" s="31" t="str">
        <f t="shared" si="1"/>
        <v>Pass</v>
      </c>
    </row>
    <row r="14">
      <c r="A14" s="34"/>
      <c r="B14" s="36" t="s">
        <v>886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887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888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889</v>
      </c>
      <c r="B17" s="44" t="s">
        <v>15</v>
      </c>
      <c r="C17" s="45" t="s">
        <v>551</v>
      </c>
      <c r="D17" s="46" t="s">
        <v>552</v>
      </c>
      <c r="E17" s="35" t="s">
        <v>883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890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35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891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892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893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894</v>
      </c>
      <c r="B27" s="27" t="s">
        <v>15</v>
      </c>
      <c r="C27" s="28" t="s">
        <v>551</v>
      </c>
      <c r="D27" s="29" t="s">
        <v>552</v>
      </c>
      <c r="E27" s="35" t="s">
        <v>883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885</v>
      </c>
      <c r="F33" s="11"/>
      <c r="G33" s="12"/>
      <c r="H33" s="31" t="str">
        <f t="shared" si="5"/>
        <v>Pass</v>
      </c>
    </row>
    <row r="34">
      <c r="A34" s="34"/>
      <c r="B34" s="36" t="s">
        <v>895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896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897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898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899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135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45427.0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900</v>
      </c>
      <c r="B6" s="64"/>
      <c r="C6" s="23" t="s">
        <v>901</v>
      </c>
      <c r="D6" s="24"/>
      <c r="E6" s="56" t="s">
        <v>902</v>
      </c>
      <c r="F6" s="11"/>
      <c r="G6" s="11"/>
      <c r="H6" s="57"/>
    </row>
    <row r="7">
      <c r="A7" s="27" t="s">
        <v>903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904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905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906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907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908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904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909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910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911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912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904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913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914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915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916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2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917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137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45471.0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918</v>
      </c>
      <c r="B6" s="64"/>
      <c r="C6" s="23" t="s">
        <v>919</v>
      </c>
      <c r="D6" s="24"/>
      <c r="E6" s="56" t="s">
        <v>920</v>
      </c>
      <c r="F6" s="11"/>
      <c r="G6" s="11"/>
      <c r="H6" s="57"/>
    </row>
    <row r="7">
      <c r="A7" s="27" t="s">
        <v>921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922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923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924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925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664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926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927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928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929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930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931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932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933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934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935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936</v>
      </c>
      <c r="B6" s="64"/>
      <c r="C6" s="23" t="s">
        <v>937</v>
      </c>
      <c r="D6" s="24"/>
      <c r="E6" s="56" t="s">
        <v>938</v>
      </c>
      <c r="F6" s="11"/>
      <c r="G6" s="11"/>
      <c r="H6" s="57"/>
    </row>
    <row r="7">
      <c r="A7" s="27" t="s">
        <v>939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940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941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942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943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944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945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946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947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948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949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950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951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952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953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954</v>
      </c>
      <c r="B6" s="64"/>
      <c r="C6" s="23" t="s">
        <v>955</v>
      </c>
      <c r="D6" s="24"/>
      <c r="E6" s="56" t="s">
        <v>956</v>
      </c>
      <c r="F6" s="11"/>
      <c r="G6" s="11"/>
      <c r="H6" s="57"/>
    </row>
    <row r="7">
      <c r="A7" s="27" t="s">
        <v>957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958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959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960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961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962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963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964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965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966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967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968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969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970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971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972</v>
      </c>
      <c r="B6" s="64"/>
      <c r="C6" s="23" t="s">
        <v>973</v>
      </c>
      <c r="D6" s="24"/>
      <c r="E6" s="56" t="s">
        <v>974</v>
      </c>
      <c r="F6" s="11"/>
      <c r="G6" s="11"/>
      <c r="H6" s="57"/>
    </row>
    <row r="7">
      <c r="A7" s="27" t="s">
        <v>975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976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977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978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979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980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981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982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983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984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985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986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987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988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139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989</v>
      </c>
      <c r="B6" s="64"/>
      <c r="C6" s="23" t="s">
        <v>990</v>
      </c>
      <c r="D6" s="24"/>
      <c r="E6" s="56" t="s">
        <v>991</v>
      </c>
      <c r="F6" s="11"/>
      <c r="G6" s="11"/>
      <c r="H6" s="57"/>
    </row>
    <row r="7">
      <c r="A7" s="27" t="s">
        <v>992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993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728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994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995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996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997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993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728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998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999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1000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1001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993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728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1002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1003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1004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1005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1006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142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1007</v>
      </c>
      <c r="B6" s="64"/>
      <c r="C6" s="23" t="s">
        <v>1008</v>
      </c>
      <c r="D6" s="24"/>
      <c r="E6" s="56" t="s">
        <v>1009</v>
      </c>
      <c r="F6" s="11"/>
      <c r="G6" s="11"/>
      <c r="H6" s="57"/>
    </row>
    <row r="7">
      <c r="A7" s="27" t="s">
        <v>1010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1011</v>
      </c>
      <c r="F13" s="11"/>
      <c r="G13" s="12"/>
      <c r="H13" s="31" t="str">
        <f t="shared" si="1"/>
        <v>Pass</v>
      </c>
    </row>
    <row r="14">
      <c r="A14" s="34"/>
      <c r="B14" s="36" t="s">
        <v>1012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1013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1014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1015</v>
      </c>
      <c r="B17" s="44" t="s">
        <v>15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1011</v>
      </c>
      <c r="F23" s="11"/>
      <c r="G23" s="12"/>
      <c r="H23" s="31" t="str">
        <f t="shared" si="3"/>
        <v>Pass</v>
      </c>
    </row>
    <row r="24">
      <c r="A24" s="34"/>
      <c r="B24" s="49" t="s">
        <v>1016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1017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1018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1019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1020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1021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1022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1023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1024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144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1025</v>
      </c>
      <c r="B6" s="64"/>
      <c r="C6" s="23" t="s">
        <v>1026</v>
      </c>
      <c r="D6" s="24"/>
      <c r="E6" s="56" t="s">
        <v>1027</v>
      </c>
      <c r="F6" s="11"/>
      <c r="G6" s="11"/>
      <c r="H6" s="57"/>
    </row>
    <row r="7">
      <c r="A7" s="27" t="s">
        <v>1028</v>
      </c>
      <c r="B7" s="27" t="s">
        <v>15</v>
      </c>
      <c r="C7" s="28" t="s">
        <v>551</v>
      </c>
      <c r="D7" s="29" t="s">
        <v>552</v>
      </c>
      <c r="E7" s="35" t="s">
        <v>1029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1030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1031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1032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1033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1034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1035</v>
      </c>
      <c r="B17" s="44" t="s">
        <v>15</v>
      </c>
      <c r="C17" s="45" t="s">
        <v>551</v>
      </c>
      <c r="D17" s="46" t="s">
        <v>552</v>
      </c>
      <c r="E17" s="35" t="s">
        <v>1029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1030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1031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553</v>
      </c>
      <c r="F23" s="11"/>
      <c r="G23" s="12"/>
      <c r="H23" s="31" t="str">
        <f t="shared" si="3"/>
        <v>Pass</v>
      </c>
      <c r="I23" s="115" t="s">
        <v>1036</v>
      </c>
    </row>
    <row r="24">
      <c r="A24" s="34"/>
      <c r="B24" s="49" t="s">
        <v>1037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1038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1039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1040</v>
      </c>
      <c r="B27" s="27" t="s">
        <v>15</v>
      </c>
      <c r="C27" s="28" t="s">
        <v>551</v>
      </c>
      <c r="D27" s="29" t="s">
        <v>552</v>
      </c>
      <c r="E27" s="35" t="s">
        <v>1029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1030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1031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1041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1042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1043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1044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1045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146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45491.0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1046</v>
      </c>
      <c r="B6" s="64"/>
      <c r="C6" s="23" t="s">
        <v>1047</v>
      </c>
      <c r="D6" s="24"/>
      <c r="E6" s="56" t="s">
        <v>1048</v>
      </c>
      <c r="F6" s="11"/>
      <c r="G6" s="11"/>
      <c r="H6" s="57"/>
    </row>
    <row r="7">
      <c r="A7" s="27" t="s">
        <v>1049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993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993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993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993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1050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1051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1052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1053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993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993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993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993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1054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1055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1056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1057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993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993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993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993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1058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1059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1060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1061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1062</v>
      </c>
      <c r="B2" s="17" t="s">
        <v>526</v>
      </c>
      <c r="C2" s="11"/>
      <c r="D2" s="12"/>
      <c r="E2" s="13" t="s">
        <v>3</v>
      </c>
      <c r="F2" s="71" t="s">
        <v>148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149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45506.0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1063</v>
      </c>
      <c r="B6" s="64"/>
      <c r="C6" s="23" t="s">
        <v>1064</v>
      </c>
      <c r="D6" s="24"/>
      <c r="E6" s="56" t="s">
        <v>1065</v>
      </c>
      <c r="F6" s="11"/>
      <c r="G6" s="11"/>
      <c r="H6" s="57"/>
    </row>
    <row r="7">
      <c r="A7" s="27" t="s">
        <v>1066</v>
      </c>
      <c r="B7" s="27" t="s">
        <v>15</v>
      </c>
      <c r="C7" s="28" t="s">
        <v>551</v>
      </c>
      <c r="D7" s="29" t="s">
        <v>562</v>
      </c>
      <c r="E7" s="35" t="s">
        <v>1067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1068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661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748</v>
      </c>
      <c r="F13" s="11"/>
      <c r="G13" s="12"/>
      <c r="H13" s="31" t="str">
        <f t="shared" si="1"/>
        <v>Pass</v>
      </c>
    </row>
    <row r="14">
      <c r="A14" s="34"/>
      <c r="B14" s="36" t="s">
        <v>1069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1070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1071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1072</v>
      </c>
      <c r="B17" s="44" t="s">
        <v>15</v>
      </c>
      <c r="C17" s="45" t="s">
        <v>551</v>
      </c>
      <c r="D17" s="46" t="s">
        <v>562</v>
      </c>
      <c r="E17" s="35" t="s">
        <v>1067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664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1068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661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748</v>
      </c>
      <c r="F23" s="11"/>
      <c r="G23" s="12"/>
      <c r="H23" s="31" t="str">
        <f t="shared" si="3"/>
        <v>Pass</v>
      </c>
    </row>
    <row r="24">
      <c r="A24" s="34"/>
      <c r="B24" s="49" t="s">
        <v>1073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1074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1075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1076</v>
      </c>
      <c r="B27" s="27" t="s">
        <v>15</v>
      </c>
      <c r="C27" s="28" t="s">
        <v>551</v>
      </c>
      <c r="D27" s="29" t="s">
        <v>562</v>
      </c>
      <c r="E27" s="35" t="s">
        <v>1067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1068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661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748</v>
      </c>
      <c r="F33" s="11"/>
      <c r="G33" s="12"/>
      <c r="H33" s="31" t="str">
        <f t="shared" si="5"/>
        <v>Pass</v>
      </c>
    </row>
    <row r="34">
      <c r="A34" s="34"/>
      <c r="B34" s="36" t="s">
        <v>1077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1078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1079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1080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1081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151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45499.0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1082</v>
      </c>
      <c r="B6" s="64"/>
      <c r="C6" s="23" t="s">
        <v>1083</v>
      </c>
      <c r="D6" s="24"/>
      <c r="E6" s="56" t="s">
        <v>1084</v>
      </c>
      <c r="F6" s="11"/>
      <c r="G6" s="11"/>
      <c r="H6" s="57"/>
    </row>
    <row r="7">
      <c r="A7" s="27" t="s">
        <v>1085</v>
      </c>
      <c r="B7" s="27" t="s">
        <v>15</v>
      </c>
      <c r="C7" s="28" t="s">
        <v>551</v>
      </c>
      <c r="E7" s="35" t="s">
        <v>1086</v>
      </c>
      <c r="F7" s="11"/>
      <c r="G7" s="12"/>
      <c r="H7" s="31" t="str">
        <f t="shared" ref="H7:H8" si="1">IF(OR(D8 = "0 - Off-Shade", D8 = "0-1 - Off-Shade/Much", D8 = "1 - Much", D8 = "1-2 - Much/Considerable", D8 = "2 - Considerable", D8 = "2-3 - Considerable/Noticeable"), "Fail", IF(D8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1087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664</v>
      </c>
      <c r="F9" s="11"/>
      <c r="G9" s="12"/>
      <c r="H9" s="31" t="str">
        <f t="shared" ref="H9:H13" si="2">IF(OR(D9 = "0 - Off-Shade", D9 = "0-1 - Off-Shade/Much", D9 = "1 - Much", D9 = "1-2 - Much/Considerable", D9 = "2 - Considerable", D9 = "2-3 - Considerable/Noticeable"), "Fail", IF(D9 = "Select", "", "Pass"))</f>
        <v>Pass</v>
      </c>
    </row>
    <row r="10">
      <c r="A10" s="34"/>
      <c r="B10" s="67"/>
      <c r="C10" s="28" t="s">
        <v>557</v>
      </c>
      <c r="D10" s="29" t="s">
        <v>562</v>
      </c>
      <c r="E10" s="35" t="s">
        <v>1087</v>
      </c>
      <c r="F10" s="11"/>
      <c r="G10" s="12"/>
      <c r="H10" s="31" t="str">
        <f t="shared" si="2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2"/>
        <v>Pass</v>
      </c>
    </row>
    <row r="12">
      <c r="A12" s="34"/>
      <c r="B12" s="67"/>
      <c r="C12" s="28" t="s">
        <v>560</v>
      </c>
      <c r="D12" s="29" t="s">
        <v>562</v>
      </c>
      <c r="E12" s="35" t="s">
        <v>864</v>
      </c>
      <c r="F12" s="11"/>
      <c r="G12" s="12"/>
      <c r="H12" s="31" t="str">
        <f t="shared" si="2"/>
        <v>Pass</v>
      </c>
    </row>
    <row r="13">
      <c r="A13" s="34"/>
      <c r="B13" s="67"/>
      <c r="C13" s="28" t="s">
        <v>561</v>
      </c>
      <c r="D13" s="29" t="s">
        <v>562</v>
      </c>
      <c r="E13" s="35" t="s">
        <v>1087</v>
      </c>
      <c r="F13" s="11"/>
      <c r="G13" s="12"/>
      <c r="H13" s="31" t="str">
        <f t="shared" si="2"/>
        <v>Pass</v>
      </c>
    </row>
    <row r="14">
      <c r="A14" s="34"/>
      <c r="B14" s="36" t="s">
        <v>1088</v>
      </c>
      <c r="C14" s="37"/>
      <c r="D14" s="29" t="s">
        <v>564</v>
      </c>
      <c r="E14" s="30"/>
      <c r="F14" s="11"/>
      <c r="G14" s="12"/>
      <c r="H14" s="39" t="str">
        <f t="shared" ref="H14:H16" si="3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1089</v>
      </c>
      <c r="C15" s="42"/>
      <c r="D15" s="29" t="s">
        <v>564</v>
      </c>
      <c r="E15" s="30"/>
      <c r="F15" s="11"/>
      <c r="G15" s="12"/>
      <c r="H15" s="39" t="str">
        <f t="shared" si="3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1090</v>
      </c>
      <c r="C16" s="12"/>
      <c r="D16" s="29" t="s">
        <v>564</v>
      </c>
      <c r="E16" s="30"/>
      <c r="F16" s="11"/>
      <c r="G16" s="12"/>
      <c r="H16" s="39" t="str">
        <f t="shared" si="3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1091</v>
      </c>
      <c r="B17" s="44" t="s">
        <v>15</v>
      </c>
      <c r="C17" s="45" t="s">
        <v>551</v>
      </c>
      <c r="D17" s="46" t="s">
        <v>552</v>
      </c>
      <c r="E17" s="35" t="s">
        <v>683</v>
      </c>
      <c r="F17" s="11"/>
      <c r="G17" s="12"/>
      <c r="H17" s="31" t="str">
        <f t="shared" ref="H17:H23" si="4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1087</v>
      </c>
      <c r="F18" s="11"/>
      <c r="G18" s="12"/>
      <c r="H18" s="31" t="str">
        <f t="shared" si="4"/>
        <v>Pass</v>
      </c>
    </row>
    <row r="19">
      <c r="A19" s="34"/>
      <c r="B19" s="71"/>
      <c r="C19" s="45" t="s">
        <v>556</v>
      </c>
      <c r="D19" s="46" t="s">
        <v>562</v>
      </c>
      <c r="E19" s="35" t="s">
        <v>664</v>
      </c>
      <c r="F19" s="11"/>
      <c r="G19" s="12"/>
      <c r="H19" s="31" t="str">
        <f t="shared" si="4"/>
        <v>Pass</v>
      </c>
    </row>
    <row r="20">
      <c r="A20" s="34"/>
      <c r="B20" s="71"/>
      <c r="C20" s="45" t="s">
        <v>557</v>
      </c>
      <c r="D20" s="46" t="s">
        <v>562</v>
      </c>
      <c r="E20" s="35" t="s">
        <v>1087</v>
      </c>
      <c r="F20" s="11"/>
      <c r="G20" s="12"/>
      <c r="H20" s="31" t="str">
        <f t="shared" si="4"/>
        <v>Pass</v>
      </c>
    </row>
    <row r="21">
      <c r="A21" s="34"/>
      <c r="B21" s="71"/>
      <c r="C21" s="45" t="s">
        <v>558</v>
      </c>
      <c r="D21" s="46" t="s">
        <v>552</v>
      </c>
      <c r="E21" s="35" t="s">
        <v>615</v>
      </c>
      <c r="F21" s="11"/>
      <c r="G21" s="12"/>
      <c r="H21" s="31" t="str">
        <f t="shared" si="4"/>
        <v>Pass</v>
      </c>
    </row>
    <row r="22">
      <c r="A22" s="34"/>
      <c r="B22" s="71"/>
      <c r="C22" s="45" t="s">
        <v>560</v>
      </c>
      <c r="D22" s="46" t="s">
        <v>562</v>
      </c>
      <c r="E22" s="35" t="s">
        <v>864</v>
      </c>
      <c r="F22" s="11"/>
      <c r="G22" s="12"/>
      <c r="H22" s="31" t="str">
        <f t="shared" si="4"/>
        <v>Pass</v>
      </c>
    </row>
    <row r="23">
      <c r="A23" s="34"/>
      <c r="B23" s="71"/>
      <c r="C23" s="45" t="s">
        <v>561</v>
      </c>
      <c r="D23" s="46" t="s">
        <v>555</v>
      </c>
      <c r="E23" s="35" t="s">
        <v>1087</v>
      </c>
      <c r="F23" s="11"/>
      <c r="G23" s="12"/>
      <c r="H23" s="31" t="str">
        <f t="shared" si="4"/>
        <v>Pass</v>
      </c>
    </row>
    <row r="24">
      <c r="A24" s="34"/>
      <c r="B24" s="49" t="s">
        <v>1092</v>
      </c>
      <c r="C24" s="50"/>
      <c r="D24" s="46" t="s">
        <v>564</v>
      </c>
      <c r="E24" s="20"/>
      <c r="F24" s="11"/>
      <c r="G24" s="12"/>
      <c r="H24" s="39" t="str">
        <f t="shared" ref="H24:H26" si="5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1093</v>
      </c>
      <c r="C25" s="42"/>
      <c r="D25" s="46" t="s">
        <v>564</v>
      </c>
      <c r="E25" s="20"/>
      <c r="F25" s="11"/>
      <c r="G25" s="12"/>
      <c r="H25" s="39" t="str">
        <f t="shared" si="5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1094</v>
      </c>
      <c r="C26" s="12"/>
      <c r="D26" s="46" t="s">
        <v>564</v>
      </c>
      <c r="E26" s="20"/>
      <c r="F26" s="11"/>
      <c r="G26" s="12"/>
      <c r="H26" s="39" t="str">
        <f t="shared" si="5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1095</v>
      </c>
      <c r="B27" s="27" t="s">
        <v>15</v>
      </c>
      <c r="C27" s="28" t="s">
        <v>551</v>
      </c>
      <c r="D27" s="29" t="s">
        <v>552</v>
      </c>
      <c r="E27" s="35" t="s">
        <v>683</v>
      </c>
      <c r="F27" s="11"/>
      <c r="G27" s="12"/>
      <c r="H27" s="31" t="str">
        <f t="shared" ref="H27:H33" si="6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1087</v>
      </c>
      <c r="F28" s="11"/>
      <c r="G28" s="12"/>
      <c r="H28" s="31" t="str">
        <f t="shared" si="6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664</v>
      </c>
      <c r="F29" s="11"/>
      <c r="G29" s="12"/>
      <c r="H29" s="31" t="str">
        <f t="shared" si="6"/>
        <v>Pass</v>
      </c>
    </row>
    <row r="30">
      <c r="A30" s="34"/>
      <c r="B30" s="67"/>
      <c r="C30" s="28" t="s">
        <v>557</v>
      </c>
      <c r="D30" s="29" t="s">
        <v>562</v>
      </c>
      <c r="E30" s="35" t="s">
        <v>1087</v>
      </c>
      <c r="F30" s="11"/>
      <c r="G30" s="12"/>
      <c r="H30" s="31" t="str">
        <f t="shared" si="6"/>
        <v>Pass</v>
      </c>
    </row>
    <row r="31">
      <c r="A31" s="34"/>
      <c r="B31" s="67"/>
      <c r="C31" s="28" t="s">
        <v>558</v>
      </c>
      <c r="D31" s="29" t="s">
        <v>552</v>
      </c>
      <c r="E31" s="35" t="s">
        <v>615</v>
      </c>
      <c r="F31" s="11"/>
      <c r="G31" s="12"/>
      <c r="H31" s="31" t="str">
        <f t="shared" si="6"/>
        <v>Pass</v>
      </c>
    </row>
    <row r="32">
      <c r="A32" s="34"/>
      <c r="B32" s="67"/>
      <c r="C32" s="28" t="s">
        <v>560</v>
      </c>
      <c r="D32" s="29" t="s">
        <v>562</v>
      </c>
      <c r="E32" s="35" t="s">
        <v>864</v>
      </c>
      <c r="F32" s="11"/>
      <c r="G32" s="12"/>
      <c r="H32" s="31" t="str">
        <f t="shared" si="6"/>
        <v>Pass</v>
      </c>
    </row>
    <row r="33">
      <c r="A33" s="34"/>
      <c r="B33" s="67"/>
      <c r="C33" s="28" t="s">
        <v>561</v>
      </c>
      <c r="D33" s="29" t="s">
        <v>562</v>
      </c>
      <c r="E33" s="35" t="s">
        <v>1087</v>
      </c>
      <c r="F33" s="11"/>
      <c r="G33" s="12"/>
      <c r="H33" s="31" t="str">
        <f t="shared" si="6"/>
        <v>Pass</v>
      </c>
    </row>
    <row r="34">
      <c r="A34" s="34"/>
      <c r="B34" s="36" t="s">
        <v>1096</v>
      </c>
      <c r="C34" s="54"/>
      <c r="D34" s="29" t="s">
        <v>564</v>
      </c>
      <c r="E34" s="30"/>
      <c r="F34" s="11"/>
      <c r="G34" s="12"/>
      <c r="H34" s="31" t="str">
        <f t="shared" ref="H34:H36" si="7">IF(D34="Pass", "Pass", IF(34="Fail", "Fail", ""))
</f>
        <v>Pass</v>
      </c>
    </row>
    <row r="35">
      <c r="A35" s="34"/>
      <c r="B35" s="41" t="s">
        <v>1097</v>
      </c>
      <c r="C35" s="42"/>
      <c r="D35" s="29" t="s">
        <v>564</v>
      </c>
      <c r="E35" s="30"/>
      <c r="F35" s="11"/>
      <c r="G35" s="12"/>
      <c r="H35" s="31" t="str">
        <f t="shared" si="7"/>
        <v>Pass</v>
      </c>
    </row>
    <row r="36">
      <c r="A36" s="43"/>
      <c r="B36" s="41" t="s">
        <v>1098</v>
      </c>
      <c r="C36" s="12"/>
      <c r="D36" s="29" t="s">
        <v>564</v>
      </c>
      <c r="E36" s="30"/>
      <c r="F36" s="11"/>
      <c r="G36" s="12"/>
      <c r="H36" s="31" t="str">
        <f t="shared" si="7"/>
        <v>Pass</v>
      </c>
    </row>
    <row r="37">
      <c r="A37" s="73" t="s">
        <v>33</v>
      </c>
      <c r="B37" s="11"/>
      <c r="C37" s="12"/>
      <c r="D37" s="25" t="s">
        <v>1099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8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1100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1101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45499.0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1102</v>
      </c>
      <c r="B6" s="64"/>
      <c r="C6" s="23" t="s">
        <v>1103</v>
      </c>
      <c r="D6" s="24"/>
      <c r="E6" s="56" t="s">
        <v>1104</v>
      </c>
      <c r="F6" s="11"/>
      <c r="G6" s="11"/>
      <c r="H6" s="57"/>
    </row>
    <row r="7">
      <c r="A7" s="27" t="s">
        <v>1105</v>
      </c>
      <c r="B7" s="27" t="s">
        <v>15</v>
      </c>
      <c r="C7" s="28" t="s">
        <v>551</v>
      </c>
      <c r="D7" s="29" t="s">
        <v>552</v>
      </c>
      <c r="E7" s="35" t="s">
        <v>1106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1107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884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1108</v>
      </c>
      <c r="F13" s="11"/>
      <c r="G13" s="12"/>
      <c r="H13" s="31" t="str">
        <f t="shared" si="1"/>
        <v>Pass</v>
      </c>
    </row>
    <row r="14">
      <c r="A14" s="34"/>
      <c r="B14" s="36" t="s">
        <v>1109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1110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1111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1112</v>
      </c>
      <c r="B17" s="44" t="s">
        <v>15</v>
      </c>
      <c r="C17" s="45" t="s">
        <v>551</v>
      </c>
      <c r="D17" s="46" t="s">
        <v>552</v>
      </c>
      <c r="E17" s="35" t="s">
        <v>1106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1107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1106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805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1108</v>
      </c>
      <c r="F23" s="11"/>
      <c r="G23" s="12"/>
      <c r="H23" s="31" t="str">
        <f t="shared" si="3"/>
        <v>Pass</v>
      </c>
    </row>
    <row r="24">
      <c r="A24" s="34"/>
      <c r="B24" s="49" t="s">
        <v>1113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1114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1115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1116</v>
      </c>
      <c r="B27" s="27" t="s">
        <v>15</v>
      </c>
      <c r="C27" s="28" t="s">
        <v>551</v>
      </c>
      <c r="D27" s="29" t="s">
        <v>552</v>
      </c>
      <c r="E27" s="35" t="s">
        <v>1106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1107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1106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805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1108</v>
      </c>
      <c r="F33" s="11"/>
      <c r="G33" s="12"/>
      <c r="H33" s="31" t="str">
        <f t="shared" si="5"/>
        <v>Pass</v>
      </c>
    </row>
    <row r="34">
      <c r="A34" s="34"/>
      <c r="B34" s="36" t="s">
        <v>1117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1118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1119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1120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1121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156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45518.0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1122</v>
      </c>
      <c r="B6" s="64"/>
      <c r="C6" s="23" t="s">
        <v>1123</v>
      </c>
      <c r="D6" s="24"/>
      <c r="E6" s="56" t="s">
        <v>1124</v>
      </c>
      <c r="F6" s="11"/>
      <c r="G6" s="11"/>
      <c r="H6" s="57"/>
    </row>
    <row r="7">
      <c r="A7" s="27" t="s">
        <v>1125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1126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1127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1128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1129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1130</v>
      </c>
      <c r="B17" s="44" t="s">
        <v>15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1126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1131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1132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1133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1134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1126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1135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1136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1137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1138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1139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158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45499.0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1140</v>
      </c>
      <c r="B6" s="64"/>
      <c r="C6" s="23" t="s">
        <v>1141</v>
      </c>
      <c r="D6" s="24"/>
      <c r="E6" s="56" t="s">
        <v>1142</v>
      </c>
      <c r="F6" s="11"/>
      <c r="G6" s="11"/>
      <c r="H6" s="57"/>
    </row>
    <row r="7">
      <c r="A7" s="27" t="s">
        <v>1143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664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1144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1145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1146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1147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664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1148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1149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1150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1151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1152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1153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1154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1155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1156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160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45513.0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1157</v>
      </c>
      <c r="B6" s="23"/>
      <c r="C6" s="23" t="s">
        <v>1158</v>
      </c>
      <c r="D6" s="24"/>
      <c r="E6" s="25" t="s">
        <v>1159</v>
      </c>
      <c r="F6" s="7"/>
      <c r="G6" s="8"/>
      <c r="H6" s="26"/>
    </row>
    <row r="7">
      <c r="A7" s="27" t="s">
        <v>1160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555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1162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1163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1164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1165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1166</v>
      </c>
      <c r="B17" s="44" t="s">
        <v>20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555</v>
      </c>
      <c r="E21" s="35" t="s">
        <v>1161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1162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1167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1168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1169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1170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555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1162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1171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1172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1173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1174</v>
      </c>
      <c r="B37" s="44" t="s">
        <v>20</v>
      </c>
      <c r="C37" s="45" t="s">
        <v>551</v>
      </c>
      <c r="D37" s="46" t="s">
        <v>562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35" t="s">
        <v>864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616</v>
      </c>
      <c r="E39" s="35" t="s">
        <v>726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616</v>
      </c>
      <c r="E40" s="35" t="s">
        <v>726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555</v>
      </c>
      <c r="E41" s="35" t="s">
        <v>1161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1162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704</v>
      </c>
      <c r="F43" s="11"/>
      <c r="G43" s="12"/>
      <c r="H43" s="31" t="str">
        <f t="shared" si="7"/>
        <v>Pass</v>
      </c>
    </row>
    <row r="44">
      <c r="A44" s="34"/>
      <c r="B44" s="49" t="s">
        <v>1175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1176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1177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1178</v>
      </c>
      <c r="B47" s="27" t="s">
        <v>20</v>
      </c>
      <c r="C47" s="28" t="s">
        <v>551</v>
      </c>
      <c r="D47" s="29" t="s">
        <v>562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616</v>
      </c>
      <c r="E49" s="35" t="s">
        <v>726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616</v>
      </c>
      <c r="E50" s="35" t="s">
        <v>726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1161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1162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703</v>
      </c>
      <c r="E53" s="35" t="s">
        <v>704</v>
      </c>
      <c r="F53" s="11"/>
      <c r="G53" s="12"/>
      <c r="H53" s="31" t="str">
        <f t="shared" si="9"/>
        <v>Pass</v>
      </c>
    </row>
    <row r="54">
      <c r="A54" s="34"/>
      <c r="B54" s="53" t="s">
        <v>1179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1180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1181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1182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1183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154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45499.0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1184</v>
      </c>
      <c r="B6" s="64"/>
      <c r="C6" s="23" t="s">
        <v>1185</v>
      </c>
      <c r="D6" s="24"/>
      <c r="E6" s="56" t="s">
        <v>1186</v>
      </c>
      <c r="F6" s="11"/>
      <c r="G6" s="11"/>
      <c r="H6" s="57"/>
    </row>
    <row r="7">
      <c r="A7" s="27" t="s">
        <v>1187</v>
      </c>
      <c r="B7" s="27" t="s">
        <v>15</v>
      </c>
      <c r="C7" s="28" t="s">
        <v>551</v>
      </c>
      <c r="D7" s="29" t="s">
        <v>552</v>
      </c>
      <c r="E7" s="35" t="s">
        <v>1188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683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904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805</v>
      </c>
      <c r="F13" s="11"/>
      <c r="G13" s="12"/>
      <c r="H13" s="31" t="str">
        <f t="shared" si="1"/>
        <v>Pass</v>
      </c>
    </row>
    <row r="14">
      <c r="A14" s="34"/>
      <c r="B14" s="36" t="s">
        <v>1189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1190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1191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1192</v>
      </c>
      <c r="B17" s="44" t="s">
        <v>15</v>
      </c>
      <c r="C17" s="45" t="s">
        <v>551</v>
      </c>
      <c r="D17" s="46" t="s">
        <v>552</v>
      </c>
      <c r="E17" s="35" t="s">
        <v>1188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683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904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805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1193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1194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1195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1196</v>
      </c>
      <c r="B27" s="27" t="s">
        <v>15</v>
      </c>
      <c r="C27" s="28" t="s">
        <v>551</v>
      </c>
      <c r="D27" s="29" t="s">
        <v>552</v>
      </c>
      <c r="E27" s="35" t="s">
        <v>1188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683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904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805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805</v>
      </c>
      <c r="F33" s="11"/>
      <c r="G33" s="12"/>
      <c r="H33" s="31" t="str">
        <f t="shared" si="5"/>
        <v>Pass</v>
      </c>
    </row>
    <row r="34">
      <c r="A34" s="34"/>
      <c r="B34" s="36" t="s">
        <v>1197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1198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1199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1200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6" t="s">
        <v>1201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1202</v>
      </c>
      <c r="B2" s="17" t="s">
        <v>526</v>
      </c>
      <c r="C2" s="11"/>
      <c r="D2" s="12"/>
      <c r="E2" s="13" t="s">
        <v>3</v>
      </c>
      <c r="F2" s="71" t="s">
        <v>163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164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45453.0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1203</v>
      </c>
      <c r="B6" s="64"/>
      <c r="C6" s="23" t="s">
        <v>1204</v>
      </c>
      <c r="D6" s="24"/>
      <c r="E6" s="56" t="s">
        <v>1205</v>
      </c>
      <c r="F6" s="11"/>
      <c r="G6" s="11"/>
      <c r="H6" s="57"/>
    </row>
    <row r="7">
      <c r="A7" s="27" t="s">
        <v>1206</v>
      </c>
      <c r="B7" s="27" t="s">
        <v>15</v>
      </c>
      <c r="C7" s="28" t="s">
        <v>702</v>
      </c>
      <c r="D7" s="29" t="s">
        <v>552</v>
      </c>
      <c r="E7" s="35" t="s">
        <v>805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562</v>
      </c>
      <c r="E8" s="35" t="s">
        <v>1087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552</v>
      </c>
      <c r="E10" s="35" t="s">
        <v>1207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562</v>
      </c>
      <c r="E11" s="35" t="s">
        <v>884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1208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1209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1210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1211</v>
      </c>
      <c r="B17" s="44" t="s">
        <v>15</v>
      </c>
      <c r="C17" s="45" t="s">
        <v>702</v>
      </c>
      <c r="D17" s="46" t="s">
        <v>552</v>
      </c>
      <c r="E17" s="35" t="s">
        <v>805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562</v>
      </c>
      <c r="E18" s="35" t="s">
        <v>1087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562</v>
      </c>
      <c r="E19" s="35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552</v>
      </c>
      <c r="E20" s="35" t="s">
        <v>1207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703</v>
      </c>
      <c r="E21" s="35" t="s">
        <v>805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1212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1213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1214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1215</v>
      </c>
      <c r="B27" s="27" t="s">
        <v>15</v>
      </c>
      <c r="C27" s="28" t="s">
        <v>702</v>
      </c>
      <c r="D27" s="29" t="s">
        <v>552</v>
      </c>
      <c r="E27" s="35" t="s">
        <v>805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562</v>
      </c>
      <c r="E28" s="35" t="s">
        <v>1087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552</v>
      </c>
      <c r="E30" s="35" t="s">
        <v>1207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562</v>
      </c>
      <c r="E31" s="35" t="s">
        <v>805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1216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1217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1218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1219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1220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166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45453.0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1221</v>
      </c>
      <c r="B6" s="23"/>
      <c r="C6" s="23" t="s">
        <v>1222</v>
      </c>
      <c r="D6" s="24"/>
      <c r="E6" s="25" t="s">
        <v>1223</v>
      </c>
      <c r="F6" s="7"/>
      <c r="G6" s="8"/>
      <c r="H6" s="26"/>
    </row>
    <row r="7">
      <c r="A7" s="27" t="s">
        <v>1224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1225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1226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1227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1228</v>
      </c>
      <c r="B17" s="44" t="s">
        <v>20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112" t="s">
        <v>1161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1229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1230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1231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1232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1233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1234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1235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1236</v>
      </c>
      <c r="B37" s="44" t="s">
        <v>20</v>
      </c>
      <c r="C37" s="45" t="s">
        <v>551</v>
      </c>
      <c r="D37" s="46" t="s">
        <v>616</v>
      </c>
      <c r="E37" s="35" t="s">
        <v>726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616</v>
      </c>
      <c r="E39" s="35" t="s">
        <v>726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616</v>
      </c>
      <c r="E40" s="35" t="s">
        <v>726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1161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553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35" t="s">
        <v>726</v>
      </c>
      <c r="F43" s="11"/>
      <c r="G43" s="12"/>
      <c r="H43" s="31" t="str">
        <f t="shared" si="7"/>
        <v>Pass</v>
      </c>
    </row>
    <row r="44">
      <c r="A44" s="34"/>
      <c r="B44" s="49" t="s">
        <v>1237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1238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1239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1240</v>
      </c>
      <c r="B47" s="27" t="s">
        <v>20</v>
      </c>
      <c r="C47" s="28" t="s">
        <v>551</v>
      </c>
      <c r="D47" s="29" t="s">
        <v>616</v>
      </c>
      <c r="E47" s="35" t="s">
        <v>726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703</v>
      </c>
      <c r="E49" s="35" t="s">
        <v>726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616</v>
      </c>
      <c r="E50" s="35" t="s">
        <v>726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1161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553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1241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1242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1243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1244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1245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168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1246</v>
      </c>
      <c r="B6" s="64"/>
      <c r="C6" s="23" t="s">
        <v>1247</v>
      </c>
      <c r="D6" s="24"/>
      <c r="E6" s="56" t="s">
        <v>1248</v>
      </c>
      <c r="F6" s="11"/>
      <c r="G6" s="11"/>
      <c r="H6" s="57"/>
    </row>
    <row r="7">
      <c r="A7" s="27" t="s">
        <v>1249</v>
      </c>
      <c r="B7" s="27" t="s">
        <v>15</v>
      </c>
      <c r="C7" s="28" t="s">
        <v>551</v>
      </c>
      <c r="D7" s="29" t="s">
        <v>562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1250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1251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1252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1253</v>
      </c>
      <c r="B17" s="44" t="s">
        <v>15</v>
      </c>
      <c r="C17" s="45" t="s">
        <v>551</v>
      </c>
      <c r="D17" s="46" t="s">
        <v>562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1254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1255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1256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1257</v>
      </c>
      <c r="B27" s="27" t="s">
        <v>15</v>
      </c>
      <c r="C27" s="28" t="s">
        <v>551</v>
      </c>
      <c r="D27" s="29" t="s">
        <v>562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1258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1259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1260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1261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1262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170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45527.0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1263</v>
      </c>
      <c r="B6" s="64"/>
      <c r="C6" s="23" t="s">
        <v>1264</v>
      </c>
      <c r="D6" s="24"/>
      <c r="E6" s="56" t="s">
        <v>1265</v>
      </c>
      <c r="F6" s="11"/>
      <c r="G6" s="11"/>
      <c r="H6" s="57"/>
    </row>
    <row r="7">
      <c r="A7" s="27" t="s">
        <v>1266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1267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1268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1269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1270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1271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1161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1267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1272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1273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1274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1275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1267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1276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1277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1278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1279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1280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172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45443.0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1281</v>
      </c>
      <c r="B6" s="23"/>
      <c r="C6" s="23" t="s">
        <v>1282</v>
      </c>
      <c r="D6" s="24"/>
      <c r="E6" s="25" t="s">
        <v>1283</v>
      </c>
      <c r="F6" s="7"/>
      <c r="G6" s="8"/>
      <c r="H6" s="26"/>
    </row>
    <row r="7">
      <c r="A7" s="27" t="s">
        <v>1284</v>
      </c>
      <c r="B7" s="27" t="s">
        <v>15</v>
      </c>
      <c r="C7" s="28" t="s">
        <v>551</v>
      </c>
      <c r="D7" s="29" t="s">
        <v>562</v>
      </c>
      <c r="E7" s="35" t="s">
        <v>1285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684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703</v>
      </c>
      <c r="E10" s="35" t="s">
        <v>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1286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1287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1288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1289</v>
      </c>
      <c r="B17" s="44" t="s">
        <v>20</v>
      </c>
      <c r="C17" s="45" t="s">
        <v>551</v>
      </c>
      <c r="D17" s="46" t="s">
        <v>703</v>
      </c>
      <c r="E17" s="35" t="s">
        <v>1285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35" t="s">
        <v>684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35" t="s">
        <v>748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555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1290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1291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1292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1293</v>
      </c>
      <c r="B27" s="27" t="s">
        <v>20</v>
      </c>
      <c r="C27" s="28" t="s">
        <v>551</v>
      </c>
      <c r="D27" s="29" t="s">
        <v>562</v>
      </c>
      <c r="E27" s="35" t="s">
        <v>1285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684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748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555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1294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1295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1296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1297</v>
      </c>
      <c r="B37" s="44" t="s">
        <v>20</v>
      </c>
      <c r="C37" s="45" t="s">
        <v>551</v>
      </c>
      <c r="D37" s="46" t="s">
        <v>562</v>
      </c>
      <c r="E37" s="35" t="s">
        <v>1285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684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616</v>
      </c>
      <c r="E39" s="35" t="s">
        <v>726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748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35" t="s">
        <v>767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553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555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1298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1299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1300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1301</v>
      </c>
      <c r="B47" s="27" t="s">
        <v>20</v>
      </c>
      <c r="C47" s="28" t="s">
        <v>551</v>
      </c>
      <c r="D47" s="29" t="s">
        <v>562</v>
      </c>
      <c r="E47" s="35" t="s">
        <v>1285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684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616</v>
      </c>
      <c r="E49" s="35" t="s">
        <v>726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35" t="s">
        <v>748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767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553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555</v>
      </c>
      <c r="E53" s="35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1302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1303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1304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1305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1306</v>
      </c>
      <c r="B2" s="17" t="s">
        <v>526</v>
      </c>
      <c r="C2" s="11"/>
      <c r="D2" s="12"/>
      <c r="E2" s="13" t="s">
        <v>3</v>
      </c>
      <c r="F2" s="71" t="s">
        <v>174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1307</v>
      </c>
      <c r="G3" s="13" t="s">
        <v>7</v>
      </c>
      <c r="H3" s="107" t="s">
        <v>175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45516.0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1308</v>
      </c>
      <c r="B6" s="64"/>
      <c r="C6" s="23" t="s">
        <v>1309</v>
      </c>
      <c r="D6" s="24"/>
      <c r="E6" s="56" t="s">
        <v>1310</v>
      </c>
      <c r="F6" s="11"/>
      <c r="G6" s="11"/>
      <c r="H6" s="57"/>
    </row>
    <row r="7">
      <c r="A7" s="27" t="s">
        <v>1311</v>
      </c>
      <c r="B7" s="27" t="s">
        <v>15</v>
      </c>
      <c r="C7" s="28" t="s">
        <v>1312</v>
      </c>
      <c r="D7" s="29" t="s">
        <v>555</v>
      </c>
      <c r="E7" s="35" t="s">
        <v>1313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1314</v>
      </c>
      <c r="D8" s="29" t="s">
        <v>555</v>
      </c>
      <c r="E8" s="35" t="s">
        <v>1315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1316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1317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1318</v>
      </c>
      <c r="D11" s="29" t="s">
        <v>562</v>
      </c>
      <c r="E11" s="35" t="s">
        <v>684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1319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1320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1321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1322</v>
      </c>
      <c r="B17" s="44" t="s">
        <v>15</v>
      </c>
      <c r="C17" s="45" t="s">
        <v>1312</v>
      </c>
      <c r="D17" s="46" t="s">
        <v>555</v>
      </c>
      <c r="E17" s="35" t="s">
        <v>1313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1314</v>
      </c>
      <c r="D18" s="46" t="s">
        <v>555</v>
      </c>
      <c r="E18" s="35" t="s">
        <v>1315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1316</v>
      </c>
      <c r="D19" s="46" t="s">
        <v>703</v>
      </c>
      <c r="E19" s="35" t="s">
        <v>1285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1317</v>
      </c>
      <c r="D20" s="46" t="s">
        <v>562</v>
      </c>
      <c r="E20" s="35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1318</v>
      </c>
      <c r="D21" s="46" t="s">
        <v>562</v>
      </c>
      <c r="E21" s="35" t="s">
        <v>684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1323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1324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1325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1326</v>
      </c>
      <c r="B27" s="27" t="s">
        <v>15</v>
      </c>
      <c r="C27" s="28" t="s">
        <v>1312</v>
      </c>
      <c r="D27" s="29" t="s">
        <v>555</v>
      </c>
      <c r="E27" s="35" t="s">
        <v>1313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1314</v>
      </c>
      <c r="D28" s="29" t="s">
        <v>555</v>
      </c>
      <c r="E28" s="35" t="s">
        <v>1315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1316</v>
      </c>
      <c r="D29" s="29" t="s">
        <v>703</v>
      </c>
      <c r="E29" s="35" t="s">
        <v>1285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1317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1318</v>
      </c>
      <c r="D31" s="29" t="s">
        <v>562</v>
      </c>
      <c r="E31" s="35" t="s">
        <v>684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1327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1328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1329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1330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1 D17:D21 D27:D31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1331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177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45541.0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1332</v>
      </c>
      <c r="B6" s="64"/>
      <c r="C6" s="23" t="s">
        <v>1333</v>
      </c>
      <c r="D6" s="24"/>
      <c r="E6" s="56" t="s">
        <v>1334</v>
      </c>
      <c r="F6" s="11"/>
      <c r="G6" s="11"/>
      <c r="H6" s="57"/>
    </row>
    <row r="7">
      <c r="A7" s="27" t="s">
        <v>1335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1336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1337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1338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1339</v>
      </c>
      <c r="B17" s="44" t="s">
        <v>15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663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1340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1341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1342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1343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1344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1345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1346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1347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1348</v>
      </c>
      <c r="B2" s="17" t="s">
        <v>526</v>
      </c>
      <c r="C2" s="11"/>
      <c r="D2" s="12"/>
      <c r="E2" s="13" t="s">
        <v>3</v>
      </c>
      <c r="F2" s="71" t="s">
        <v>182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183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45537.0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1350</v>
      </c>
      <c r="B6" s="64"/>
      <c r="C6" s="23" t="s">
        <v>1351</v>
      </c>
      <c r="D6" s="24"/>
      <c r="E6" s="56" t="s">
        <v>1352</v>
      </c>
      <c r="F6" s="11"/>
      <c r="G6" s="11"/>
      <c r="H6" s="57"/>
    </row>
    <row r="7">
      <c r="A7" s="27" t="s">
        <v>1353</v>
      </c>
      <c r="B7" s="27" t="s">
        <v>15</v>
      </c>
      <c r="C7" s="28" t="s">
        <v>1354</v>
      </c>
      <c r="D7" s="29" t="s">
        <v>552</v>
      </c>
      <c r="E7" s="35" t="s">
        <v>559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552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1357</v>
      </c>
      <c r="C14" s="37"/>
      <c r="D14" s="29" t="s">
        <v>564</v>
      </c>
      <c r="E14" s="35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1358</v>
      </c>
      <c r="C15" s="42"/>
      <c r="D15" s="29" t="s">
        <v>564</v>
      </c>
      <c r="E15" s="35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1359</v>
      </c>
      <c r="C16" s="12"/>
      <c r="D16" s="29" t="s">
        <v>564</v>
      </c>
      <c r="E16" s="35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1360</v>
      </c>
      <c r="B17" s="44" t="s">
        <v>15</v>
      </c>
      <c r="C17" s="45" t="s">
        <v>1354</v>
      </c>
      <c r="D17" s="46" t="s">
        <v>552</v>
      </c>
      <c r="E17" s="35" t="s">
        <v>559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562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1361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1362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1363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1364</v>
      </c>
      <c r="B27" s="27" t="s">
        <v>15</v>
      </c>
      <c r="C27" s="28" t="s">
        <v>1354</v>
      </c>
      <c r="D27" s="29" t="s">
        <v>552</v>
      </c>
      <c r="E27" s="35" t="s">
        <v>559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552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1365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1366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1367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1368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1369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180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45538.0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1370</v>
      </c>
      <c r="B6" s="64"/>
      <c r="C6" s="23" t="s">
        <v>1371</v>
      </c>
      <c r="D6" s="24"/>
      <c r="E6" s="56" t="s">
        <v>1372</v>
      </c>
      <c r="F6" s="11"/>
      <c r="G6" s="11"/>
      <c r="H6" s="57"/>
    </row>
    <row r="7">
      <c r="A7" s="27" t="s">
        <v>1373</v>
      </c>
      <c r="B7" s="27" t="s">
        <v>15</v>
      </c>
      <c r="C7" s="28" t="s">
        <v>551</v>
      </c>
      <c r="D7" s="29" t="s">
        <v>562</v>
      </c>
      <c r="E7" s="35" t="s">
        <v>559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1374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1375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1376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1377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1378</v>
      </c>
      <c r="B17" s="44" t="s">
        <v>15</v>
      </c>
      <c r="C17" s="45" t="s">
        <v>551</v>
      </c>
      <c r="D17" s="46" t="s">
        <v>562</v>
      </c>
      <c r="E17" s="35" t="s">
        <v>559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1374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1379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1380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1381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1382</v>
      </c>
      <c r="B27" s="27" t="s">
        <v>15</v>
      </c>
      <c r="C27" s="28" t="s">
        <v>551</v>
      </c>
      <c r="D27" s="29" t="s">
        <v>562</v>
      </c>
      <c r="E27" s="35" t="s">
        <v>559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1374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1383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1384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1385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1386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1387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185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45544.0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1388</v>
      </c>
      <c r="B6" s="23"/>
      <c r="C6" s="23" t="s">
        <v>1389</v>
      </c>
      <c r="D6" s="24"/>
      <c r="E6" s="25" t="s">
        <v>1390</v>
      </c>
      <c r="F6" s="7"/>
      <c r="G6" s="8"/>
      <c r="H6" s="26"/>
    </row>
    <row r="7">
      <c r="A7" s="27" t="s">
        <v>1391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703</v>
      </c>
      <c r="E12" s="35" t="s">
        <v>1285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1392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1393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1394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1395</v>
      </c>
      <c r="B17" s="44" t="s">
        <v>20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112" t="s">
        <v>1396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703</v>
      </c>
      <c r="E22" s="112" t="s">
        <v>1285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1397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1398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1399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1400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1285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1401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1402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1403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1404</v>
      </c>
      <c r="B37" s="44" t="s">
        <v>20</v>
      </c>
      <c r="C37" s="45" t="s">
        <v>551</v>
      </c>
      <c r="D37" s="46" t="s">
        <v>562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20"/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20"/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616</v>
      </c>
      <c r="E40" s="20"/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20"/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703</v>
      </c>
      <c r="E42" s="20"/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20"/>
      <c r="F43" s="11"/>
      <c r="G43" s="12"/>
      <c r="H43" s="31" t="str">
        <f t="shared" si="7"/>
        <v>Pass</v>
      </c>
    </row>
    <row r="44">
      <c r="A44" s="34"/>
      <c r="B44" s="49" t="s">
        <v>1405</v>
      </c>
      <c r="C44" s="50"/>
      <c r="D44" s="51" t="s">
        <v>16</v>
      </c>
      <c r="E44" s="20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1406</v>
      </c>
      <c r="C45" s="42"/>
      <c r="D45" s="51" t="s">
        <v>16</v>
      </c>
      <c r="E45" s="20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1407</v>
      </c>
      <c r="C46" s="12"/>
      <c r="D46" s="51" t="s">
        <v>16</v>
      </c>
      <c r="E46" s="20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1408</v>
      </c>
      <c r="B47" s="27" t="s">
        <v>20</v>
      </c>
      <c r="C47" s="28" t="s">
        <v>551</v>
      </c>
      <c r="D47" s="29" t="s">
        <v>16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 t="s">
        <v>554</v>
      </c>
      <c r="D48" s="29" t="s">
        <v>16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 t="s">
        <v>556</v>
      </c>
      <c r="D49" s="29" t="s">
        <v>16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 t="s">
        <v>557</v>
      </c>
      <c r="D50" s="29" t="s">
        <v>16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 t="s">
        <v>558</v>
      </c>
      <c r="D51" s="29" t="s">
        <v>16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 t="s">
        <v>560</v>
      </c>
      <c r="D52" s="29" t="s">
        <v>16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 t="s">
        <v>561</v>
      </c>
      <c r="D53" s="29" t="s">
        <v>16</v>
      </c>
      <c r="E53" s="30"/>
      <c r="F53" s="11"/>
      <c r="G53" s="12"/>
      <c r="H53" s="31" t="str">
        <f t="shared" si="9"/>
        <v/>
      </c>
    </row>
    <row r="54">
      <c r="A54" s="34"/>
      <c r="B54" s="53" t="s">
        <v>1409</v>
      </c>
      <c r="C54" s="54"/>
      <c r="D54" s="29" t="s">
        <v>16</v>
      </c>
      <c r="E54" s="30"/>
      <c r="F54" s="11"/>
      <c r="G54" s="12"/>
      <c r="H54" s="31" t="str">
        <f t="shared" ref="H54:H56" si="10">IF(D54="Pass", "Pass", IF(D54="Fail", "Fail", ""))</f>
        <v/>
      </c>
    </row>
    <row r="55">
      <c r="A55" s="34"/>
      <c r="B55" s="53" t="s">
        <v>1410</v>
      </c>
      <c r="C55" s="42"/>
      <c r="D55" s="29" t="s">
        <v>16</v>
      </c>
      <c r="E55" s="30"/>
      <c r="F55" s="11"/>
      <c r="G55" s="12"/>
      <c r="H55" s="31" t="str">
        <f t="shared" si="10"/>
        <v/>
      </c>
    </row>
    <row r="56">
      <c r="A56" s="43"/>
      <c r="B56" s="53" t="s">
        <v>1411</v>
      </c>
      <c r="C56" s="12"/>
      <c r="D56" s="29" t="s">
        <v>16</v>
      </c>
      <c r="E56" s="30"/>
      <c r="F56" s="11"/>
      <c r="G56" s="12"/>
      <c r="H56" s="31" t="str">
        <f t="shared" si="10"/>
        <v/>
      </c>
    </row>
    <row r="57">
      <c r="A57" s="55" t="s">
        <v>33</v>
      </c>
      <c r="B57" s="11"/>
      <c r="C57" s="12"/>
      <c r="D57" s="56" t="s">
        <v>1412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1413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187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45506.0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1414</v>
      </c>
      <c r="B6" s="64"/>
      <c r="C6" s="23" t="s">
        <v>1415</v>
      </c>
      <c r="D6" s="24"/>
      <c r="E6" s="56" t="s">
        <v>1416</v>
      </c>
      <c r="F6" s="11"/>
      <c r="G6" s="11"/>
      <c r="H6" s="57"/>
    </row>
    <row r="7">
      <c r="A7" s="27" t="s">
        <v>1417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1418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1419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1420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1421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1422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1423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1424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1425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1426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1427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1428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1429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1430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189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45523.0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1431</v>
      </c>
      <c r="B6" s="64"/>
      <c r="C6" s="23" t="s">
        <v>1432</v>
      </c>
      <c r="D6" s="24"/>
      <c r="E6" s="56" t="s">
        <v>1433</v>
      </c>
      <c r="F6" s="11"/>
      <c r="G6" s="11"/>
      <c r="H6" s="57"/>
    </row>
    <row r="7">
      <c r="A7" s="27" t="s">
        <v>1434</v>
      </c>
      <c r="B7" s="27" t="s">
        <v>15</v>
      </c>
      <c r="C7" s="28" t="s">
        <v>551</v>
      </c>
      <c r="D7" s="29" t="s">
        <v>562</v>
      </c>
      <c r="E7" s="35" t="s">
        <v>767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1435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1436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1437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1438</v>
      </c>
      <c r="B17" s="44" t="s">
        <v>15</v>
      </c>
      <c r="C17" s="45" t="s">
        <v>551</v>
      </c>
      <c r="D17" s="46" t="s">
        <v>562</v>
      </c>
      <c r="E17" s="35" t="s">
        <v>767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1439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1087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805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1440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1441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1442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1443</v>
      </c>
      <c r="B27" s="27" t="s">
        <v>15</v>
      </c>
      <c r="C27" s="28" t="s">
        <v>551</v>
      </c>
      <c r="D27" s="29" t="s">
        <v>562</v>
      </c>
      <c r="E27" s="35" t="s">
        <v>767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1439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1087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748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805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1444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1445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1446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1447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1448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192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191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45538.0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1449</v>
      </c>
      <c r="B6" s="64"/>
      <c r="C6" s="23" t="s">
        <v>1450</v>
      </c>
      <c r="D6" s="24"/>
      <c r="E6" s="56" t="s">
        <v>1451</v>
      </c>
      <c r="F6" s="11"/>
      <c r="G6" s="11"/>
      <c r="H6" s="57"/>
    </row>
    <row r="7">
      <c r="A7" s="27" t="s">
        <v>1452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805</v>
      </c>
      <c r="F13" s="11"/>
      <c r="G13" s="12"/>
      <c r="H13" s="31" t="str">
        <f t="shared" si="1"/>
        <v>Pass</v>
      </c>
    </row>
    <row r="14">
      <c r="A14" s="34"/>
      <c r="B14" s="36" t="s">
        <v>1453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1454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1455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1456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864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35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805</v>
      </c>
      <c r="F23" s="11"/>
      <c r="G23" s="12"/>
      <c r="H23" s="31" t="str">
        <f t="shared" si="3"/>
        <v>Pass</v>
      </c>
    </row>
    <row r="24">
      <c r="A24" s="34"/>
      <c r="B24" s="49" t="s">
        <v>1457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1458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1459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1460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864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805</v>
      </c>
      <c r="F33" s="11"/>
      <c r="G33" s="12"/>
      <c r="H33" s="31" t="str">
        <f t="shared" si="5"/>
        <v>Pass</v>
      </c>
    </row>
    <row r="34">
      <c r="A34" s="34"/>
      <c r="B34" s="36" t="s">
        <v>1461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1462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1463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1464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1465</v>
      </c>
      <c r="B2" s="17" t="s">
        <v>526</v>
      </c>
      <c r="C2" s="11"/>
      <c r="D2" s="12"/>
      <c r="E2" s="13" t="s">
        <v>3</v>
      </c>
      <c r="F2" s="71" t="s">
        <v>194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1466</v>
      </c>
      <c r="G3" s="13" t="s">
        <v>7</v>
      </c>
      <c r="H3" s="107" t="s">
        <v>195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45538.0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1467</v>
      </c>
      <c r="B6" s="64"/>
      <c r="C6" s="23" t="s">
        <v>1468</v>
      </c>
      <c r="D6" s="24"/>
      <c r="E6" s="56" t="s">
        <v>1469</v>
      </c>
      <c r="F6" s="11"/>
      <c r="G6" s="11"/>
      <c r="H6" s="57"/>
    </row>
    <row r="7">
      <c r="A7" s="27" t="s">
        <v>1470</v>
      </c>
      <c r="B7" s="27" t="s">
        <v>15</v>
      </c>
      <c r="C7" s="28" t="s">
        <v>1471</v>
      </c>
      <c r="D7" s="29" t="s">
        <v>552</v>
      </c>
      <c r="E7" s="35" t="s">
        <v>1472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1473</v>
      </c>
      <c r="D8" s="29" t="s">
        <v>562</v>
      </c>
      <c r="E8" s="35" t="s">
        <v>1474</v>
      </c>
      <c r="F8" s="11"/>
      <c r="G8" s="12"/>
      <c r="H8" s="31" t="str">
        <f t="shared" si="1"/>
        <v>Pass</v>
      </c>
    </row>
    <row r="9">
      <c r="A9" s="34"/>
      <c r="B9" s="67"/>
      <c r="C9" s="28" t="s">
        <v>1475</v>
      </c>
      <c r="D9" s="29" t="s">
        <v>555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1476</v>
      </c>
      <c r="C14" s="37"/>
      <c r="D14" s="29" t="s">
        <v>564</v>
      </c>
      <c r="E14" s="35" t="s">
        <v>1472</v>
      </c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1477</v>
      </c>
      <c r="C15" s="42"/>
      <c r="D15" s="29" t="s">
        <v>564</v>
      </c>
      <c r="E15" s="35" t="s">
        <v>1474</v>
      </c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1478</v>
      </c>
      <c r="C16" s="12"/>
      <c r="D16" s="29" t="s">
        <v>564</v>
      </c>
      <c r="E16" s="35" t="s">
        <v>615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1479</v>
      </c>
      <c r="B17" s="44" t="s">
        <v>15</v>
      </c>
      <c r="C17" s="45" t="s">
        <v>1471</v>
      </c>
      <c r="D17" s="46" t="s">
        <v>552</v>
      </c>
      <c r="E17" s="20"/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1473</v>
      </c>
      <c r="D18" s="46" t="s">
        <v>562</v>
      </c>
      <c r="E18" s="20"/>
      <c r="F18" s="11"/>
      <c r="G18" s="12"/>
      <c r="H18" s="31" t="str">
        <f t="shared" si="3"/>
        <v>Pass</v>
      </c>
    </row>
    <row r="19">
      <c r="A19" s="34"/>
      <c r="B19" s="71"/>
      <c r="C19" s="45" t="s">
        <v>1475</v>
      </c>
      <c r="D19" s="46" t="s">
        <v>555</v>
      </c>
      <c r="E19" s="20"/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1480</v>
      </c>
      <c r="C24" s="50"/>
      <c r="D24" s="46" t="s">
        <v>564</v>
      </c>
      <c r="E24" s="35" t="s">
        <v>1472</v>
      </c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1481</v>
      </c>
      <c r="C25" s="42"/>
      <c r="D25" s="46" t="s">
        <v>564</v>
      </c>
      <c r="E25" s="35" t="s">
        <v>1474</v>
      </c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1482</v>
      </c>
      <c r="C26" s="12"/>
      <c r="D26" s="46" t="s">
        <v>564</v>
      </c>
      <c r="E26" s="35" t="s">
        <v>615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1483</v>
      </c>
      <c r="B27" s="27" t="s">
        <v>15</v>
      </c>
      <c r="C27" s="28" t="s">
        <v>1471</v>
      </c>
      <c r="D27" s="29" t="s">
        <v>552</v>
      </c>
      <c r="E27" s="30"/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1473</v>
      </c>
      <c r="D28" s="29" t="s">
        <v>562</v>
      </c>
      <c r="E28" s="30"/>
      <c r="F28" s="11"/>
      <c r="G28" s="12"/>
      <c r="H28" s="31" t="str">
        <f t="shared" si="5"/>
        <v>Pass</v>
      </c>
    </row>
    <row r="29">
      <c r="A29" s="34"/>
      <c r="B29" s="67"/>
      <c r="C29" s="28" t="s">
        <v>1475</v>
      </c>
      <c r="D29" s="29" t="s">
        <v>562</v>
      </c>
      <c r="E29" s="30"/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1484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1485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1486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1487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9 D17:D19 D27:D29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1488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197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45566.0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1489</v>
      </c>
      <c r="B6" s="64"/>
      <c r="C6" s="23" t="s">
        <v>1490</v>
      </c>
      <c r="D6" s="24"/>
      <c r="E6" s="56" t="s">
        <v>1491</v>
      </c>
      <c r="F6" s="11"/>
      <c r="G6" s="11"/>
      <c r="H6" s="57"/>
    </row>
    <row r="7">
      <c r="A7" s="27" t="s">
        <v>1492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1087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1493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1494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1495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1496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1497</v>
      </c>
      <c r="B17" s="44" t="s">
        <v>15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1087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1493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664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1498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1499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1500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1501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1087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1493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1502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1503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1504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1505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1506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199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45538.0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1507</v>
      </c>
      <c r="B6" s="64"/>
      <c r="C6" s="23" t="s">
        <v>1508</v>
      </c>
      <c r="D6" s="24"/>
      <c r="E6" s="56" t="s">
        <v>1509</v>
      </c>
      <c r="F6" s="11"/>
      <c r="G6" s="11"/>
      <c r="H6" s="57"/>
    </row>
    <row r="7">
      <c r="A7" s="27" t="s">
        <v>1510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1511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1512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1513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1514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1515</v>
      </c>
      <c r="B17" s="44" t="s">
        <v>15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1511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1516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1517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1518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1519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1520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1511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1521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1522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1523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1524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1525</v>
      </c>
      <c r="B2" s="17" t="s">
        <v>526</v>
      </c>
      <c r="C2" s="11"/>
      <c r="D2" s="12"/>
      <c r="E2" s="13" t="s">
        <v>3</v>
      </c>
      <c r="F2" s="71" t="s">
        <v>201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202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45572.0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1526</v>
      </c>
      <c r="B6" s="64"/>
      <c r="C6" s="23" t="s">
        <v>1527</v>
      </c>
      <c r="D6" s="24"/>
      <c r="E6" s="56" t="s">
        <v>1528</v>
      </c>
      <c r="F6" s="11"/>
      <c r="G6" s="11"/>
      <c r="H6" s="57"/>
    </row>
    <row r="7">
      <c r="A7" s="27" t="s">
        <v>1529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1530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1531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1532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1533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1534</v>
      </c>
      <c r="B17" s="44" t="s">
        <v>15</v>
      </c>
      <c r="C17" s="45" t="s">
        <v>551</v>
      </c>
      <c r="D17" s="46" t="s">
        <v>703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1530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1535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1536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1537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1538</v>
      </c>
      <c r="B27" s="27" t="s">
        <v>15</v>
      </c>
      <c r="C27" s="28" t="s">
        <v>551</v>
      </c>
      <c r="D27" s="29" t="s">
        <v>703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1530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1539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1540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1541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1542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1543</v>
      </c>
      <c r="B2" s="17" t="s">
        <v>526</v>
      </c>
      <c r="C2" s="11"/>
      <c r="D2" s="12"/>
      <c r="E2" s="13" t="s">
        <v>3</v>
      </c>
      <c r="F2" s="14"/>
      <c r="G2" s="13" t="s">
        <v>4</v>
      </c>
      <c r="H2" s="107" t="s">
        <v>64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9"/>
      <c r="G3" s="13" t="s">
        <v>7</v>
      </c>
      <c r="H3" s="107" t="s">
        <v>204</v>
      </c>
    </row>
    <row r="4">
      <c r="A4" s="63"/>
      <c r="B4" s="11"/>
      <c r="C4" s="11"/>
      <c r="D4" s="12"/>
      <c r="E4" s="13" t="s">
        <v>8</v>
      </c>
      <c r="F4" s="71" t="s">
        <v>64</v>
      </c>
      <c r="G4" s="13" t="s">
        <v>9</v>
      </c>
      <c r="H4" s="108">
        <v>45586.0</v>
      </c>
    </row>
    <row r="5">
      <c r="A5" s="63"/>
      <c r="B5" s="11"/>
      <c r="C5" s="11"/>
      <c r="D5" s="12"/>
      <c r="E5" s="13" t="s">
        <v>10</v>
      </c>
      <c r="F5" s="111" t="s">
        <v>64</v>
      </c>
      <c r="G5" s="22" t="s">
        <v>37</v>
      </c>
      <c r="H5" s="109">
        <v>3.0</v>
      </c>
    </row>
    <row r="6">
      <c r="A6" s="64" t="s">
        <v>1544</v>
      </c>
      <c r="B6" s="64"/>
      <c r="C6" s="23" t="s">
        <v>1545</v>
      </c>
      <c r="D6" s="24"/>
      <c r="E6" s="56" t="s">
        <v>1546</v>
      </c>
      <c r="F6" s="11"/>
      <c r="G6" s="11"/>
      <c r="H6" s="57"/>
    </row>
    <row r="7">
      <c r="A7" s="27" t="s">
        <v>1547</v>
      </c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1548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1549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1550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1551</v>
      </c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1552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1553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1554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1555</v>
      </c>
      <c r="B27" s="27" t="s">
        <v>15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1556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1557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1558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1559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1560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204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45586.0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1561</v>
      </c>
      <c r="B6" s="64"/>
      <c r="C6" s="23" t="s">
        <v>1562</v>
      </c>
      <c r="D6" s="24"/>
      <c r="E6" s="56" t="s">
        <v>1563</v>
      </c>
      <c r="F6" s="11"/>
      <c r="G6" s="11"/>
      <c r="H6" s="57"/>
    </row>
    <row r="7">
      <c r="A7" s="27" t="s">
        <v>1547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1087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1564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1565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1566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1551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1087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1567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1568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1569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1555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1087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616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1570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1571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1572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1573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1574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206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45576.0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1575</v>
      </c>
      <c r="B6" s="64"/>
      <c r="C6" s="23" t="s">
        <v>1576</v>
      </c>
      <c r="D6" s="24"/>
      <c r="E6" s="56" t="s">
        <v>1577</v>
      </c>
      <c r="F6" s="11"/>
      <c r="G6" s="11"/>
      <c r="H6" s="57"/>
    </row>
    <row r="7">
      <c r="A7" s="27" t="s">
        <v>1578</v>
      </c>
      <c r="B7" s="27" t="s">
        <v>15</v>
      </c>
      <c r="C7" s="28" t="s">
        <v>551</v>
      </c>
      <c r="D7" s="29" t="s">
        <v>552</v>
      </c>
      <c r="E7" s="35" t="s">
        <v>1579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1285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884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1029</v>
      </c>
      <c r="F13" s="11"/>
      <c r="G13" s="12"/>
      <c r="H13" s="31" t="str">
        <f t="shared" si="1"/>
        <v>Pass</v>
      </c>
    </row>
    <row r="14">
      <c r="A14" s="34"/>
      <c r="B14" s="36" t="s">
        <v>1580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1581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1582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1583</v>
      </c>
      <c r="B17" s="44" t="s">
        <v>15</v>
      </c>
      <c r="C17" s="45" t="s">
        <v>551</v>
      </c>
      <c r="D17" s="46" t="s">
        <v>552</v>
      </c>
      <c r="E17" s="35" t="s">
        <v>1579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1285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884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1029</v>
      </c>
      <c r="F23" s="11"/>
      <c r="G23" s="12"/>
      <c r="H23" s="31" t="str">
        <f t="shared" si="3"/>
        <v>Pass</v>
      </c>
    </row>
    <row r="24">
      <c r="A24" s="34"/>
      <c r="B24" s="49" t="s">
        <v>1584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1585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1586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1587</v>
      </c>
      <c r="B27" s="27" t="s">
        <v>15</v>
      </c>
      <c r="C27" s="28" t="s">
        <v>551</v>
      </c>
      <c r="D27" s="29" t="s">
        <v>552</v>
      </c>
      <c r="E27" s="35" t="s">
        <v>1579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1285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884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1029</v>
      </c>
      <c r="F33" s="11"/>
      <c r="G33" s="12"/>
      <c r="H33" s="31" t="str">
        <f t="shared" si="5"/>
        <v>Pass</v>
      </c>
    </row>
    <row r="34">
      <c r="A34" s="34"/>
      <c r="B34" s="36" t="s">
        <v>1588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1589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1590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1591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1592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208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45569.0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1593</v>
      </c>
      <c r="B6" s="23"/>
      <c r="C6" s="23" t="s">
        <v>1594</v>
      </c>
      <c r="D6" s="24"/>
      <c r="E6" s="25" t="s">
        <v>1595</v>
      </c>
      <c r="F6" s="7"/>
      <c r="G6" s="8"/>
      <c r="H6" s="26"/>
    </row>
    <row r="7">
      <c r="A7" s="27" t="s">
        <v>1596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748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1597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1598</v>
      </c>
      <c r="C14" s="37"/>
      <c r="D14" s="68" t="s">
        <v>564</v>
      </c>
      <c r="E14" s="30"/>
      <c r="F14" s="11"/>
      <c r="G14" s="12"/>
      <c r="H14" s="39" t="str">
        <f t="shared" ref="H14:H15" si="2">IF(D15="Pass", "Pass", IF(D15="Fail",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1599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1600</v>
      </c>
      <c r="C16" s="12"/>
      <c r="D16" s="68" t="s">
        <v>564</v>
      </c>
      <c r="E16" s="30"/>
      <c r="F16" s="11"/>
      <c r="G16" s="12"/>
      <c r="H16" s="39" t="str">
        <f>IF(D16="Pass", "Pass", IF(D16="Fail", "Fail", ""))</f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1601</v>
      </c>
      <c r="B17" s="44" t="s">
        <v>20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35" t="s">
        <v>748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35" t="s">
        <v>1597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1602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1603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1604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1605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748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552</v>
      </c>
      <c r="E32" s="35" t="s">
        <v>1597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616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1606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1607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1608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1609</v>
      </c>
      <c r="B37" s="44" t="s">
        <v>20</v>
      </c>
      <c r="C37" s="45" t="s">
        <v>551</v>
      </c>
      <c r="D37" s="46" t="s">
        <v>703</v>
      </c>
      <c r="E37" s="35" t="s">
        <v>726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864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616</v>
      </c>
      <c r="E40" s="35" t="s">
        <v>726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748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552</v>
      </c>
      <c r="E42" s="35" t="s">
        <v>1597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35" t="s">
        <v>726</v>
      </c>
      <c r="F43" s="11"/>
      <c r="G43" s="12"/>
      <c r="H43" s="31" t="str">
        <f t="shared" si="7"/>
        <v>Pass</v>
      </c>
    </row>
    <row r="44">
      <c r="A44" s="34"/>
      <c r="B44" s="49" t="s">
        <v>1610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1611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1612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1613</v>
      </c>
      <c r="B47" s="27" t="s">
        <v>20</v>
      </c>
      <c r="C47" s="28" t="s">
        <v>551</v>
      </c>
      <c r="D47" s="29" t="s">
        <v>616</v>
      </c>
      <c r="E47" s="35" t="s">
        <v>726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1614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864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616</v>
      </c>
      <c r="E50" s="35" t="s">
        <v>726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748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1597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1615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1616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1617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1618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1619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210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45569.0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1620</v>
      </c>
      <c r="B6" s="64"/>
      <c r="C6" s="23" t="s">
        <v>1621</v>
      </c>
      <c r="D6" s="24"/>
      <c r="E6" s="56" t="s">
        <v>1622</v>
      </c>
      <c r="F6" s="11"/>
      <c r="G6" s="11"/>
      <c r="H6" s="57"/>
    </row>
    <row r="7">
      <c r="A7" s="27" t="s">
        <v>1623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1511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1624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1625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1626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1627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1628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1511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1624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35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1629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1630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1631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1632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1511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1624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1633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1634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1635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1636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1637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212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45586.0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1638</v>
      </c>
      <c r="B6" s="64"/>
      <c r="C6" s="23" t="s">
        <v>1639</v>
      </c>
      <c r="D6" s="24"/>
      <c r="E6" s="56" t="s">
        <v>1640</v>
      </c>
      <c r="F6" s="11"/>
      <c r="G6" s="11"/>
      <c r="H6" s="57"/>
    </row>
    <row r="7">
      <c r="A7" s="27" t="s">
        <v>1641</v>
      </c>
      <c r="B7" s="27" t="s">
        <v>15</v>
      </c>
      <c r="C7" s="28" t="s">
        <v>551</v>
      </c>
      <c r="D7" s="29" t="s">
        <v>562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1642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1643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1644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1645</v>
      </c>
      <c r="B17" s="44" t="s">
        <v>15</v>
      </c>
      <c r="C17" s="45" t="s">
        <v>551</v>
      </c>
      <c r="D17" s="46" t="s">
        <v>562</v>
      </c>
      <c r="E17" s="35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615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1646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1647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1648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1649</v>
      </c>
      <c r="B27" s="27" t="s">
        <v>15</v>
      </c>
      <c r="C27" s="28" t="s">
        <v>551</v>
      </c>
      <c r="D27" s="29" t="s">
        <v>562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616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1650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1651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1652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1653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1654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214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45593.0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1655</v>
      </c>
      <c r="B6" s="64"/>
      <c r="C6" s="23" t="s">
        <v>1656</v>
      </c>
      <c r="D6" s="24"/>
      <c r="E6" s="56" t="s">
        <v>1657</v>
      </c>
      <c r="F6" s="11"/>
      <c r="G6" s="11"/>
      <c r="H6" s="57"/>
    </row>
    <row r="7">
      <c r="A7" s="27" t="s">
        <v>1658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1659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1087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1660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1661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1662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1663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1659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1087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1664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1665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1666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1667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1659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1087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1668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1669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1670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1671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1672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216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45572.0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1673</v>
      </c>
      <c r="B6" s="64"/>
      <c r="C6" s="23" t="s">
        <v>1674</v>
      </c>
      <c r="D6" s="24"/>
      <c r="E6" s="56" t="s">
        <v>1675</v>
      </c>
      <c r="F6" s="11"/>
      <c r="G6" s="11"/>
      <c r="H6" s="57"/>
    </row>
    <row r="7">
      <c r="A7" s="27" t="s">
        <v>1676</v>
      </c>
      <c r="B7" s="27" t="s">
        <v>15</v>
      </c>
      <c r="C7" s="28" t="s">
        <v>551</v>
      </c>
      <c r="D7" s="29" t="s">
        <v>552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1677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904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904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727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1678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1679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1680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1681</v>
      </c>
      <c r="B17" s="44" t="s">
        <v>15</v>
      </c>
      <c r="C17" s="45" t="s">
        <v>551</v>
      </c>
      <c r="D17" s="46" t="s">
        <v>555</v>
      </c>
      <c r="E17" s="35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1677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904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904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727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1682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1683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1684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1685</v>
      </c>
      <c r="B27" s="27" t="s">
        <v>15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1677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904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904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727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1686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1687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1688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1689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7" t="s">
        <v>1690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1691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218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45569.0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1692</v>
      </c>
      <c r="B6" s="64"/>
      <c r="C6" s="23" t="s">
        <v>1693</v>
      </c>
      <c r="D6" s="24"/>
      <c r="E6" s="56" t="s">
        <v>1694</v>
      </c>
      <c r="F6" s="11"/>
      <c r="G6" s="11"/>
      <c r="H6" s="57"/>
    </row>
    <row r="7">
      <c r="A7" s="27" t="s">
        <v>1695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1696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1697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1698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1699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1700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1701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684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1696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1697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1702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1703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1704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1705</v>
      </c>
      <c r="B27" s="27" t="s">
        <v>15</v>
      </c>
      <c r="C27" s="28" t="s">
        <v>551</v>
      </c>
      <c r="D27" s="29" t="s">
        <v>562</v>
      </c>
      <c r="E27" s="118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118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118" t="s">
        <v>684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118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118" t="s">
        <v>1696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118" t="s">
        <v>1697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118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1706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1707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1708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1709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1710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1711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220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45597.0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1712</v>
      </c>
      <c r="B6" s="23"/>
      <c r="C6" s="23" t="s">
        <v>1713</v>
      </c>
      <c r="D6" s="24"/>
      <c r="E6" s="25" t="s">
        <v>1714</v>
      </c>
      <c r="F6" s="7"/>
      <c r="G6" s="8"/>
      <c r="H6" s="26"/>
    </row>
    <row r="7">
      <c r="A7" s="27" t="s">
        <v>1715</v>
      </c>
      <c r="B7" s="27" t="s">
        <v>15</v>
      </c>
      <c r="C7" s="28" t="s">
        <v>551</v>
      </c>
      <c r="D7" s="29" t="s">
        <v>555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1716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1717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1718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1719</v>
      </c>
      <c r="B17" s="44" t="s">
        <v>20</v>
      </c>
      <c r="C17" s="45" t="s">
        <v>551</v>
      </c>
      <c r="D17" s="46" t="s">
        <v>562</v>
      </c>
      <c r="E17" s="35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1720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1721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1722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1723</v>
      </c>
      <c r="B27" s="27" t="s">
        <v>20</v>
      </c>
      <c r="C27" s="28" t="s">
        <v>551</v>
      </c>
      <c r="D27" s="29" t="s">
        <v>562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1724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1725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1726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1727</v>
      </c>
      <c r="B37" s="44" t="s">
        <v>20</v>
      </c>
      <c r="C37" s="45" t="s">
        <v>551</v>
      </c>
      <c r="D37" s="46" t="s">
        <v>555</v>
      </c>
      <c r="E37" s="35" t="s">
        <v>904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35" t="s">
        <v>864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767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35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684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1728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1729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1730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1731</v>
      </c>
      <c r="B47" s="27" t="s">
        <v>20</v>
      </c>
      <c r="C47" s="28" t="s">
        <v>551</v>
      </c>
      <c r="D47" s="29" t="s">
        <v>555</v>
      </c>
      <c r="E47" s="35" t="s">
        <v>904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703</v>
      </c>
      <c r="E49" s="35" t="s">
        <v>864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35" t="s">
        <v>767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684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1732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1733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1734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1735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1736</v>
      </c>
      <c r="B2" s="10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222</v>
      </c>
    </row>
    <row r="4">
      <c r="A4" s="20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45586.0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1737</v>
      </c>
      <c r="B6" s="23"/>
      <c r="C6" s="23" t="s">
        <v>1738</v>
      </c>
      <c r="D6" s="24"/>
      <c r="E6" s="25" t="s">
        <v>1739</v>
      </c>
      <c r="F6" s="7"/>
      <c r="G6" s="8"/>
      <c r="H6" s="26"/>
    </row>
    <row r="7">
      <c r="A7" s="27" t="s">
        <v>1740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552</v>
      </c>
      <c r="E11" s="35" t="s">
        <v>1741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864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552</v>
      </c>
      <c r="E13" s="35" t="s">
        <v>1742</v>
      </c>
      <c r="F13" s="11"/>
      <c r="G13" s="12"/>
      <c r="H13" s="31" t="str">
        <f t="shared" si="1"/>
        <v>Pass</v>
      </c>
    </row>
    <row r="14">
      <c r="A14" s="34"/>
      <c r="B14" s="36" t="s">
        <v>1743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1744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1745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1746</v>
      </c>
      <c r="B17" s="44" t="s">
        <v>20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552</v>
      </c>
      <c r="E21" s="35" t="s">
        <v>1741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864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552</v>
      </c>
      <c r="E23" s="35" t="s">
        <v>1742</v>
      </c>
      <c r="F23" s="11"/>
      <c r="G23" s="12"/>
      <c r="H23" s="31" t="str">
        <f t="shared" si="3"/>
        <v>Pass</v>
      </c>
    </row>
    <row r="24">
      <c r="A24" s="34"/>
      <c r="B24" s="49" t="s">
        <v>1747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1748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1749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1750</v>
      </c>
      <c r="B27" s="27" t="s">
        <v>20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552</v>
      </c>
      <c r="E31" s="35" t="s">
        <v>1741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552</v>
      </c>
      <c r="E33" s="35" t="s">
        <v>1742</v>
      </c>
      <c r="F33" s="11"/>
      <c r="G33" s="12"/>
      <c r="H33" s="31" t="str">
        <f t="shared" si="5"/>
        <v>Pass</v>
      </c>
    </row>
    <row r="34">
      <c r="A34" s="34"/>
      <c r="B34" s="36" t="s">
        <v>1751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1752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1753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1754</v>
      </c>
      <c r="B37" s="44" t="s">
        <v>20</v>
      </c>
      <c r="C37" s="45" t="s">
        <v>551</v>
      </c>
      <c r="D37" s="46" t="s">
        <v>562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35" t="s">
        <v>553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552</v>
      </c>
      <c r="E40" s="35" t="s">
        <v>553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552</v>
      </c>
      <c r="E41" s="35" t="s">
        <v>1741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864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552</v>
      </c>
      <c r="E43" s="35" t="s">
        <v>1742</v>
      </c>
      <c r="F43" s="11"/>
      <c r="G43" s="12"/>
      <c r="H43" s="31" t="str">
        <f t="shared" si="7"/>
        <v>Pass</v>
      </c>
    </row>
    <row r="44">
      <c r="A44" s="34"/>
      <c r="B44" s="49" t="s">
        <v>1755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1756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1757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1758</v>
      </c>
      <c r="B47" s="27" t="s">
        <v>20</v>
      </c>
      <c r="C47" s="28" t="s">
        <v>551</v>
      </c>
      <c r="D47" s="29" t="s">
        <v>562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555</v>
      </c>
      <c r="E49" s="35" t="s">
        <v>553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552</v>
      </c>
      <c r="E50" s="35" t="s">
        <v>553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552</v>
      </c>
      <c r="E51" s="35" t="s">
        <v>1741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864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552</v>
      </c>
      <c r="E53" s="35" t="s">
        <v>1742</v>
      </c>
      <c r="F53" s="11"/>
      <c r="G53" s="12"/>
      <c r="H53" s="31" t="str">
        <f t="shared" si="9"/>
        <v>Pass</v>
      </c>
    </row>
    <row r="54">
      <c r="A54" s="34"/>
      <c r="B54" s="53" t="s">
        <v>1759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1760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1761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1762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116">
        <v>4.000028902E9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1763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224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45600.0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1764</v>
      </c>
      <c r="B6" s="64"/>
      <c r="C6" s="23" t="s">
        <v>1765</v>
      </c>
      <c r="D6" s="24"/>
      <c r="E6" s="56" t="s">
        <v>1766</v>
      </c>
      <c r="F6" s="11"/>
      <c r="G6" s="11"/>
      <c r="H6" s="57"/>
    </row>
    <row r="7">
      <c r="A7" s="27" t="s">
        <v>1767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1768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1769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1770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1771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1772</v>
      </c>
      <c r="B17" s="44" t="s">
        <v>15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704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1768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1773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1774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1775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1776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1768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1777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1778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1779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1780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1781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226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45614.0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1782</v>
      </c>
      <c r="B6" s="64"/>
      <c r="C6" s="23" t="s">
        <v>1783</v>
      </c>
      <c r="D6" s="24"/>
      <c r="E6" s="56" t="s">
        <v>1784</v>
      </c>
      <c r="F6" s="11"/>
      <c r="G6" s="11"/>
      <c r="H6" s="57"/>
    </row>
    <row r="7">
      <c r="A7" s="27" t="s">
        <v>1785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1786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1787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1788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1789</v>
      </c>
      <c r="B17" s="44" t="s">
        <v>15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1790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1791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1792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1793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1794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1795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1796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1797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1798</v>
      </c>
      <c r="B2" s="17" t="s">
        <v>526</v>
      </c>
      <c r="C2" s="11"/>
      <c r="D2" s="12"/>
      <c r="E2" s="13" t="s">
        <v>3</v>
      </c>
      <c r="F2" s="71" t="s">
        <v>174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1307</v>
      </c>
      <c r="G3" s="13" t="s">
        <v>7</v>
      </c>
      <c r="H3" s="107" t="s">
        <v>228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45586.0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1799</v>
      </c>
      <c r="B6" s="64"/>
      <c r="C6" s="23" t="s">
        <v>1800</v>
      </c>
      <c r="D6" s="24"/>
      <c r="E6" s="56" t="s">
        <v>1801</v>
      </c>
      <c r="F6" s="11"/>
      <c r="G6" s="11"/>
      <c r="H6" s="57"/>
    </row>
    <row r="7">
      <c r="A7" s="27" t="s">
        <v>1802</v>
      </c>
      <c r="B7" s="27" t="s">
        <v>15</v>
      </c>
      <c r="C7" s="28" t="s">
        <v>1312</v>
      </c>
      <c r="D7" s="29" t="s">
        <v>552</v>
      </c>
      <c r="E7" s="35" t="s">
        <v>1803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1314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1316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1317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1318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1804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1805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1806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1807</v>
      </c>
      <c r="B17" s="44" t="s">
        <v>15</v>
      </c>
      <c r="C17" s="45" t="s">
        <v>1312</v>
      </c>
      <c r="D17" s="46" t="s">
        <v>552</v>
      </c>
      <c r="E17" s="35" t="s">
        <v>1803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1314</v>
      </c>
      <c r="D18" s="46" t="s">
        <v>555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1316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1317</v>
      </c>
      <c r="D20" s="46" t="s">
        <v>562</v>
      </c>
      <c r="E20" s="35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1318</v>
      </c>
      <c r="D21" s="46" t="s">
        <v>562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1808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1809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1810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1811</v>
      </c>
      <c r="B27" s="27" t="s">
        <v>15</v>
      </c>
      <c r="C27" s="28" t="s">
        <v>1312</v>
      </c>
      <c r="D27" s="29" t="s">
        <v>552</v>
      </c>
      <c r="E27" s="35" t="s">
        <v>1803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1314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1316</v>
      </c>
      <c r="D29" s="29" t="s">
        <v>703</v>
      </c>
      <c r="E29" s="35" t="s">
        <v>1087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1317</v>
      </c>
      <c r="D30" s="29" t="s">
        <v>562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1318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1812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1813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1814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1815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1816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230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45611.0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1817</v>
      </c>
      <c r="B6" s="23"/>
      <c r="C6" s="23" t="s">
        <v>1818</v>
      </c>
      <c r="D6" s="24"/>
      <c r="E6" s="25" t="s">
        <v>1819</v>
      </c>
      <c r="F6" s="7"/>
      <c r="G6" s="8"/>
      <c r="H6" s="26"/>
    </row>
    <row r="7">
      <c r="A7" s="27" t="s">
        <v>1820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555</v>
      </c>
      <c r="E8" s="35" t="s">
        <v>683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1821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1822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1823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1824</v>
      </c>
      <c r="B17" s="44" t="s">
        <v>20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555</v>
      </c>
      <c r="E18" s="35" t="s">
        <v>683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555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1825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1826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1827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1828</v>
      </c>
      <c r="B27" s="27" t="s">
        <v>20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683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1829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1830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1831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1832</v>
      </c>
      <c r="B37" s="44" t="s">
        <v>20</v>
      </c>
      <c r="C37" s="45" t="s">
        <v>551</v>
      </c>
      <c r="D37" s="46" t="s">
        <v>552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683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35" t="s">
        <v>553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35" t="s">
        <v>553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555</v>
      </c>
      <c r="E41" s="35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684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1833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1834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1835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1836</v>
      </c>
      <c r="B47" s="27" t="s">
        <v>20</v>
      </c>
      <c r="C47" s="28" t="s">
        <v>551</v>
      </c>
      <c r="D47" s="29" t="s">
        <v>552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683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553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35" t="s">
        <v>553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684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1837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1838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1839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1840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1841</v>
      </c>
      <c r="B2" s="17" t="s">
        <v>526</v>
      </c>
      <c r="C2" s="11"/>
      <c r="D2" s="12"/>
      <c r="E2" s="13" t="s">
        <v>3</v>
      </c>
      <c r="F2" s="71" t="s">
        <v>232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233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45586.0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1842</v>
      </c>
      <c r="B6" s="64"/>
      <c r="C6" s="23" t="s">
        <v>1843</v>
      </c>
      <c r="D6" s="24"/>
      <c r="E6" s="56" t="s">
        <v>1844</v>
      </c>
      <c r="F6" s="11"/>
      <c r="G6" s="11"/>
      <c r="H6" s="57"/>
    </row>
    <row r="7">
      <c r="A7" s="27" t="s">
        <v>1845</v>
      </c>
      <c r="B7" s="27" t="s">
        <v>15</v>
      </c>
      <c r="C7" s="28" t="s">
        <v>1354</v>
      </c>
      <c r="D7" s="29" t="s">
        <v>555</v>
      </c>
      <c r="E7" s="35" t="s">
        <v>728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555</v>
      </c>
      <c r="E8" s="35" t="s">
        <v>805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1846</v>
      </c>
      <c r="C14" s="37"/>
      <c r="D14" s="29" t="s">
        <v>564</v>
      </c>
      <c r="E14" s="35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1847</v>
      </c>
      <c r="C15" s="42"/>
      <c r="D15" s="29" t="s">
        <v>564</v>
      </c>
      <c r="E15" s="35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1848</v>
      </c>
      <c r="C16" s="12"/>
      <c r="D16" s="29" t="s">
        <v>564</v>
      </c>
      <c r="E16" s="35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1849</v>
      </c>
      <c r="B17" s="44" t="s">
        <v>15</v>
      </c>
      <c r="C17" s="45" t="s">
        <v>1354</v>
      </c>
      <c r="D17" s="46" t="s">
        <v>552</v>
      </c>
      <c r="E17" s="35" t="s">
        <v>728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555</v>
      </c>
      <c r="E18" s="35" t="s">
        <v>805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1850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1851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1852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1853</v>
      </c>
      <c r="B27" s="27" t="s">
        <v>15</v>
      </c>
      <c r="C27" s="28" t="s">
        <v>1354</v>
      </c>
      <c r="D27" s="29" t="s">
        <v>555</v>
      </c>
      <c r="E27" s="35" t="s">
        <v>728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555</v>
      </c>
      <c r="E28" s="35" t="s">
        <v>805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1854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1855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1856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1857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1858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235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45607.0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1859</v>
      </c>
      <c r="B6" s="64"/>
      <c r="C6" s="23" t="s">
        <v>1860</v>
      </c>
      <c r="D6" s="24"/>
      <c r="E6" s="56" t="s">
        <v>1861</v>
      </c>
      <c r="F6" s="11"/>
      <c r="G6" s="11"/>
      <c r="H6" s="57"/>
    </row>
    <row r="7">
      <c r="A7" s="27" t="s">
        <v>1862</v>
      </c>
      <c r="B7" s="27" t="s">
        <v>15</v>
      </c>
      <c r="C7" s="28" t="s">
        <v>551</v>
      </c>
      <c r="D7" s="29" t="s">
        <v>703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1863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1864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1865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1866</v>
      </c>
      <c r="B17" s="44" t="s">
        <v>15</v>
      </c>
      <c r="C17" s="45" t="s">
        <v>551</v>
      </c>
      <c r="D17" s="46" t="s">
        <v>703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1867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1868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1869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1870</v>
      </c>
      <c r="B27" s="27" t="s">
        <v>15</v>
      </c>
      <c r="C27" s="28" t="s">
        <v>551</v>
      </c>
      <c r="D27" s="29" t="s">
        <v>703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1871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1872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1873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1874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1875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237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45607.0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1876</v>
      </c>
      <c r="B6" s="23"/>
      <c r="C6" s="23" t="s">
        <v>1877</v>
      </c>
      <c r="D6" s="24"/>
      <c r="E6" s="25" t="s">
        <v>1878</v>
      </c>
      <c r="F6" s="7"/>
      <c r="G6" s="8"/>
      <c r="H6" s="26"/>
    </row>
    <row r="7">
      <c r="A7" s="27" t="s">
        <v>1879</v>
      </c>
      <c r="B7" s="27" t="s">
        <v>15</v>
      </c>
      <c r="C7" s="28" t="s">
        <v>551</v>
      </c>
      <c r="D7" s="29" t="s">
        <v>552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884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1880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1881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1882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1883</v>
      </c>
      <c r="B17" s="44" t="s">
        <v>20</v>
      </c>
      <c r="C17" s="45" t="s">
        <v>551</v>
      </c>
      <c r="D17" s="46" t="s">
        <v>552</v>
      </c>
      <c r="E17" s="35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35" t="s">
        <v>884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1087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35" t="s">
        <v>1161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1884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1885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1886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1887</v>
      </c>
      <c r="B27" s="27" t="s">
        <v>20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884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1087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1888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1889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1890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1891</v>
      </c>
      <c r="B37" s="44" t="s">
        <v>20</v>
      </c>
      <c r="C37" s="45" t="s">
        <v>551</v>
      </c>
      <c r="D37" s="46" t="s">
        <v>552</v>
      </c>
      <c r="E37" s="35" t="s">
        <v>904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884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1087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726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1161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35" t="s">
        <v>684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663</v>
      </c>
      <c r="F43" s="11"/>
      <c r="G43" s="12"/>
      <c r="H43" s="31" t="str">
        <f t="shared" si="7"/>
        <v>Pass</v>
      </c>
    </row>
    <row r="44">
      <c r="A44" s="34"/>
      <c r="B44" s="49" t="s">
        <v>1892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1893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1894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1895</v>
      </c>
      <c r="B47" s="27" t="s">
        <v>20</v>
      </c>
      <c r="C47" s="28" t="s">
        <v>551</v>
      </c>
      <c r="D47" s="29" t="s">
        <v>552</v>
      </c>
      <c r="E47" s="35" t="s">
        <v>904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884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1087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35" t="s">
        <v>726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1161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35" t="s">
        <v>684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663</v>
      </c>
      <c r="F53" s="11"/>
      <c r="G53" s="12"/>
      <c r="H53" s="31" t="str">
        <f t="shared" si="9"/>
        <v>Pass</v>
      </c>
    </row>
    <row r="54">
      <c r="A54" s="34"/>
      <c r="B54" s="53" t="s">
        <v>1896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1897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1898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1899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1900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239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45614.0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1901</v>
      </c>
      <c r="B6" s="64"/>
      <c r="C6" s="23" t="s">
        <v>1902</v>
      </c>
      <c r="D6" s="24"/>
      <c r="E6" s="56" t="s">
        <v>1903</v>
      </c>
      <c r="F6" s="11"/>
      <c r="G6" s="11"/>
      <c r="H6" s="57"/>
    </row>
    <row r="7">
      <c r="A7" s="27" t="s">
        <v>1904</v>
      </c>
      <c r="B7" s="27" t="s">
        <v>15</v>
      </c>
      <c r="C7" s="28" t="s">
        <v>551</v>
      </c>
      <c r="D7" s="29" t="s">
        <v>552</v>
      </c>
      <c r="E7" s="35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/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/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/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/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/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/>
      <c r="F13" s="11"/>
      <c r="G13" s="12"/>
      <c r="H13" s="31" t="str">
        <f t="shared" si="1"/>
        <v>Pass</v>
      </c>
    </row>
    <row r="14">
      <c r="A14" s="34"/>
      <c r="B14" s="36" t="s">
        <v>1905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1906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1907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1908</v>
      </c>
      <c r="B17" s="44" t="s">
        <v>15</v>
      </c>
      <c r="C17" s="45" t="s">
        <v>551</v>
      </c>
      <c r="D17" s="46" t="s">
        <v>555</v>
      </c>
      <c r="E17" s="35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/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/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/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/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35"/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/>
      <c r="F23" s="11"/>
      <c r="G23" s="12"/>
      <c r="H23" s="31" t="str">
        <f t="shared" si="3"/>
        <v>Pass</v>
      </c>
    </row>
    <row r="24">
      <c r="A24" s="34"/>
      <c r="B24" s="49" t="s">
        <v>1909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1910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1911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1912</v>
      </c>
      <c r="B27" s="27" t="s">
        <v>15</v>
      </c>
      <c r="C27" s="28" t="s">
        <v>551</v>
      </c>
      <c r="D27" s="29" t="s">
        <v>552</v>
      </c>
      <c r="E27" s="35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/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/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/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/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/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/>
      <c r="F33" s="11"/>
      <c r="G33" s="12"/>
      <c r="H33" s="31" t="str">
        <f t="shared" si="5"/>
        <v>Pass</v>
      </c>
    </row>
    <row r="34">
      <c r="A34" s="34"/>
      <c r="B34" s="36" t="s">
        <v>1913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1914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1915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1916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1917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241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45623.0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1918</v>
      </c>
      <c r="B6" s="23"/>
      <c r="C6" s="23" t="s">
        <v>1919</v>
      </c>
      <c r="D6" s="24"/>
      <c r="E6" s="25" t="s">
        <v>1920</v>
      </c>
      <c r="F6" s="7"/>
      <c r="G6" s="8"/>
      <c r="H6" s="26"/>
    </row>
    <row r="7">
      <c r="A7" s="27" t="s">
        <v>1921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748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1029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552</v>
      </c>
      <c r="E13" s="35" t="s">
        <v>727</v>
      </c>
      <c r="F13" s="11"/>
      <c r="G13" s="12"/>
      <c r="H13" s="31" t="str">
        <f t="shared" si="1"/>
        <v>Pass</v>
      </c>
    </row>
    <row r="14">
      <c r="A14" s="34"/>
      <c r="B14" s="36" t="s">
        <v>1922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1923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1924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1925</v>
      </c>
      <c r="B17" s="44" t="s">
        <v>20</v>
      </c>
      <c r="C17" s="45" t="s">
        <v>551</v>
      </c>
      <c r="D17" s="46" t="s">
        <v>555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35" t="s">
        <v>728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748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616</v>
      </c>
      <c r="E21" s="35" t="s">
        <v>726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35" t="s">
        <v>1029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552</v>
      </c>
      <c r="E23" s="35" t="s">
        <v>727</v>
      </c>
      <c r="F23" s="11"/>
      <c r="G23" s="12"/>
      <c r="H23" s="31" t="str">
        <f t="shared" si="3"/>
        <v>Pass</v>
      </c>
    </row>
    <row r="24">
      <c r="A24" s="34"/>
      <c r="B24" s="49" t="s">
        <v>1926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1927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1928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1929</v>
      </c>
      <c r="B27" s="27" t="s">
        <v>20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748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552</v>
      </c>
      <c r="E32" s="35" t="s">
        <v>1029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552</v>
      </c>
      <c r="E33" s="35" t="s">
        <v>727</v>
      </c>
      <c r="F33" s="11"/>
      <c r="G33" s="12"/>
      <c r="H33" s="31" t="str">
        <f t="shared" si="5"/>
        <v>Pass</v>
      </c>
    </row>
    <row r="34">
      <c r="A34" s="34"/>
      <c r="B34" s="36" t="s">
        <v>1930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1931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1932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1933</v>
      </c>
      <c r="B37" s="44" t="s">
        <v>20</v>
      </c>
      <c r="C37" s="45" t="s">
        <v>551</v>
      </c>
      <c r="D37" s="46" t="s">
        <v>555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728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864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35" t="s">
        <v>748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616</v>
      </c>
      <c r="E41" s="35" t="s">
        <v>726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552</v>
      </c>
      <c r="E42" s="35" t="s">
        <v>1029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552</v>
      </c>
      <c r="E43" s="35" t="s">
        <v>727</v>
      </c>
      <c r="F43" s="11"/>
      <c r="G43" s="12"/>
      <c r="H43" s="31" t="str">
        <f t="shared" si="7"/>
        <v>Pass</v>
      </c>
    </row>
    <row r="44">
      <c r="A44" s="34"/>
      <c r="B44" s="49" t="s">
        <v>1934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1935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1936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1937</v>
      </c>
      <c r="B47" s="27" t="s">
        <v>20</v>
      </c>
      <c r="C47" s="28" t="s">
        <v>551</v>
      </c>
      <c r="D47" s="29" t="s">
        <v>555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728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864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748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552</v>
      </c>
      <c r="E51" s="35" t="s">
        <v>726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1029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552</v>
      </c>
      <c r="E53" s="35" t="s">
        <v>727</v>
      </c>
      <c r="F53" s="11"/>
      <c r="G53" s="12"/>
      <c r="H53" s="31" t="str">
        <f t="shared" si="9"/>
        <v>Pass</v>
      </c>
    </row>
    <row r="54">
      <c r="A54" s="34"/>
      <c r="B54" s="53" t="s">
        <v>1938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1939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1940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1941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1942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243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45499.0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1943</v>
      </c>
      <c r="B6" s="64"/>
      <c r="C6" s="23" t="s">
        <v>1944</v>
      </c>
      <c r="D6" s="24"/>
      <c r="E6" s="56" t="s">
        <v>1945</v>
      </c>
      <c r="F6" s="11"/>
      <c r="G6" s="11"/>
      <c r="H6" s="57"/>
    </row>
    <row r="7">
      <c r="A7" s="27" t="s">
        <v>1946</v>
      </c>
      <c r="B7" s="27" t="s">
        <v>15</v>
      </c>
      <c r="C7" s="28" t="s">
        <v>551</v>
      </c>
      <c r="D7" s="29" t="s">
        <v>552</v>
      </c>
      <c r="E7" s="35" t="s">
        <v>1947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1068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1948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1948</v>
      </c>
      <c r="F13" s="11"/>
      <c r="G13" s="12"/>
      <c r="H13" s="31" t="str">
        <f t="shared" si="1"/>
        <v>Pass</v>
      </c>
    </row>
    <row r="14">
      <c r="A14" s="34"/>
      <c r="B14" s="36" t="s">
        <v>1949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1950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1951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1952</v>
      </c>
      <c r="B17" s="44" t="s">
        <v>15</v>
      </c>
      <c r="C17" s="45" t="s">
        <v>551</v>
      </c>
      <c r="D17" s="46" t="s">
        <v>555</v>
      </c>
      <c r="E17" s="35" t="s">
        <v>1947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1068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1948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1948</v>
      </c>
      <c r="F23" s="11"/>
      <c r="G23" s="12"/>
      <c r="H23" s="31" t="str">
        <f t="shared" si="3"/>
        <v>Pass</v>
      </c>
    </row>
    <row r="24">
      <c r="A24" s="34"/>
      <c r="B24" s="49" t="s">
        <v>1953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1954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1955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1956</v>
      </c>
      <c r="B27" s="27" t="s">
        <v>15</v>
      </c>
      <c r="C27" s="28" t="s">
        <v>551</v>
      </c>
      <c r="D27" s="29" t="s">
        <v>552</v>
      </c>
      <c r="E27" s="35" t="s">
        <v>1947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1068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1948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1948</v>
      </c>
      <c r="F33" s="11"/>
      <c r="G33" s="12"/>
      <c r="H33" s="31" t="str">
        <f t="shared" si="5"/>
        <v>Pass</v>
      </c>
    </row>
    <row r="34">
      <c r="A34" s="34"/>
      <c r="B34" s="36" t="s">
        <v>1957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1958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1959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1960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1961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1962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245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45635.0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1963</v>
      </c>
      <c r="B6" s="64"/>
      <c r="C6" s="23" t="s">
        <v>1964</v>
      </c>
      <c r="D6" s="24"/>
      <c r="E6" s="56" t="s">
        <v>1965</v>
      </c>
      <c r="F6" s="11"/>
      <c r="G6" s="11"/>
      <c r="H6" s="57"/>
    </row>
    <row r="7">
      <c r="A7" s="27" t="s">
        <v>1966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661</v>
      </c>
      <c r="F13" s="11"/>
      <c r="G13" s="12"/>
      <c r="H13" s="31" t="str">
        <f t="shared" si="1"/>
        <v>Pass</v>
      </c>
    </row>
    <row r="14">
      <c r="A14" s="34"/>
      <c r="B14" s="36" t="s">
        <v>1967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1968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1969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1970</v>
      </c>
      <c r="B17" s="44" t="s">
        <v>15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684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615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661</v>
      </c>
      <c r="F23" s="11"/>
      <c r="G23" s="12"/>
      <c r="H23" s="31" t="str">
        <f t="shared" si="3"/>
        <v>Pass</v>
      </c>
    </row>
    <row r="24">
      <c r="A24" s="34"/>
      <c r="B24" s="49" t="s">
        <v>1971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1972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1973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1974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661</v>
      </c>
      <c r="F33" s="11"/>
      <c r="G33" s="12"/>
      <c r="H33" s="31" t="str">
        <f t="shared" si="5"/>
        <v>Pass</v>
      </c>
    </row>
    <row r="34">
      <c r="A34" s="34"/>
      <c r="B34" s="36" t="s">
        <v>1975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1976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1977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1978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1979</v>
      </c>
      <c r="B2" s="17" t="s">
        <v>526</v>
      </c>
      <c r="C2" s="11"/>
      <c r="D2" s="12"/>
      <c r="E2" s="13" t="s">
        <v>3</v>
      </c>
      <c r="F2" s="71" t="s">
        <v>182</v>
      </c>
      <c r="G2" s="13" t="s">
        <v>4</v>
      </c>
      <c r="H2" s="107" t="s">
        <v>84</v>
      </c>
    </row>
    <row r="3">
      <c r="A3" s="62" t="s">
        <v>5</v>
      </c>
      <c r="B3" s="17"/>
      <c r="C3" s="11"/>
      <c r="D3" s="12"/>
      <c r="E3" s="18" t="s">
        <v>6</v>
      </c>
      <c r="F3" s="110" t="s">
        <v>1349</v>
      </c>
      <c r="G3" s="13" t="s">
        <v>7</v>
      </c>
      <c r="H3" s="107" t="s">
        <v>247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45621.0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1980</v>
      </c>
      <c r="B6" s="64"/>
      <c r="C6" s="23" t="s">
        <v>1981</v>
      </c>
      <c r="D6" s="24"/>
      <c r="E6" s="56" t="s">
        <v>1982</v>
      </c>
      <c r="F6" s="11"/>
      <c r="G6" s="11"/>
      <c r="H6" s="57"/>
    </row>
    <row r="7">
      <c r="A7" s="27" t="s">
        <v>1983</v>
      </c>
      <c r="B7" s="27" t="s">
        <v>15</v>
      </c>
      <c r="C7" s="28" t="s">
        <v>1354</v>
      </c>
      <c r="D7" s="29" t="s">
        <v>555</v>
      </c>
      <c r="E7" s="35" t="s">
        <v>805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552</v>
      </c>
      <c r="E8" s="35" t="s">
        <v>1984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552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1985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1986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1987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1988</v>
      </c>
      <c r="B17" s="44" t="s">
        <v>15</v>
      </c>
      <c r="C17" s="45" t="s">
        <v>1354</v>
      </c>
      <c r="D17" s="46" t="s">
        <v>555</v>
      </c>
      <c r="E17" s="120" t="s">
        <v>805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552</v>
      </c>
      <c r="E18" s="120" t="s">
        <v>1984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552</v>
      </c>
      <c r="E19" s="120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1989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1990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1991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1992</v>
      </c>
      <c r="B27" s="27" t="s">
        <v>15</v>
      </c>
      <c r="C27" s="28" t="s">
        <v>1354</v>
      </c>
      <c r="D27" s="29" t="s">
        <v>555</v>
      </c>
      <c r="E27" s="35" t="s">
        <v>805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552</v>
      </c>
      <c r="E28" s="35" t="s">
        <v>1984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1993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1994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1995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1996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1997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1998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45642.0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1999</v>
      </c>
      <c r="B6" s="64"/>
      <c r="C6" s="23" t="s">
        <v>2000</v>
      </c>
      <c r="D6" s="24"/>
      <c r="E6" s="56" t="s">
        <v>2001</v>
      </c>
      <c r="F6" s="11"/>
      <c r="G6" s="11"/>
      <c r="H6" s="57"/>
    </row>
    <row r="7">
      <c r="A7" s="27" t="s">
        <v>2002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684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2003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2004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2005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2006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2007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2008</v>
      </c>
      <c r="B17" s="44" t="s">
        <v>15</v>
      </c>
      <c r="C17" s="45" t="s">
        <v>551</v>
      </c>
      <c r="D17" s="46" t="s">
        <v>616</v>
      </c>
      <c r="E17" s="120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20" t="s">
        <v>684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20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20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20" t="s">
        <v>2003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20" t="s">
        <v>2004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20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2009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2010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2011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2012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2003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2004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2013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2014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2015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2016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>
        <v>4.00002924E9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2017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/>
      <c r="C3" s="11"/>
      <c r="D3" s="12"/>
      <c r="E3" s="18" t="s">
        <v>6</v>
      </c>
      <c r="F3" s="110" t="s">
        <v>546</v>
      </c>
      <c r="G3" s="13" t="s">
        <v>7</v>
      </c>
      <c r="H3" s="107" t="s">
        <v>251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45645.0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2018</v>
      </c>
      <c r="B6" s="23"/>
      <c r="C6" s="23" t="s">
        <v>2019</v>
      </c>
      <c r="D6" s="24"/>
      <c r="E6" s="25" t="s">
        <v>2020</v>
      </c>
      <c r="F6" s="7"/>
      <c r="G6" s="8"/>
      <c r="H6" s="26"/>
    </row>
    <row r="7">
      <c r="A7" s="27" t="s">
        <v>2021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555</v>
      </c>
      <c r="E9" s="35" t="s">
        <v>904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1087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2022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2023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2024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2025</v>
      </c>
      <c r="B17" s="44" t="s">
        <v>20</v>
      </c>
      <c r="C17" s="45" t="s">
        <v>551</v>
      </c>
      <c r="D17" s="46" t="s">
        <v>562</v>
      </c>
      <c r="E17" s="120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120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555</v>
      </c>
      <c r="E19" s="120" t="s">
        <v>904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120" t="s">
        <v>553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120" t="s">
        <v>1087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120" t="s">
        <v>553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120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2026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2027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2028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2029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555</v>
      </c>
      <c r="E29" s="35" t="s">
        <v>904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1087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2030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2031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2032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2033</v>
      </c>
      <c r="B37" s="44" t="s">
        <v>20</v>
      </c>
      <c r="C37" s="45" t="s">
        <v>551</v>
      </c>
      <c r="D37" s="46" t="s">
        <v>562</v>
      </c>
      <c r="E37" s="120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120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120" t="s">
        <v>904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120" t="s">
        <v>553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120" t="s">
        <v>1087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120" t="s">
        <v>553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120" t="s">
        <v>559</v>
      </c>
      <c r="F43" s="11"/>
      <c r="G43" s="12"/>
      <c r="H43" s="31" t="str">
        <f t="shared" si="7"/>
        <v>Pass</v>
      </c>
    </row>
    <row r="44">
      <c r="A44" s="34"/>
      <c r="B44" s="49" t="s">
        <v>2034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2035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2036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2037</v>
      </c>
      <c r="B47" s="27" t="s">
        <v>20</v>
      </c>
      <c r="C47" s="28" t="s">
        <v>551</v>
      </c>
      <c r="D47" s="29" t="s">
        <v>562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616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555</v>
      </c>
      <c r="E49" s="35" t="s">
        <v>904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553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1087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553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559</v>
      </c>
      <c r="F53" s="11"/>
      <c r="G53" s="12"/>
      <c r="H53" s="31" t="str">
        <f t="shared" si="9"/>
        <v>Pass</v>
      </c>
    </row>
    <row r="54">
      <c r="A54" s="34"/>
      <c r="B54" s="53" t="s">
        <v>2038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2039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2040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2041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2042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253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45642.0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2043</v>
      </c>
      <c r="B6" s="64"/>
      <c r="C6" s="23" t="s">
        <v>2044</v>
      </c>
      <c r="D6" s="24"/>
      <c r="E6" s="56" t="s">
        <v>2045</v>
      </c>
      <c r="F6" s="11"/>
      <c r="G6" s="11"/>
      <c r="H6" s="57"/>
    </row>
    <row r="7">
      <c r="A7" s="27" t="s">
        <v>2046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2047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2048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2049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2050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684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2051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2052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2053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2054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2055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2056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2057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2058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2059</v>
      </c>
      <c r="B2" s="17" t="s">
        <v>526</v>
      </c>
      <c r="C2" s="11"/>
      <c r="D2" s="12"/>
      <c r="E2" s="13" t="s">
        <v>3</v>
      </c>
      <c r="F2" s="71" t="s">
        <v>182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255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45660.0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2060</v>
      </c>
      <c r="B6" s="64"/>
      <c r="C6" s="23" t="s">
        <v>2061</v>
      </c>
      <c r="D6" s="24"/>
      <c r="E6" s="56" t="s">
        <v>2062</v>
      </c>
      <c r="F6" s="11"/>
      <c r="G6" s="11"/>
      <c r="H6" s="57"/>
    </row>
    <row r="7">
      <c r="A7" s="27" t="s">
        <v>2063</v>
      </c>
      <c r="B7" s="27" t="s">
        <v>15</v>
      </c>
      <c r="C7" s="28" t="s">
        <v>1354</v>
      </c>
      <c r="D7" s="29" t="s">
        <v>703</v>
      </c>
      <c r="E7" s="30"/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562</v>
      </c>
      <c r="E8" s="30"/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703</v>
      </c>
      <c r="E9" s="30"/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2064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2065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2066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2067</v>
      </c>
      <c r="B17" s="44" t="s">
        <v>15</v>
      </c>
      <c r="C17" s="45" t="s">
        <v>1354</v>
      </c>
      <c r="D17" s="46" t="s">
        <v>703</v>
      </c>
      <c r="E17" s="20"/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562</v>
      </c>
      <c r="E18" s="20"/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703</v>
      </c>
      <c r="E19" s="20"/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2068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2069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2070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2071</v>
      </c>
      <c r="B27" s="27" t="s">
        <v>15</v>
      </c>
      <c r="C27" s="28" t="s">
        <v>1354</v>
      </c>
      <c r="D27" s="29" t="s">
        <v>703</v>
      </c>
      <c r="E27" s="30"/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562</v>
      </c>
      <c r="E28" s="30"/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703</v>
      </c>
      <c r="E29" s="30"/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2072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2073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2074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2075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2076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257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45635.0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2077</v>
      </c>
      <c r="B6" s="64"/>
      <c r="C6" s="23" t="s">
        <v>2078</v>
      </c>
      <c r="D6" s="24"/>
      <c r="E6" s="56" t="s">
        <v>2079</v>
      </c>
      <c r="F6" s="11"/>
      <c r="G6" s="11"/>
      <c r="H6" s="57"/>
    </row>
    <row r="7">
      <c r="A7" s="27" t="s">
        <v>2080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2081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2082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2083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2084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2085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2086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2087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2088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2089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805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2090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2091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2092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2093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2094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259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45642.0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2095</v>
      </c>
      <c r="B6" s="64"/>
      <c r="C6" s="23" t="s">
        <v>2096</v>
      </c>
      <c r="D6" s="24"/>
      <c r="E6" s="56" t="s">
        <v>2097</v>
      </c>
      <c r="F6" s="11"/>
      <c r="G6" s="11"/>
      <c r="H6" s="57"/>
    </row>
    <row r="7">
      <c r="A7" s="27" t="s">
        <v>2098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2099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1984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2100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2101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2102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2103</v>
      </c>
      <c r="B17" s="44" t="s">
        <v>15</v>
      </c>
      <c r="C17" s="45" t="s">
        <v>551</v>
      </c>
      <c r="D17" s="46" t="s">
        <v>703</v>
      </c>
      <c r="E17" s="112" t="s">
        <v>1087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664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1984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2104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2105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2106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2107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704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1984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2108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2109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2110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2111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2112</v>
      </c>
      <c r="B2" s="17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261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45663.0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2113</v>
      </c>
      <c r="B6" s="64"/>
      <c r="C6" s="23" t="s">
        <v>2114</v>
      </c>
      <c r="D6" s="24"/>
      <c r="E6" s="56" t="s">
        <v>2115</v>
      </c>
      <c r="F6" s="11"/>
      <c r="G6" s="11"/>
      <c r="H6" s="57"/>
    </row>
    <row r="7">
      <c r="A7" s="27" t="s">
        <v>2116</v>
      </c>
      <c r="B7" s="27" t="s">
        <v>15</v>
      </c>
      <c r="C7" s="28" t="s">
        <v>551</v>
      </c>
      <c r="D7" s="29" t="s">
        <v>703</v>
      </c>
      <c r="E7" s="35" t="s">
        <v>2117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2118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2119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2117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2119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2120</v>
      </c>
      <c r="F13" s="11"/>
      <c r="G13" s="12"/>
      <c r="H13" s="31" t="str">
        <f t="shared" si="1"/>
        <v>Pass</v>
      </c>
    </row>
    <row r="14">
      <c r="A14" s="34"/>
      <c r="B14" s="36" t="s">
        <v>2121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2122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2123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2124</v>
      </c>
      <c r="B17" s="44" t="s">
        <v>15</v>
      </c>
      <c r="C17" s="45" t="s">
        <v>551</v>
      </c>
      <c r="D17" s="46" t="s">
        <v>703</v>
      </c>
      <c r="E17" s="120" t="s">
        <v>2117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20" t="s">
        <v>2118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20" t="s">
        <v>2119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20" t="s">
        <v>2117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616</v>
      </c>
      <c r="E21" s="120" t="s">
        <v>726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20" t="s">
        <v>2119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20" t="s">
        <v>2120</v>
      </c>
      <c r="F23" s="11"/>
      <c r="G23" s="12"/>
      <c r="H23" s="31" t="str">
        <f t="shared" si="3"/>
        <v>Pass</v>
      </c>
    </row>
    <row r="24">
      <c r="A24" s="34"/>
      <c r="B24" s="49" t="s">
        <v>2125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2126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2127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2128</v>
      </c>
      <c r="B27" s="27" t="s">
        <v>15</v>
      </c>
      <c r="C27" s="28" t="s">
        <v>551</v>
      </c>
      <c r="D27" s="29" t="s">
        <v>703</v>
      </c>
      <c r="E27" s="35" t="s">
        <v>2117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2118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2119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2117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2119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2120</v>
      </c>
      <c r="F33" s="11"/>
      <c r="G33" s="12"/>
      <c r="H33" s="31" t="str">
        <f t="shared" si="5"/>
        <v>Pass</v>
      </c>
    </row>
    <row r="34">
      <c r="A34" s="34"/>
      <c r="B34" s="36" t="s">
        <v>2129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2130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2131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2132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2133</v>
      </c>
      <c r="B2" s="10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267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45572.0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2134</v>
      </c>
      <c r="B6" s="23"/>
      <c r="C6" s="23" t="s">
        <v>2135</v>
      </c>
      <c r="D6" s="24"/>
      <c r="E6" s="25" t="s">
        <v>2136</v>
      </c>
      <c r="F6" s="7"/>
      <c r="G6" s="8"/>
      <c r="H6" s="26"/>
    </row>
    <row r="7">
      <c r="A7" s="27" t="s">
        <v>2137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2"/>
      <c r="B8" s="33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33"/>
      <c r="C9" s="28" t="s">
        <v>556</v>
      </c>
      <c r="D9" s="29" t="s">
        <v>16</v>
      </c>
      <c r="E9" s="35"/>
      <c r="F9" s="11"/>
      <c r="G9" s="12"/>
      <c r="H9" s="31" t="str">
        <f t="shared" si="1"/>
        <v/>
      </c>
    </row>
    <row r="10">
      <c r="A10" s="34"/>
      <c r="B10" s="33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33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33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33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2138</v>
      </c>
      <c r="C14" s="37"/>
      <c r="D14" s="38" t="s">
        <v>16</v>
      </c>
      <c r="E14" s="30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2139</v>
      </c>
      <c r="C15" s="42"/>
      <c r="D15" s="38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2140</v>
      </c>
      <c r="C16" s="12"/>
      <c r="D16" s="38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2141</v>
      </c>
      <c r="B17" s="44" t="s">
        <v>20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48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48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48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48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48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2142</v>
      </c>
      <c r="C24" s="50"/>
      <c r="D24" s="51" t="s">
        <v>16</v>
      </c>
      <c r="E24" s="20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2143</v>
      </c>
      <c r="C25" s="42"/>
      <c r="D25" s="51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2144</v>
      </c>
      <c r="C26" s="12"/>
      <c r="D26" s="51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2145</v>
      </c>
      <c r="B27" s="27" t="s">
        <v>20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2"/>
      <c r="B28" s="33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33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33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33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33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33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2146</v>
      </c>
      <c r="C34" s="37"/>
      <c r="D34" s="38" t="s">
        <v>16</v>
      </c>
      <c r="E34" s="30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2147</v>
      </c>
      <c r="C35" s="42"/>
      <c r="D35" s="38" t="s">
        <v>16</v>
      </c>
      <c r="E35" s="30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2148</v>
      </c>
      <c r="C36" s="12"/>
      <c r="D36" s="38" t="s">
        <v>16</v>
      </c>
      <c r="E36" s="30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2149</v>
      </c>
      <c r="B37" s="44" t="s">
        <v>20</v>
      </c>
      <c r="C37" s="45" t="s">
        <v>551</v>
      </c>
      <c r="D37" s="46" t="s">
        <v>16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 t="s">
        <v>554</v>
      </c>
      <c r="D38" s="46" t="s">
        <v>16</v>
      </c>
      <c r="E38" s="20"/>
      <c r="F38" s="11"/>
      <c r="G38" s="12"/>
      <c r="H38" s="31" t="str">
        <f t="shared" si="7"/>
        <v/>
      </c>
    </row>
    <row r="39">
      <c r="A39" s="34"/>
      <c r="B39" s="48"/>
      <c r="C39" s="45" t="s">
        <v>556</v>
      </c>
      <c r="D39" s="46" t="s">
        <v>16</v>
      </c>
      <c r="E39" s="20"/>
      <c r="F39" s="11"/>
      <c r="G39" s="12"/>
      <c r="H39" s="31" t="str">
        <f t="shared" si="7"/>
        <v/>
      </c>
    </row>
    <row r="40">
      <c r="A40" s="34"/>
      <c r="B40" s="48"/>
      <c r="C40" s="45" t="s">
        <v>557</v>
      </c>
      <c r="D40" s="46" t="s">
        <v>16</v>
      </c>
      <c r="E40" s="20"/>
      <c r="F40" s="11"/>
      <c r="G40" s="12"/>
      <c r="H40" s="31" t="str">
        <f t="shared" si="7"/>
        <v/>
      </c>
    </row>
    <row r="41">
      <c r="A41" s="34"/>
      <c r="B41" s="48"/>
      <c r="C41" s="45" t="s">
        <v>558</v>
      </c>
      <c r="D41" s="46" t="s">
        <v>16</v>
      </c>
      <c r="E41" s="20"/>
      <c r="F41" s="11"/>
      <c r="G41" s="12"/>
      <c r="H41" s="31" t="str">
        <f t="shared" si="7"/>
        <v/>
      </c>
    </row>
    <row r="42">
      <c r="A42" s="34"/>
      <c r="B42" s="48"/>
      <c r="C42" s="45" t="s">
        <v>560</v>
      </c>
      <c r="D42" s="46" t="s">
        <v>16</v>
      </c>
      <c r="E42" s="20"/>
      <c r="F42" s="11"/>
      <c r="G42" s="12"/>
      <c r="H42" s="31" t="str">
        <f t="shared" si="7"/>
        <v/>
      </c>
    </row>
    <row r="43">
      <c r="A43" s="34"/>
      <c r="B43" s="48"/>
      <c r="C43" s="45" t="s">
        <v>561</v>
      </c>
      <c r="D43" s="46" t="s">
        <v>16</v>
      </c>
      <c r="E43" s="20"/>
      <c r="F43" s="11"/>
      <c r="G43" s="12"/>
      <c r="H43" s="31" t="str">
        <f t="shared" si="7"/>
        <v/>
      </c>
    </row>
    <row r="44">
      <c r="A44" s="34"/>
      <c r="B44" s="49" t="s">
        <v>2150</v>
      </c>
      <c r="C44" s="50"/>
      <c r="D44" s="51" t="s">
        <v>16</v>
      </c>
      <c r="E44" s="20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2151</v>
      </c>
      <c r="C45" s="42"/>
      <c r="D45" s="51" t="s">
        <v>16</v>
      </c>
      <c r="E45" s="20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2152</v>
      </c>
      <c r="C46" s="12"/>
      <c r="D46" s="51" t="s">
        <v>16</v>
      </c>
      <c r="E46" s="20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2153</v>
      </c>
      <c r="B47" s="27" t="s">
        <v>20</v>
      </c>
      <c r="C47" s="28" t="s">
        <v>551</v>
      </c>
      <c r="D47" s="29" t="s">
        <v>16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 t="s">
        <v>554</v>
      </c>
      <c r="D48" s="29" t="s">
        <v>16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 t="s">
        <v>556</v>
      </c>
      <c r="D49" s="29" t="s">
        <v>16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 t="s">
        <v>557</v>
      </c>
      <c r="D50" s="29" t="s">
        <v>16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 t="s">
        <v>558</v>
      </c>
      <c r="D51" s="29" t="s">
        <v>16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 t="s">
        <v>560</v>
      </c>
      <c r="D52" s="29" t="s">
        <v>16</v>
      </c>
      <c r="E52" s="30"/>
      <c r="F52" s="11"/>
      <c r="G52" s="12"/>
      <c r="H52" s="31" t="str">
        <f t="shared" si="9"/>
        <v/>
      </c>
    </row>
    <row r="53">
      <c r="A53" s="34"/>
      <c r="B53" s="33"/>
      <c r="C53" s="28" t="s">
        <v>561</v>
      </c>
      <c r="D53" s="29" t="s">
        <v>16</v>
      </c>
      <c r="E53" s="30"/>
      <c r="F53" s="11"/>
      <c r="G53" s="12"/>
      <c r="H53" s="31" t="str">
        <f t="shared" si="9"/>
        <v/>
      </c>
    </row>
    <row r="54">
      <c r="A54" s="34"/>
      <c r="B54" s="53" t="s">
        <v>2154</v>
      </c>
      <c r="C54" s="54"/>
      <c r="D54" s="29" t="s">
        <v>16</v>
      </c>
      <c r="E54" s="30"/>
      <c r="F54" s="11"/>
      <c r="G54" s="12"/>
      <c r="H54" s="31" t="str">
        <f t="shared" ref="H54:H56" si="10">IF(D54="Pass", "Pass", IF(D54="Fail", "Fail", ""))</f>
        <v/>
      </c>
    </row>
    <row r="55">
      <c r="A55" s="34"/>
      <c r="B55" s="53" t="s">
        <v>2155</v>
      </c>
      <c r="C55" s="42"/>
      <c r="D55" s="29" t="s">
        <v>16</v>
      </c>
      <c r="E55" s="30"/>
      <c r="F55" s="11"/>
      <c r="G55" s="12"/>
      <c r="H55" s="31" t="str">
        <f t="shared" si="10"/>
        <v/>
      </c>
    </row>
    <row r="56">
      <c r="A56" s="43"/>
      <c r="B56" s="53" t="s">
        <v>2156</v>
      </c>
      <c r="C56" s="12"/>
      <c r="D56" s="29" t="s">
        <v>16</v>
      </c>
      <c r="E56" s="30"/>
      <c r="F56" s="11"/>
      <c r="G56" s="12"/>
      <c r="H56" s="31" t="str">
        <f t="shared" si="10"/>
        <v/>
      </c>
    </row>
    <row r="57">
      <c r="A57" s="55" t="s">
        <v>33</v>
      </c>
      <c r="B57" s="11"/>
      <c r="C57" s="12"/>
      <c r="D57" s="56" t="s">
        <v>2157</v>
      </c>
      <c r="E57" s="11"/>
      <c r="F57" s="11"/>
      <c r="G57" s="11"/>
      <c r="H57" s="57"/>
    </row>
    <row r="58">
      <c r="A58" s="58" t="s">
        <v>35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2158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263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2159</v>
      </c>
      <c r="B6" s="23"/>
      <c r="C6" s="23" t="s">
        <v>2160</v>
      </c>
      <c r="D6" s="24"/>
      <c r="E6" s="25" t="s">
        <v>2161</v>
      </c>
      <c r="F6" s="7"/>
      <c r="G6" s="8"/>
      <c r="H6" s="26"/>
    </row>
    <row r="7">
      <c r="A7" s="27" t="s">
        <v>2162</v>
      </c>
      <c r="B7" s="27" t="s">
        <v>15</v>
      </c>
      <c r="C7" s="28" t="s">
        <v>551</v>
      </c>
      <c r="D7" s="29" t="s">
        <v>562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0"/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/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0"/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0"/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0"/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552</v>
      </c>
      <c r="E13" s="30"/>
      <c r="F13" s="11"/>
      <c r="G13" s="12"/>
      <c r="H13" s="31" t="str">
        <f t="shared" si="1"/>
        <v>Pass</v>
      </c>
    </row>
    <row r="14">
      <c r="A14" s="34"/>
      <c r="B14" s="36" t="s">
        <v>2163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2164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2165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2166</v>
      </c>
      <c r="B17" s="44" t="s">
        <v>20</v>
      </c>
      <c r="C17" s="45" t="s">
        <v>551</v>
      </c>
      <c r="D17" s="46" t="s">
        <v>562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20"/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20"/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20"/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20"/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20"/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552</v>
      </c>
      <c r="E23" s="20"/>
      <c r="F23" s="11"/>
      <c r="G23" s="12"/>
      <c r="H23" s="31" t="str">
        <f t="shared" si="3"/>
        <v>Pass</v>
      </c>
    </row>
    <row r="24">
      <c r="A24" s="34"/>
      <c r="B24" s="49" t="s">
        <v>2167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2168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2169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2170</v>
      </c>
      <c r="B27" s="27" t="s">
        <v>20</v>
      </c>
      <c r="C27" s="28" t="s">
        <v>551</v>
      </c>
      <c r="D27" s="29" t="s">
        <v>562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0"/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0"/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0"/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0"/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0"/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552</v>
      </c>
      <c r="E33" s="30"/>
      <c r="F33" s="11"/>
      <c r="G33" s="12"/>
      <c r="H33" s="31" t="str">
        <f t="shared" si="5"/>
        <v>Pass</v>
      </c>
    </row>
    <row r="34">
      <c r="A34" s="34"/>
      <c r="B34" s="36" t="s">
        <v>2171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2172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2173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2174</v>
      </c>
      <c r="B37" s="44" t="s">
        <v>20</v>
      </c>
      <c r="C37" s="45" t="s">
        <v>551</v>
      </c>
      <c r="D37" s="46" t="s">
        <v>562</v>
      </c>
      <c r="E37" s="20"/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20"/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20"/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20"/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20"/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20"/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552</v>
      </c>
      <c r="E43" s="20"/>
      <c r="F43" s="11"/>
      <c r="G43" s="12"/>
      <c r="H43" s="31" t="str">
        <f t="shared" si="7"/>
        <v>Pass</v>
      </c>
    </row>
    <row r="44">
      <c r="A44" s="34"/>
      <c r="B44" s="49" t="s">
        <v>2175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2176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2177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2178</v>
      </c>
      <c r="B47" s="27" t="s">
        <v>20</v>
      </c>
      <c r="C47" s="28" t="s">
        <v>551</v>
      </c>
      <c r="D47" s="29" t="s">
        <v>562</v>
      </c>
      <c r="E47" s="30"/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30"/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0"/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30"/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0"/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30"/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552</v>
      </c>
      <c r="E53" s="30"/>
      <c r="F53" s="11"/>
      <c r="G53" s="12"/>
      <c r="H53" s="31" t="str">
        <f t="shared" si="9"/>
        <v>Pass</v>
      </c>
    </row>
    <row r="54">
      <c r="A54" s="34"/>
      <c r="B54" s="53" t="s">
        <v>2179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2180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2181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2182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2183</v>
      </c>
      <c r="B2" s="17" t="s">
        <v>526</v>
      </c>
      <c r="C2" s="11"/>
      <c r="D2" s="12"/>
      <c r="E2" s="13" t="s">
        <v>3</v>
      </c>
      <c r="F2" s="71" t="s">
        <v>194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1466</v>
      </c>
      <c r="G3" s="13" t="s">
        <v>7</v>
      </c>
      <c r="H3" s="107" t="s">
        <v>265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2184</v>
      </c>
      <c r="B6" s="64"/>
      <c r="C6" s="23" t="s">
        <v>2185</v>
      </c>
      <c r="D6" s="24"/>
      <c r="E6" s="56" t="s">
        <v>2186</v>
      </c>
      <c r="F6" s="11"/>
      <c r="G6" s="11"/>
      <c r="H6" s="57"/>
    </row>
    <row r="7">
      <c r="A7" s="27" t="s">
        <v>2187</v>
      </c>
      <c r="B7" s="27" t="s">
        <v>15</v>
      </c>
      <c r="C7" s="28" t="s">
        <v>1471</v>
      </c>
      <c r="D7" s="29" t="s">
        <v>562</v>
      </c>
      <c r="E7" s="30"/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1473</v>
      </c>
      <c r="D8" s="29" t="s">
        <v>552</v>
      </c>
      <c r="E8" s="30"/>
      <c r="F8" s="11"/>
      <c r="G8" s="12"/>
      <c r="H8" s="31" t="str">
        <f t="shared" si="1"/>
        <v>Pass</v>
      </c>
    </row>
    <row r="9">
      <c r="A9" s="34"/>
      <c r="B9" s="67"/>
      <c r="C9" s="28" t="s">
        <v>1475</v>
      </c>
      <c r="D9" s="29" t="s">
        <v>555</v>
      </c>
      <c r="E9" s="30"/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2188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2189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2190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2191</v>
      </c>
      <c r="B17" s="44" t="s">
        <v>15</v>
      </c>
      <c r="C17" s="45" t="s">
        <v>1471</v>
      </c>
      <c r="D17" s="46" t="s">
        <v>562</v>
      </c>
      <c r="E17" s="20"/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1473</v>
      </c>
      <c r="D18" s="46" t="s">
        <v>552</v>
      </c>
      <c r="E18" s="20"/>
      <c r="F18" s="11"/>
      <c r="G18" s="12"/>
      <c r="H18" s="31" t="str">
        <f t="shared" si="3"/>
        <v>Pass</v>
      </c>
    </row>
    <row r="19">
      <c r="A19" s="34"/>
      <c r="B19" s="71"/>
      <c r="C19" s="45" t="s">
        <v>1475</v>
      </c>
      <c r="D19" s="46" t="s">
        <v>555</v>
      </c>
      <c r="E19" s="20"/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2192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2193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2194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2195</v>
      </c>
      <c r="B27" s="27" t="s">
        <v>15</v>
      </c>
      <c r="C27" s="28" t="s">
        <v>1471</v>
      </c>
      <c r="D27" s="29" t="s">
        <v>562</v>
      </c>
      <c r="E27" s="30"/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1473</v>
      </c>
      <c r="D28" s="29" t="s">
        <v>552</v>
      </c>
      <c r="E28" s="30"/>
      <c r="F28" s="11"/>
      <c r="G28" s="12"/>
      <c r="H28" s="31" t="str">
        <f t="shared" si="5"/>
        <v>Pass</v>
      </c>
    </row>
    <row r="29">
      <c r="A29" s="34"/>
      <c r="B29" s="67"/>
      <c r="C29" s="28" t="s">
        <v>1475</v>
      </c>
      <c r="D29" s="29" t="s">
        <v>555</v>
      </c>
      <c r="E29" s="30"/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2196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2197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2198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2199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21" t="s">
        <v>2200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2201</v>
      </c>
      <c r="B2" s="10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267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45572.0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2202</v>
      </c>
      <c r="B6" s="23"/>
      <c r="C6" s="23" t="s">
        <v>2203</v>
      </c>
      <c r="D6" s="24"/>
      <c r="E6" s="25" t="s">
        <v>2204</v>
      </c>
      <c r="F6" s="7"/>
      <c r="G6" s="8"/>
      <c r="H6" s="26"/>
    </row>
    <row r="7">
      <c r="A7" s="27" t="s">
        <v>2137</v>
      </c>
      <c r="B7" s="27" t="s">
        <v>15</v>
      </c>
      <c r="C7" s="28" t="s">
        <v>551</v>
      </c>
      <c r="D7" s="29" t="s">
        <v>552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555</v>
      </c>
      <c r="E8" s="30"/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555</v>
      </c>
      <c r="E9" s="35"/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555</v>
      </c>
      <c r="E10" s="30"/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0"/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0"/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0"/>
      <c r="F13" s="11"/>
      <c r="G13" s="12"/>
      <c r="H13" s="31" t="str">
        <f t="shared" si="1"/>
        <v>Pass</v>
      </c>
    </row>
    <row r="14">
      <c r="A14" s="34"/>
      <c r="B14" s="36" t="s">
        <v>2205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2206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2207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2141</v>
      </c>
      <c r="B17" s="44" t="s">
        <v>20</v>
      </c>
      <c r="C17" s="45" t="s">
        <v>551</v>
      </c>
      <c r="D17" s="46" t="s">
        <v>552</v>
      </c>
      <c r="E17" s="112" t="s">
        <v>748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112" t="s">
        <v>2208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555</v>
      </c>
      <c r="E19" s="112" t="s">
        <v>2209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555</v>
      </c>
      <c r="E20" s="112" t="s">
        <v>2208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112" t="s">
        <v>2209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112" t="s">
        <v>2210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112" t="s">
        <v>2211</v>
      </c>
      <c r="F23" s="11"/>
      <c r="G23" s="12"/>
      <c r="H23" s="31" t="str">
        <f t="shared" si="3"/>
        <v>Pass</v>
      </c>
    </row>
    <row r="24">
      <c r="A24" s="34"/>
      <c r="B24" s="49" t="s">
        <v>2212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2213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2214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2145</v>
      </c>
      <c r="B27" s="27" t="s">
        <v>20</v>
      </c>
      <c r="C27" s="28" t="s">
        <v>551</v>
      </c>
      <c r="D27" s="29" t="s">
        <v>552</v>
      </c>
      <c r="E27" s="112" t="s">
        <v>748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112" t="s">
        <v>2208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555</v>
      </c>
      <c r="E29" s="112" t="s">
        <v>2209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112" t="s">
        <v>2208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555</v>
      </c>
      <c r="E31" s="112" t="s">
        <v>2209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112" t="s">
        <v>2210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112" t="s">
        <v>2211</v>
      </c>
      <c r="F33" s="11"/>
      <c r="G33" s="12"/>
      <c r="H33" s="31" t="str">
        <f t="shared" si="5"/>
        <v>Pass</v>
      </c>
    </row>
    <row r="34">
      <c r="A34" s="34"/>
      <c r="B34" s="36" t="s">
        <v>2215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2216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2217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2149</v>
      </c>
      <c r="B37" s="44" t="s">
        <v>20</v>
      </c>
      <c r="C37" s="45" t="s">
        <v>551</v>
      </c>
      <c r="D37" s="46" t="s">
        <v>552</v>
      </c>
      <c r="E37" s="112" t="s">
        <v>748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555</v>
      </c>
      <c r="E38" s="112" t="s">
        <v>2208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112" t="s">
        <v>2209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112" t="s">
        <v>2208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112" t="s">
        <v>2209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112" t="s">
        <v>2210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112" t="s">
        <v>2211</v>
      </c>
      <c r="F43" s="11"/>
      <c r="G43" s="12"/>
      <c r="H43" s="31" t="str">
        <f t="shared" si="7"/>
        <v>Pass</v>
      </c>
    </row>
    <row r="44">
      <c r="A44" s="34"/>
      <c r="B44" s="49" t="s">
        <v>2218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2219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2220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2153</v>
      </c>
      <c r="B47" s="27" t="s">
        <v>20</v>
      </c>
      <c r="C47" s="28" t="s">
        <v>551</v>
      </c>
      <c r="D47" s="29" t="s">
        <v>552</v>
      </c>
      <c r="E47" s="112" t="s">
        <v>748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112" t="s">
        <v>2208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112" t="s">
        <v>2209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112" t="s">
        <v>2208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112" t="s">
        <v>2209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112" t="s">
        <v>2210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112" t="s">
        <v>2211</v>
      </c>
      <c r="F53" s="11"/>
      <c r="G53" s="12"/>
      <c r="H53" s="31" t="str">
        <f t="shared" si="9"/>
        <v>Pass</v>
      </c>
    </row>
    <row r="54">
      <c r="A54" s="34"/>
      <c r="B54" s="53" t="s">
        <v>2221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2222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2223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2224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2225</v>
      </c>
      <c r="B2" s="17" t="s">
        <v>526</v>
      </c>
      <c r="C2" s="11"/>
      <c r="D2" s="12"/>
      <c r="E2" s="13" t="s">
        <v>3</v>
      </c>
      <c r="F2" s="71" t="s">
        <v>163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269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45663.0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2226</v>
      </c>
      <c r="B6" s="64"/>
      <c r="C6" s="23" t="s">
        <v>2227</v>
      </c>
      <c r="D6" s="24"/>
      <c r="E6" s="56" t="s">
        <v>2228</v>
      </c>
      <c r="F6" s="11"/>
      <c r="G6" s="11"/>
      <c r="H6" s="57"/>
    </row>
    <row r="7">
      <c r="A7" s="27" t="s">
        <v>2229</v>
      </c>
      <c r="B7" s="27" t="s">
        <v>15</v>
      </c>
      <c r="C7" s="28" t="s">
        <v>702</v>
      </c>
      <c r="D7" s="29" t="s">
        <v>555</v>
      </c>
      <c r="E7" s="35" t="s">
        <v>664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552</v>
      </c>
      <c r="E8" s="35" t="s">
        <v>2230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562</v>
      </c>
      <c r="E9" s="35" t="s">
        <v>1285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555</v>
      </c>
      <c r="E10" s="35" t="s">
        <v>1285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552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2231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2232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2233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2234</v>
      </c>
      <c r="B17" s="44" t="s">
        <v>15</v>
      </c>
      <c r="C17" s="45" t="s">
        <v>702</v>
      </c>
      <c r="D17" s="46" t="s">
        <v>555</v>
      </c>
      <c r="E17" s="35" t="s">
        <v>664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552</v>
      </c>
      <c r="E18" s="35" t="s">
        <v>2230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555</v>
      </c>
      <c r="E19" s="35" t="s">
        <v>1285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555</v>
      </c>
      <c r="E20" s="35" t="s">
        <v>1285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552</v>
      </c>
      <c r="E21" s="35" t="s">
        <v>664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2235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2236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2237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2238</v>
      </c>
      <c r="B27" s="27" t="s">
        <v>15</v>
      </c>
      <c r="C27" s="28" t="s">
        <v>702</v>
      </c>
      <c r="D27" s="29" t="s">
        <v>555</v>
      </c>
      <c r="E27" s="35" t="s">
        <v>664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552</v>
      </c>
      <c r="E28" s="35" t="s">
        <v>2230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555</v>
      </c>
      <c r="E29" s="35" t="s">
        <v>1285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555</v>
      </c>
      <c r="E30" s="35" t="s">
        <v>1285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552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2239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2240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2241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2242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2243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271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45687.0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2244</v>
      </c>
      <c r="B6" s="23"/>
      <c r="C6" s="23" t="s">
        <v>2245</v>
      </c>
      <c r="D6" s="24"/>
      <c r="E6" s="25" t="s">
        <v>2246</v>
      </c>
      <c r="F6" s="7"/>
      <c r="G6" s="8"/>
      <c r="H6" s="26"/>
    </row>
    <row r="7">
      <c r="A7" s="27" t="s">
        <v>2247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1087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2248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2249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2250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2251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2252</v>
      </c>
      <c r="B17" s="44" t="s">
        <v>20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555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1087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35" t="s">
        <v>2248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35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2253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2254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2255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2256</v>
      </c>
      <c r="B27" s="27" t="s">
        <v>20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1087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552</v>
      </c>
      <c r="E32" s="35" t="s">
        <v>2248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2257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2258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2259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2260</v>
      </c>
      <c r="B37" s="44" t="s">
        <v>20</v>
      </c>
      <c r="C37" s="45" t="s">
        <v>551</v>
      </c>
      <c r="D37" s="46" t="s">
        <v>552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553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35" t="s">
        <v>559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35" t="s">
        <v>553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1087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552</v>
      </c>
      <c r="E42" s="35" t="s">
        <v>2248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559</v>
      </c>
      <c r="F43" s="11"/>
      <c r="G43" s="12"/>
      <c r="H43" s="31" t="str">
        <f t="shared" si="7"/>
        <v>Pass</v>
      </c>
    </row>
    <row r="44">
      <c r="A44" s="34"/>
      <c r="B44" s="49" t="s">
        <v>2261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2262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2263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2264</v>
      </c>
      <c r="B47" s="27" t="s">
        <v>20</v>
      </c>
      <c r="C47" s="28" t="s">
        <v>551</v>
      </c>
      <c r="D47" s="29" t="s">
        <v>552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35" t="s">
        <v>553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559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553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1087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2248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555</v>
      </c>
      <c r="E53" s="35" t="s">
        <v>559</v>
      </c>
      <c r="F53" s="11"/>
      <c r="G53" s="12"/>
      <c r="H53" s="31" t="str">
        <f t="shared" si="9"/>
        <v>Pass</v>
      </c>
    </row>
    <row r="54">
      <c r="A54" s="34"/>
      <c r="B54" s="53" t="s">
        <v>2265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2266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2267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2268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2269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273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2270</v>
      </c>
      <c r="B6" s="23"/>
      <c r="C6" s="23" t="s">
        <v>2271</v>
      </c>
      <c r="D6" s="24"/>
      <c r="E6" s="25" t="s">
        <v>2272</v>
      </c>
      <c r="F6" s="7"/>
      <c r="G6" s="8"/>
      <c r="H6" s="26"/>
    </row>
    <row r="7">
      <c r="A7" s="27" t="s">
        <v>2273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2274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2275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2276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2277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2278</v>
      </c>
      <c r="B17" s="44" t="s">
        <v>20</v>
      </c>
      <c r="C17" s="45" t="s">
        <v>551</v>
      </c>
      <c r="D17" s="46" t="s">
        <v>703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2274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559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35" t="s">
        <v>663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2279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2280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2281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2282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1285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2274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555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2283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2284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2285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2286</v>
      </c>
      <c r="B37" s="44" t="s">
        <v>20</v>
      </c>
      <c r="C37" s="45" t="s">
        <v>551</v>
      </c>
      <c r="D37" s="46" t="s">
        <v>562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35" t="s">
        <v>1285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35" t="s">
        <v>2274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35" t="s">
        <v>559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35" t="s">
        <v>767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35" t="s">
        <v>663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2287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2288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2289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2290</v>
      </c>
      <c r="B47" s="27" t="s">
        <v>20</v>
      </c>
      <c r="C47" s="28" t="s">
        <v>551</v>
      </c>
      <c r="D47" s="29" t="s">
        <v>562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2274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2274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559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767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663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2291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2292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2293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2294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112" t="s">
        <v>2295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2296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275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2297</v>
      </c>
      <c r="B6" s="23"/>
      <c r="C6" s="23" t="s">
        <v>2298</v>
      </c>
      <c r="D6" s="24"/>
      <c r="E6" s="25" t="s">
        <v>2299</v>
      </c>
      <c r="F6" s="7"/>
      <c r="G6" s="8"/>
      <c r="H6" s="26"/>
    </row>
    <row r="7">
      <c r="A7" s="27" t="s">
        <v>2300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2301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2302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2303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2304</v>
      </c>
      <c r="B17" s="44" t="s">
        <v>20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35" t="s">
        <v>1285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1285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684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616</v>
      </c>
      <c r="E21" s="35" t="s">
        <v>726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703</v>
      </c>
      <c r="E22" s="35" t="s">
        <v>864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2305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2306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2307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2308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1285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2309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2310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2311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2312</v>
      </c>
      <c r="B37" s="44" t="s">
        <v>20</v>
      </c>
      <c r="C37" s="45" t="s">
        <v>551</v>
      </c>
      <c r="D37" s="46" t="s">
        <v>703</v>
      </c>
      <c r="E37" s="35" t="s">
        <v>726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684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35" t="s">
        <v>684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35" t="s">
        <v>726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616</v>
      </c>
      <c r="E42" s="35" t="s">
        <v>726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35" t="s">
        <v>726</v>
      </c>
      <c r="F43" s="11"/>
      <c r="G43" s="12"/>
      <c r="H43" s="31" t="str">
        <f t="shared" si="7"/>
        <v>Pass</v>
      </c>
    </row>
    <row r="44">
      <c r="A44" s="34"/>
      <c r="B44" s="49" t="s">
        <v>2313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2314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2315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2316</v>
      </c>
      <c r="B47" s="27" t="s">
        <v>20</v>
      </c>
      <c r="C47" s="28" t="s">
        <v>551</v>
      </c>
      <c r="D47" s="29" t="s">
        <v>616</v>
      </c>
      <c r="E47" s="35" t="s">
        <v>726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684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684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616</v>
      </c>
      <c r="E51" s="35" t="s">
        <v>726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616</v>
      </c>
      <c r="E52" s="35" t="s">
        <v>726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2317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2318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2319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2320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2321</v>
      </c>
      <c r="B2" s="17" t="s">
        <v>526</v>
      </c>
      <c r="C2" s="11"/>
      <c r="D2" s="12"/>
      <c r="E2" s="13" t="s">
        <v>3</v>
      </c>
      <c r="F2" s="71" t="s">
        <v>201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277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45670.0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2322</v>
      </c>
      <c r="B6" s="64"/>
      <c r="C6" s="23" t="s">
        <v>2323</v>
      </c>
      <c r="D6" s="24"/>
      <c r="E6" s="56" t="s">
        <v>2324</v>
      </c>
      <c r="F6" s="11"/>
      <c r="G6" s="11"/>
      <c r="H6" s="57"/>
    </row>
    <row r="7">
      <c r="A7" s="27" t="s">
        <v>2325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805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615</v>
      </c>
      <c r="F13" s="11"/>
      <c r="G13" s="12"/>
      <c r="H13" s="31" t="str">
        <f t="shared" si="1"/>
        <v>Pass</v>
      </c>
    </row>
    <row r="14">
      <c r="A14" s="34"/>
      <c r="B14" s="36" t="s">
        <v>2326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2327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2328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2329</v>
      </c>
      <c r="B17" s="44" t="s">
        <v>15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805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615</v>
      </c>
      <c r="F23" s="11"/>
      <c r="G23" s="12"/>
      <c r="H23" s="31" t="str">
        <f t="shared" si="3"/>
        <v>Pass</v>
      </c>
    </row>
    <row r="24">
      <c r="A24" s="34"/>
      <c r="B24" s="49" t="s">
        <v>2330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2331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2332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2333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805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615</v>
      </c>
      <c r="F33" s="11"/>
      <c r="G33" s="12"/>
      <c r="H33" s="31" t="str">
        <f t="shared" si="5"/>
        <v>Pass</v>
      </c>
    </row>
    <row r="34">
      <c r="A34" s="34"/>
      <c r="B34" s="36" t="s">
        <v>2334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2335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2336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2337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2338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279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45681.0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2339</v>
      </c>
      <c r="B6" s="23"/>
      <c r="C6" s="23" t="s">
        <v>2340</v>
      </c>
      <c r="D6" s="24"/>
      <c r="E6" s="25" t="s">
        <v>2341</v>
      </c>
      <c r="F6" s="7"/>
      <c r="G6" s="8"/>
      <c r="H6" s="26"/>
    </row>
    <row r="7">
      <c r="A7" s="27" t="s">
        <v>2342</v>
      </c>
      <c r="B7" s="27" t="s">
        <v>15</v>
      </c>
      <c r="C7" s="28" t="s">
        <v>551</v>
      </c>
      <c r="D7" s="29" t="s">
        <v>562</v>
      </c>
      <c r="E7" s="35" t="s">
        <v>2343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2343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2344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703</v>
      </c>
      <c r="E12" s="35" t="s">
        <v>1285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0"/>
      <c r="F13" s="11"/>
      <c r="G13" s="12"/>
      <c r="H13" s="31" t="str">
        <f t="shared" si="1"/>
        <v>Pass</v>
      </c>
    </row>
    <row r="14">
      <c r="A14" s="34"/>
      <c r="B14" s="36" t="s">
        <v>2345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2346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2347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2348</v>
      </c>
      <c r="B17" s="44" t="s">
        <v>20</v>
      </c>
      <c r="C17" s="45" t="s">
        <v>551</v>
      </c>
      <c r="D17" s="46" t="s">
        <v>703</v>
      </c>
      <c r="E17" s="35" t="s">
        <v>2343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35" t="s">
        <v>2343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767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2344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703</v>
      </c>
      <c r="E22" s="35" t="s">
        <v>1285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20"/>
      <c r="F23" s="11"/>
      <c r="G23" s="12"/>
      <c r="H23" s="31" t="str">
        <f t="shared" si="3"/>
        <v>Pass</v>
      </c>
    </row>
    <row r="24">
      <c r="A24" s="34"/>
      <c r="B24" s="49" t="s">
        <v>2349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2350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2351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2352</v>
      </c>
      <c r="B27" s="27" t="s">
        <v>20</v>
      </c>
      <c r="C27" s="28" t="s">
        <v>551</v>
      </c>
      <c r="D27" s="29" t="s">
        <v>562</v>
      </c>
      <c r="E27" s="35" t="s">
        <v>2343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2343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1285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0"/>
      <c r="F33" s="11"/>
      <c r="G33" s="12"/>
      <c r="H33" s="31" t="str">
        <f t="shared" si="5"/>
        <v>Pass</v>
      </c>
    </row>
    <row r="34">
      <c r="A34" s="34"/>
      <c r="B34" s="36" t="s">
        <v>2353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2354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2355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2356</v>
      </c>
      <c r="B37" s="44" t="s">
        <v>20</v>
      </c>
      <c r="C37" s="45" t="s">
        <v>551</v>
      </c>
      <c r="D37" s="46" t="s">
        <v>562</v>
      </c>
      <c r="E37" s="35" t="s">
        <v>2343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2343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767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767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35" t="s">
        <v>2344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1285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20"/>
      <c r="F43" s="11"/>
      <c r="G43" s="12"/>
      <c r="H43" s="31" t="str">
        <f t="shared" si="7"/>
        <v>Pass</v>
      </c>
    </row>
    <row r="44">
      <c r="A44" s="34"/>
      <c r="B44" s="49" t="s">
        <v>2357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2358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2359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2360</v>
      </c>
      <c r="B47" s="27" t="s">
        <v>20</v>
      </c>
      <c r="C47" s="28" t="s">
        <v>551</v>
      </c>
      <c r="D47" s="29" t="s">
        <v>703</v>
      </c>
      <c r="E47" s="35" t="s">
        <v>2343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2343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767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35" t="s">
        <v>767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1285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0"/>
      <c r="F53" s="11"/>
      <c r="G53" s="12"/>
      <c r="H53" s="31" t="str">
        <f t="shared" si="9"/>
        <v>Pass</v>
      </c>
    </row>
    <row r="54">
      <c r="A54" s="34"/>
      <c r="B54" s="53" t="s">
        <v>2361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2362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2363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2364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2365</v>
      </c>
      <c r="B2" s="17" t="s">
        <v>526</v>
      </c>
      <c r="C2" s="11"/>
      <c r="D2" s="12"/>
      <c r="E2" s="13" t="s">
        <v>3</v>
      </c>
      <c r="F2" s="71" t="s">
        <v>163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281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2366</v>
      </c>
      <c r="B6" s="64"/>
      <c r="C6" s="23" t="s">
        <v>2367</v>
      </c>
      <c r="D6" s="24"/>
      <c r="E6" s="56" t="s">
        <v>2368</v>
      </c>
      <c r="F6" s="11"/>
      <c r="G6" s="11"/>
      <c r="H6" s="57"/>
    </row>
    <row r="7">
      <c r="A7" s="27" t="s">
        <v>2369</v>
      </c>
      <c r="B7" s="27" t="s">
        <v>15</v>
      </c>
      <c r="C7" s="28" t="s">
        <v>702</v>
      </c>
      <c r="D7" s="29" t="s">
        <v>562</v>
      </c>
      <c r="E7" s="35" t="s">
        <v>767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552</v>
      </c>
      <c r="E8" s="35" t="s">
        <v>2370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562</v>
      </c>
      <c r="E9" s="35" t="s">
        <v>2371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552</v>
      </c>
      <c r="E10" s="35" t="s">
        <v>2372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552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2373</v>
      </c>
      <c r="C14" s="37"/>
      <c r="D14" s="29" t="s">
        <v>564</v>
      </c>
      <c r="E14" s="35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2374</v>
      </c>
      <c r="C15" s="42"/>
      <c r="D15" s="29" t="s">
        <v>564</v>
      </c>
      <c r="E15" s="35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2375</v>
      </c>
      <c r="C16" s="12"/>
      <c r="D16" s="29" t="s">
        <v>564</v>
      </c>
      <c r="E16" s="35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2376</v>
      </c>
      <c r="B17" s="44" t="s">
        <v>15</v>
      </c>
      <c r="C17" s="45" t="s">
        <v>702</v>
      </c>
      <c r="D17" s="46" t="s">
        <v>562</v>
      </c>
      <c r="E17" s="35" t="s">
        <v>767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552</v>
      </c>
      <c r="E18" s="35" t="s">
        <v>2370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562</v>
      </c>
      <c r="E19" s="35" t="s">
        <v>2371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552</v>
      </c>
      <c r="E20" s="35" t="s">
        <v>2372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552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2377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2378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2379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2380</v>
      </c>
      <c r="B27" s="27" t="s">
        <v>15</v>
      </c>
      <c r="C27" s="28" t="s">
        <v>702</v>
      </c>
      <c r="D27" s="29" t="s">
        <v>555</v>
      </c>
      <c r="E27" s="35" t="s">
        <v>767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555</v>
      </c>
      <c r="E28" s="35" t="s">
        <v>2370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562</v>
      </c>
      <c r="E29" s="35" t="s">
        <v>2371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562</v>
      </c>
      <c r="E30" s="35" t="s">
        <v>2372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555</v>
      </c>
      <c r="E31" s="35" t="s">
        <v>553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2381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2382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2383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2384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2385</v>
      </c>
      <c r="B2" s="17" t="s">
        <v>526</v>
      </c>
      <c r="C2" s="11"/>
      <c r="D2" s="12"/>
      <c r="E2" s="13" t="s">
        <v>3</v>
      </c>
      <c r="F2" s="14"/>
      <c r="G2" s="13" t="s">
        <v>4</v>
      </c>
      <c r="H2" s="107" t="s">
        <v>64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9"/>
      <c r="G3" s="13" t="s">
        <v>7</v>
      </c>
      <c r="H3" s="107" t="s">
        <v>2386</v>
      </c>
    </row>
    <row r="4">
      <c r="A4" s="63"/>
      <c r="B4" s="11"/>
      <c r="C4" s="11"/>
      <c r="D4" s="12"/>
      <c r="E4" s="13" t="s">
        <v>8</v>
      </c>
      <c r="F4" s="71" t="s">
        <v>64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64</v>
      </c>
      <c r="G5" s="22" t="s">
        <v>37</v>
      </c>
      <c r="H5" s="109">
        <v>3.0</v>
      </c>
    </row>
    <row r="6">
      <c r="A6" s="64" t="s">
        <v>2387</v>
      </c>
      <c r="B6" s="64"/>
      <c r="C6" s="23" t="s">
        <v>2388</v>
      </c>
      <c r="D6" s="24"/>
      <c r="E6" s="56" t="s">
        <v>2389</v>
      </c>
      <c r="F6" s="11"/>
      <c r="G6" s="11"/>
      <c r="H6" s="57"/>
    </row>
    <row r="7">
      <c r="A7" s="27" t="s">
        <v>2390</v>
      </c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2391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2392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2393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2394</v>
      </c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2395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2396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2397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2398</v>
      </c>
      <c r="B27" s="27" t="s">
        <v>15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2399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2400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2401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2402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2403</v>
      </c>
      <c r="B2" s="17" t="s">
        <v>526</v>
      </c>
      <c r="C2" s="11"/>
      <c r="D2" s="12"/>
      <c r="E2" s="13" t="s">
        <v>3</v>
      </c>
      <c r="F2" s="14"/>
      <c r="G2" s="13" t="s">
        <v>4</v>
      </c>
      <c r="H2" s="107" t="s">
        <v>64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9"/>
      <c r="G3" s="13" t="s">
        <v>7</v>
      </c>
      <c r="H3" s="107" t="s">
        <v>287</v>
      </c>
    </row>
    <row r="4">
      <c r="A4" s="63"/>
      <c r="B4" s="11"/>
      <c r="C4" s="11"/>
      <c r="D4" s="12"/>
      <c r="E4" s="13" t="s">
        <v>8</v>
      </c>
      <c r="F4" s="71" t="s">
        <v>64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64</v>
      </c>
      <c r="G5" s="22" t="s">
        <v>37</v>
      </c>
      <c r="H5" s="109">
        <v>3.0</v>
      </c>
    </row>
    <row r="6">
      <c r="A6" s="64" t="s">
        <v>2404</v>
      </c>
      <c r="B6" s="64"/>
      <c r="C6" s="23" t="s">
        <v>2405</v>
      </c>
      <c r="D6" s="24"/>
      <c r="E6" s="56" t="s">
        <v>2406</v>
      </c>
      <c r="F6" s="11"/>
      <c r="G6" s="11"/>
      <c r="H6" s="57"/>
    </row>
    <row r="7">
      <c r="A7" s="27" t="s">
        <v>2407</v>
      </c>
      <c r="B7" s="27" t="s">
        <v>15</v>
      </c>
      <c r="C7" s="28"/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/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/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/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/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/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/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2408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2409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2410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2411</v>
      </c>
      <c r="B17" s="44" t="s">
        <v>15</v>
      </c>
      <c r="C17" s="45"/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/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/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/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/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/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/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2412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2413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2414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2415</v>
      </c>
      <c r="B27" s="27" t="s">
        <v>15</v>
      </c>
      <c r="C27" s="28"/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/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/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/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/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/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/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2416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2417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2418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2419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2420</v>
      </c>
      <c r="B2" s="10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283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45582.0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2421</v>
      </c>
      <c r="B6" s="23"/>
      <c r="C6" s="23" t="s">
        <v>2422</v>
      </c>
      <c r="D6" s="24"/>
      <c r="E6" s="25" t="s">
        <v>2423</v>
      </c>
      <c r="F6" s="7"/>
      <c r="G6" s="8"/>
      <c r="H6" s="26"/>
    </row>
    <row r="7">
      <c r="A7" s="27" t="s">
        <v>2424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552</v>
      </c>
      <c r="E9" s="35" t="s">
        <v>2425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616</v>
      </c>
      <c r="E10" s="35" t="s">
        <v>2426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552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616</v>
      </c>
      <c r="E12" s="35" t="s">
        <v>2426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2426</v>
      </c>
      <c r="F13" s="11"/>
      <c r="G13" s="12"/>
      <c r="H13" s="31" t="str">
        <f t="shared" si="1"/>
        <v>Pass</v>
      </c>
    </row>
    <row r="14">
      <c r="A14" s="34"/>
      <c r="B14" s="36" t="s">
        <v>2427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2428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2429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2430</v>
      </c>
      <c r="B17" s="44" t="s">
        <v>20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552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552</v>
      </c>
      <c r="E19" s="35" t="s">
        <v>2425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616</v>
      </c>
      <c r="E20" s="35" t="s">
        <v>2426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552</v>
      </c>
      <c r="E21" s="35" t="s">
        <v>1161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616</v>
      </c>
      <c r="E22" s="35" t="s">
        <v>2426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35" t="s">
        <v>2426</v>
      </c>
      <c r="F23" s="11"/>
      <c r="G23" s="12"/>
      <c r="H23" s="31" t="str">
        <f t="shared" si="3"/>
        <v>Pass</v>
      </c>
    </row>
    <row r="24">
      <c r="A24" s="34"/>
      <c r="B24" s="49" t="s">
        <v>2431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2432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2433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2434</v>
      </c>
      <c r="B27" s="27" t="s">
        <v>20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552</v>
      </c>
      <c r="E29" s="35" t="s">
        <v>2425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2426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552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2426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616</v>
      </c>
      <c r="E33" s="35" t="s">
        <v>2426</v>
      </c>
      <c r="F33" s="11"/>
      <c r="G33" s="12"/>
      <c r="H33" s="31" t="str">
        <f t="shared" si="5"/>
        <v>Pass</v>
      </c>
    </row>
    <row r="34">
      <c r="A34" s="34"/>
      <c r="B34" s="36" t="s">
        <v>2435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2436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2437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2438</v>
      </c>
      <c r="B37" s="44" t="s">
        <v>20</v>
      </c>
      <c r="C37" s="45" t="s">
        <v>551</v>
      </c>
      <c r="D37" s="46" t="s">
        <v>552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552</v>
      </c>
      <c r="E38" s="35" t="s">
        <v>559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552</v>
      </c>
      <c r="E39" s="35" t="s">
        <v>2425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2426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552</v>
      </c>
      <c r="E41" s="35" t="s">
        <v>1161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703</v>
      </c>
      <c r="E42" s="35" t="s">
        <v>1285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35" t="s">
        <v>2426</v>
      </c>
      <c r="F43" s="11"/>
      <c r="G43" s="12"/>
      <c r="H43" s="31" t="str">
        <f t="shared" si="7"/>
        <v>Pass</v>
      </c>
    </row>
    <row r="44">
      <c r="A44" s="34"/>
      <c r="B44" s="49" t="s">
        <v>2439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2440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2441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2442</v>
      </c>
      <c r="B47" s="27" t="s">
        <v>20</v>
      </c>
      <c r="C47" s="28" t="s">
        <v>551</v>
      </c>
      <c r="D47" s="29" t="s">
        <v>552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35" t="s">
        <v>559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552</v>
      </c>
      <c r="E49" s="35" t="s">
        <v>2425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616</v>
      </c>
      <c r="E50" s="35" t="s">
        <v>2426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552</v>
      </c>
      <c r="E51" s="35" t="s">
        <v>1161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703</v>
      </c>
      <c r="E52" s="35" t="s">
        <v>1285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703</v>
      </c>
      <c r="E53" s="35" t="s">
        <v>1285</v>
      </c>
      <c r="F53" s="11"/>
      <c r="G53" s="12"/>
      <c r="H53" s="31" t="str">
        <f t="shared" si="9"/>
        <v>Pass</v>
      </c>
    </row>
    <row r="54">
      <c r="A54" s="34"/>
      <c r="B54" s="53" t="s">
        <v>2443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2444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2445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2446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2447</v>
      </c>
      <c r="B2" s="17" t="s">
        <v>526</v>
      </c>
      <c r="C2" s="11"/>
      <c r="D2" s="12"/>
      <c r="E2" s="13" t="s">
        <v>3</v>
      </c>
      <c r="F2" s="71" t="s">
        <v>174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1307</v>
      </c>
      <c r="G3" s="13" t="s">
        <v>7</v>
      </c>
      <c r="H3" s="107" t="s">
        <v>285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2448</v>
      </c>
      <c r="B6" s="64"/>
      <c r="C6" s="23" t="s">
        <v>2449</v>
      </c>
      <c r="D6" s="24"/>
      <c r="E6" s="56" t="s">
        <v>2450</v>
      </c>
      <c r="F6" s="11"/>
      <c r="G6" s="11"/>
      <c r="H6" s="57"/>
    </row>
    <row r="7">
      <c r="A7" s="27" t="s">
        <v>2451</v>
      </c>
      <c r="B7" s="27" t="s">
        <v>15</v>
      </c>
      <c r="C7" s="28" t="s">
        <v>1312</v>
      </c>
      <c r="D7" s="29" t="s">
        <v>552</v>
      </c>
      <c r="E7" s="35" t="s">
        <v>1029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1314</v>
      </c>
      <c r="D8" s="29" t="s">
        <v>555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1316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1317</v>
      </c>
      <c r="D10" s="29" t="s">
        <v>562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1318</v>
      </c>
      <c r="D11" s="29" t="s">
        <v>703</v>
      </c>
      <c r="E11" s="35" t="s">
        <v>709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2452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2453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2454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2455</v>
      </c>
      <c r="B17" s="44" t="s">
        <v>15</v>
      </c>
      <c r="C17" s="45" t="s">
        <v>1312</v>
      </c>
      <c r="D17" s="46" t="s">
        <v>552</v>
      </c>
      <c r="E17" s="112" t="s">
        <v>1597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1314</v>
      </c>
      <c r="D18" s="46" t="s">
        <v>555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1316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1317</v>
      </c>
      <c r="D20" s="46" t="s">
        <v>555</v>
      </c>
      <c r="E20" s="112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1318</v>
      </c>
      <c r="D21" s="46" t="s">
        <v>562</v>
      </c>
      <c r="E21" s="112" t="s">
        <v>709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2456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2457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2458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2459</v>
      </c>
      <c r="B27" s="27" t="s">
        <v>15</v>
      </c>
      <c r="C27" s="28" t="s">
        <v>1312</v>
      </c>
      <c r="D27" s="29" t="s">
        <v>552</v>
      </c>
      <c r="E27" s="30"/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1314</v>
      </c>
      <c r="D28" s="29" t="s">
        <v>555</v>
      </c>
      <c r="E28" s="30"/>
      <c r="F28" s="11"/>
      <c r="G28" s="12"/>
      <c r="H28" s="31" t="str">
        <f t="shared" si="5"/>
        <v>Pass</v>
      </c>
    </row>
    <row r="29">
      <c r="A29" s="34"/>
      <c r="B29" s="67"/>
      <c r="C29" s="28" t="s">
        <v>1316</v>
      </c>
      <c r="D29" s="29" t="s">
        <v>616</v>
      </c>
      <c r="E29" s="30"/>
      <c r="F29" s="11"/>
      <c r="G29" s="12"/>
      <c r="H29" s="31" t="str">
        <f t="shared" si="5"/>
        <v>Pass</v>
      </c>
    </row>
    <row r="30">
      <c r="A30" s="34"/>
      <c r="B30" s="67"/>
      <c r="C30" s="28" t="s">
        <v>1317</v>
      </c>
      <c r="D30" s="29" t="s">
        <v>562</v>
      </c>
      <c r="E30" s="30"/>
      <c r="F30" s="11"/>
      <c r="G30" s="12"/>
      <c r="H30" s="31" t="str">
        <f t="shared" si="5"/>
        <v>Pass</v>
      </c>
    </row>
    <row r="31">
      <c r="A31" s="34"/>
      <c r="B31" s="67"/>
      <c r="C31" s="28" t="s">
        <v>1318</v>
      </c>
      <c r="D31" s="29" t="s">
        <v>703</v>
      </c>
      <c r="E31" s="30"/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2460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2461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2462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2463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>
        <v>4.000029007E9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2464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287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2465</v>
      </c>
      <c r="B6" s="64"/>
      <c r="C6" s="23" t="s">
        <v>2466</v>
      </c>
      <c r="D6" s="24"/>
      <c r="E6" s="56" t="s">
        <v>2467</v>
      </c>
      <c r="F6" s="11"/>
      <c r="G6" s="11"/>
      <c r="H6" s="57"/>
    </row>
    <row r="7">
      <c r="A7" s="27" t="s">
        <v>2407</v>
      </c>
      <c r="B7" s="27" t="s">
        <v>15</v>
      </c>
      <c r="C7" s="28" t="s">
        <v>551</v>
      </c>
      <c r="D7" s="29" t="s">
        <v>562</v>
      </c>
      <c r="E7" s="35" t="s">
        <v>1087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1285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2208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767</v>
      </c>
      <c r="F13" s="11"/>
      <c r="G13" s="12"/>
      <c r="H13" s="31" t="str">
        <f t="shared" si="1"/>
        <v>Pass</v>
      </c>
    </row>
    <row r="14">
      <c r="A14" s="34"/>
      <c r="B14" s="36" t="s">
        <v>2468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2469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2470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2411</v>
      </c>
      <c r="B17" s="44" t="s">
        <v>15</v>
      </c>
      <c r="C17" s="45" t="s">
        <v>551</v>
      </c>
      <c r="D17" s="46" t="s">
        <v>562</v>
      </c>
      <c r="E17" s="35" t="s">
        <v>1087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1285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35" t="s">
        <v>2208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767</v>
      </c>
      <c r="F23" s="11"/>
      <c r="G23" s="12"/>
      <c r="H23" s="31" t="str">
        <f t="shared" si="3"/>
        <v>Pass</v>
      </c>
    </row>
    <row r="24">
      <c r="A24" s="34"/>
      <c r="B24" s="49" t="s">
        <v>2471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2472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2473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2415</v>
      </c>
      <c r="B27" s="27" t="s">
        <v>15</v>
      </c>
      <c r="C27" s="28" t="s">
        <v>551</v>
      </c>
      <c r="D27" s="29" t="s">
        <v>703</v>
      </c>
      <c r="E27" s="35" t="s">
        <v>1087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1285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2208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767</v>
      </c>
      <c r="F33" s="11"/>
      <c r="G33" s="12"/>
      <c r="H33" s="31" t="str">
        <f t="shared" si="5"/>
        <v>Pass</v>
      </c>
    </row>
    <row r="34">
      <c r="A34" s="34"/>
      <c r="B34" s="36" t="s">
        <v>2474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2475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2476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2477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2478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289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45698.0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2479</v>
      </c>
      <c r="B6" s="64"/>
      <c r="C6" s="23" t="s">
        <v>2480</v>
      </c>
      <c r="D6" s="24"/>
      <c r="E6" s="56" t="s">
        <v>2481</v>
      </c>
      <c r="F6" s="11"/>
      <c r="G6" s="11"/>
      <c r="H6" s="57"/>
    </row>
    <row r="7">
      <c r="A7" s="27" t="s">
        <v>2482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2483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2484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2485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2486</v>
      </c>
      <c r="B17" s="44" t="s">
        <v>15</v>
      </c>
      <c r="C17" s="45" t="s">
        <v>551</v>
      </c>
      <c r="D17" s="46" t="s">
        <v>562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2487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2488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2489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2490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2491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2492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2493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2494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2495</v>
      </c>
      <c r="B2" s="17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291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45558.0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2496</v>
      </c>
      <c r="B6" s="64"/>
      <c r="C6" s="23" t="s">
        <v>2497</v>
      </c>
      <c r="D6" s="24"/>
      <c r="E6" s="56" t="s">
        <v>2498</v>
      </c>
      <c r="F6" s="11"/>
      <c r="G6" s="11"/>
      <c r="H6" s="57"/>
    </row>
    <row r="7">
      <c r="A7" s="27" t="s">
        <v>2499</v>
      </c>
      <c r="B7" s="27" t="s">
        <v>15</v>
      </c>
      <c r="C7" s="28" t="s">
        <v>551</v>
      </c>
      <c r="D7" s="29" t="s">
        <v>703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767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2500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2501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2502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2503</v>
      </c>
      <c r="B17" s="44" t="s">
        <v>15</v>
      </c>
      <c r="C17" s="45" t="s">
        <v>551</v>
      </c>
      <c r="D17" s="46" t="s">
        <v>703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2504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2504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2505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2506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2507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2508</v>
      </c>
      <c r="B27" s="27" t="s">
        <v>15</v>
      </c>
      <c r="C27" s="28" t="s">
        <v>551</v>
      </c>
      <c r="D27" s="29" t="s">
        <v>703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767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2509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2510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2511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2512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2513</v>
      </c>
      <c r="B2" s="17" t="s">
        <v>526</v>
      </c>
      <c r="C2" s="11"/>
      <c r="D2" s="12"/>
      <c r="E2" s="13" t="s">
        <v>3</v>
      </c>
      <c r="F2" s="71" t="s">
        <v>293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294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2514</v>
      </c>
      <c r="B6" s="64"/>
      <c r="C6" s="23" t="s">
        <v>2515</v>
      </c>
      <c r="D6" s="24"/>
      <c r="E6" s="56" t="s">
        <v>2516</v>
      </c>
      <c r="F6" s="11"/>
      <c r="G6" s="11"/>
      <c r="H6" s="57"/>
    </row>
    <row r="7">
      <c r="A7" s="27" t="s">
        <v>2517</v>
      </c>
      <c r="B7" s="27" t="s">
        <v>15</v>
      </c>
      <c r="C7" s="28" t="s">
        <v>1354</v>
      </c>
      <c r="D7" s="29" t="s">
        <v>552</v>
      </c>
      <c r="E7" s="35" t="s">
        <v>2518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562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552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2519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2520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2521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2522</v>
      </c>
      <c r="B17" s="44" t="s">
        <v>15</v>
      </c>
      <c r="C17" s="45" t="s">
        <v>1354</v>
      </c>
      <c r="D17" s="46" t="s">
        <v>552</v>
      </c>
      <c r="E17" s="35" t="s">
        <v>2518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562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555</v>
      </c>
      <c r="E19" s="35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2523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2524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2525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2526</v>
      </c>
      <c r="B27" s="27" t="s">
        <v>15</v>
      </c>
      <c r="C27" s="28" t="s">
        <v>1354</v>
      </c>
      <c r="D27" s="29" t="s">
        <v>552</v>
      </c>
      <c r="E27" s="35" t="s">
        <v>2518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562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555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2527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2528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2529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2530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2531</v>
      </c>
      <c r="B2" s="17" t="s">
        <v>526</v>
      </c>
      <c r="C2" s="11"/>
      <c r="D2" s="12"/>
      <c r="E2" s="13" t="s">
        <v>3</v>
      </c>
      <c r="F2" s="71" t="s">
        <v>293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296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2532</v>
      </c>
      <c r="B6" s="64"/>
      <c r="C6" s="23" t="s">
        <v>2533</v>
      </c>
      <c r="D6" s="24"/>
      <c r="E6" s="56" t="s">
        <v>2534</v>
      </c>
      <c r="F6" s="11"/>
      <c r="G6" s="11"/>
      <c r="H6" s="57"/>
    </row>
    <row r="7">
      <c r="A7" s="27" t="s">
        <v>2535</v>
      </c>
      <c r="B7" s="27" t="s">
        <v>15</v>
      </c>
      <c r="C7" s="28" t="s">
        <v>1354</v>
      </c>
      <c r="D7" s="29" t="s">
        <v>552</v>
      </c>
      <c r="E7" s="35" t="s">
        <v>559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562</v>
      </c>
      <c r="E8" s="35" t="s">
        <v>2536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552</v>
      </c>
      <c r="E9" s="35" t="s">
        <v>804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2537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2538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2539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2540</v>
      </c>
      <c r="B17" s="44" t="s">
        <v>15</v>
      </c>
      <c r="C17" s="45" t="s">
        <v>1354</v>
      </c>
      <c r="D17" s="46" t="s">
        <v>552</v>
      </c>
      <c r="E17" s="35" t="s">
        <v>559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555</v>
      </c>
      <c r="E18" s="35" t="s">
        <v>2536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555</v>
      </c>
      <c r="E19" s="35" t="s">
        <v>804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2541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2542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2543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2544</v>
      </c>
      <c r="B27" s="27" t="s">
        <v>15</v>
      </c>
      <c r="C27" s="28" t="s">
        <v>1354</v>
      </c>
      <c r="D27" s="29" t="s">
        <v>552</v>
      </c>
      <c r="E27" s="35" t="s">
        <v>559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555</v>
      </c>
      <c r="E28" s="35" t="s">
        <v>2536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552</v>
      </c>
      <c r="E29" s="35" t="s">
        <v>804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2545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2546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2547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2548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2549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9">
        <v>58171.0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2550</v>
      </c>
      <c r="B6" s="64"/>
      <c r="C6" s="23" t="s">
        <v>2551</v>
      </c>
      <c r="D6" s="24"/>
      <c r="E6" s="56" t="s">
        <v>2552</v>
      </c>
      <c r="F6" s="11"/>
      <c r="G6" s="11"/>
      <c r="H6" s="57"/>
    </row>
    <row r="7">
      <c r="A7" s="27" t="s">
        <v>2553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683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683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2554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2555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2556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2557</v>
      </c>
      <c r="B17" s="44" t="s">
        <v>15</v>
      </c>
      <c r="C17" s="45" t="s">
        <v>551</v>
      </c>
      <c r="D17" s="46" t="s">
        <v>552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683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683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2558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2559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2560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2561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683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683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2562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2563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2564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2565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2566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299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2567</v>
      </c>
      <c r="B6" s="64"/>
      <c r="C6" s="23" t="s">
        <v>2568</v>
      </c>
      <c r="D6" s="24"/>
      <c r="E6" s="56" t="s">
        <v>2569</v>
      </c>
      <c r="F6" s="11"/>
      <c r="G6" s="11"/>
      <c r="H6" s="57"/>
    </row>
    <row r="7">
      <c r="A7" s="27" t="s">
        <v>2570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805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805</v>
      </c>
      <c r="F13" s="11"/>
      <c r="G13" s="12"/>
      <c r="H13" s="31" t="str">
        <f t="shared" si="1"/>
        <v>Pass</v>
      </c>
    </row>
    <row r="14">
      <c r="A14" s="34"/>
      <c r="B14" s="36" t="s">
        <v>2571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2572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2573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2574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805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805</v>
      </c>
      <c r="F23" s="11"/>
      <c r="G23" s="12"/>
      <c r="H23" s="31" t="str">
        <f t="shared" si="3"/>
        <v>Pass</v>
      </c>
    </row>
    <row r="24">
      <c r="A24" s="34"/>
      <c r="B24" s="49" t="s">
        <v>2575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2576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2577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2578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805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805</v>
      </c>
      <c r="F33" s="11"/>
      <c r="G33" s="12"/>
      <c r="H33" s="31" t="str">
        <f t="shared" si="5"/>
        <v>Pass</v>
      </c>
    </row>
    <row r="34">
      <c r="A34" s="34"/>
      <c r="B34" s="36" t="s">
        <v>2579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2580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2581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2582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2583</v>
      </c>
      <c r="B2" s="10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301</v>
      </c>
    </row>
    <row r="4">
      <c r="A4" s="20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45712.0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2584</v>
      </c>
      <c r="B6" s="23"/>
      <c r="C6" s="23" t="s">
        <v>2585</v>
      </c>
      <c r="D6" s="24"/>
      <c r="E6" s="25" t="s">
        <v>2586</v>
      </c>
      <c r="F6" s="7"/>
      <c r="G6" s="8"/>
      <c r="H6" s="26"/>
    </row>
    <row r="7">
      <c r="A7" s="27" t="s">
        <v>2587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904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555</v>
      </c>
      <c r="E11" s="35" t="s">
        <v>2588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703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2589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2590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2591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2592</v>
      </c>
      <c r="B17" s="44" t="s">
        <v>20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684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904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555</v>
      </c>
      <c r="E21" s="35" t="s">
        <v>2588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2593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2594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2595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2596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904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555</v>
      </c>
      <c r="E31" s="35" t="s">
        <v>2588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2597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2598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2599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2600</v>
      </c>
      <c r="B37" s="44" t="s">
        <v>20</v>
      </c>
      <c r="C37" s="45" t="s">
        <v>551</v>
      </c>
      <c r="D37" s="46" t="s">
        <v>703</v>
      </c>
      <c r="E37" s="35" t="s">
        <v>864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684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35" t="s">
        <v>904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2588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35" t="s">
        <v>684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703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2601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2602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2603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2604</v>
      </c>
      <c r="B47" s="27" t="s">
        <v>20</v>
      </c>
      <c r="C47" s="28" t="s">
        <v>551</v>
      </c>
      <c r="D47" s="29" t="s">
        <v>616</v>
      </c>
      <c r="E47" s="35" t="s">
        <v>726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616</v>
      </c>
      <c r="E48" s="35" t="s">
        <v>726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684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904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2588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35" t="s">
        <v>684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703</v>
      </c>
      <c r="E53" s="35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2605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2606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2607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122" t="s">
        <v>2608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114" t="s">
        <v>2609</v>
      </c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2610</v>
      </c>
      <c r="B2" s="17" t="s">
        <v>526</v>
      </c>
      <c r="C2" s="11"/>
      <c r="D2" s="12"/>
      <c r="E2" s="13" t="s">
        <v>3</v>
      </c>
      <c r="F2" s="71" t="s">
        <v>303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304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45719.0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2611</v>
      </c>
      <c r="B6" s="64"/>
      <c r="C6" s="23" t="s">
        <v>2612</v>
      </c>
      <c r="D6" s="24"/>
      <c r="E6" s="56" t="s">
        <v>2613</v>
      </c>
      <c r="F6" s="11"/>
      <c r="G6" s="11"/>
      <c r="H6" s="57"/>
    </row>
    <row r="7">
      <c r="A7" s="27" t="s">
        <v>2614</v>
      </c>
      <c r="B7" s="27" t="s">
        <v>15</v>
      </c>
      <c r="C7" s="28" t="s">
        <v>551</v>
      </c>
      <c r="D7" s="29" t="s">
        <v>703</v>
      </c>
      <c r="E7" s="35" t="s">
        <v>2371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2615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2371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2616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2617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2371</v>
      </c>
      <c r="F13" s="11"/>
      <c r="G13" s="12"/>
      <c r="H13" s="31" t="str">
        <f t="shared" si="1"/>
        <v>Pass</v>
      </c>
    </row>
    <row r="14">
      <c r="A14" s="34"/>
      <c r="B14" s="36" t="s">
        <v>2618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2619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2620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2621</v>
      </c>
      <c r="B17" s="44" t="s">
        <v>15</v>
      </c>
      <c r="C17" s="45" t="s">
        <v>551</v>
      </c>
      <c r="D17" s="46" t="s">
        <v>562</v>
      </c>
      <c r="E17" s="35" t="s">
        <v>2371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2615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2371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2616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2504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2617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2371</v>
      </c>
      <c r="F23" s="11"/>
      <c r="G23" s="12"/>
      <c r="H23" s="31" t="str">
        <f t="shared" si="3"/>
        <v>Pass</v>
      </c>
    </row>
    <row r="24">
      <c r="A24" s="34"/>
      <c r="B24" s="49" t="s">
        <v>2622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2623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2624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2625</v>
      </c>
      <c r="B27" s="27" t="s">
        <v>15</v>
      </c>
      <c r="C27" s="28" t="s">
        <v>551</v>
      </c>
      <c r="D27" s="29" t="s">
        <v>703</v>
      </c>
      <c r="E27" s="35" t="s">
        <v>2371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2615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2371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2616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2617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2371</v>
      </c>
      <c r="F33" s="11"/>
      <c r="G33" s="12"/>
      <c r="H33" s="31" t="str">
        <f t="shared" si="5"/>
        <v>Pass</v>
      </c>
    </row>
    <row r="34">
      <c r="A34" s="34"/>
      <c r="B34" s="36" t="s">
        <v>2626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2627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2628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2629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2630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306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45705.0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2631</v>
      </c>
      <c r="B6" s="23"/>
      <c r="C6" s="23" t="s">
        <v>2632</v>
      </c>
      <c r="D6" s="24"/>
      <c r="E6" s="25" t="s">
        <v>2633</v>
      </c>
      <c r="F6" s="7"/>
      <c r="G6" s="8"/>
      <c r="H6" s="26"/>
    </row>
    <row r="7">
      <c r="A7" s="27" t="s">
        <v>2634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562</v>
      </c>
      <c r="E8" s="35" t="s">
        <v>2344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2344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2274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555</v>
      </c>
      <c r="E11" s="35" t="s">
        <v>704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2344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2635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2636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2637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2638</v>
      </c>
      <c r="B17" s="44" t="s">
        <v>20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35" t="s">
        <v>2344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555</v>
      </c>
      <c r="E19" s="35" t="s">
        <v>2344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2274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555</v>
      </c>
      <c r="E21" s="35" t="s">
        <v>704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2344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2639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2640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2641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2642</v>
      </c>
      <c r="B27" s="27" t="s">
        <v>20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562</v>
      </c>
      <c r="E28" s="35" t="s">
        <v>2344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2344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2274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555</v>
      </c>
      <c r="E31" s="35" t="s">
        <v>704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2344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2643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2644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2645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2646</v>
      </c>
      <c r="B37" s="44" t="s">
        <v>20</v>
      </c>
      <c r="C37" s="45" t="s">
        <v>551</v>
      </c>
      <c r="D37" s="46" t="s">
        <v>703</v>
      </c>
      <c r="E37" s="35" t="s">
        <v>864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2344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35" t="s">
        <v>2344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35" t="s">
        <v>2274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555</v>
      </c>
      <c r="E41" s="35" t="s">
        <v>704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2344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704</v>
      </c>
      <c r="F43" s="11"/>
      <c r="G43" s="12"/>
      <c r="H43" s="31" t="str">
        <f t="shared" si="7"/>
        <v>Pass</v>
      </c>
    </row>
    <row r="44">
      <c r="A44" s="34"/>
      <c r="B44" s="49" t="s">
        <v>2647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2648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2649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2650</v>
      </c>
      <c r="B47" s="27" t="s">
        <v>20</v>
      </c>
      <c r="C47" s="28" t="s">
        <v>551</v>
      </c>
      <c r="D47" s="29" t="s">
        <v>703</v>
      </c>
      <c r="E47" s="35" t="s">
        <v>864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2344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2344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2274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704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2344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703</v>
      </c>
      <c r="E53" s="35" t="s">
        <v>704</v>
      </c>
      <c r="F53" s="11"/>
      <c r="G53" s="12"/>
      <c r="H53" s="31" t="str">
        <f t="shared" si="9"/>
        <v>Pass</v>
      </c>
    </row>
    <row r="54">
      <c r="A54" s="34"/>
      <c r="B54" s="53" t="s">
        <v>2651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2652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2653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2654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2655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308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2656</v>
      </c>
      <c r="B6" s="64"/>
      <c r="C6" s="23" t="s">
        <v>2657</v>
      </c>
      <c r="D6" s="24"/>
      <c r="E6" s="56" t="s">
        <v>2658</v>
      </c>
      <c r="F6" s="11"/>
      <c r="G6" s="11"/>
      <c r="H6" s="57"/>
    </row>
    <row r="7">
      <c r="A7" s="27" t="s">
        <v>2659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2660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661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2661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2662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2663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2664</v>
      </c>
      <c r="B17" s="44" t="s">
        <v>15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2660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661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2665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2666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2667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2668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2660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661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2669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2670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2671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2672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2673</v>
      </c>
      <c r="B2" s="17" t="s">
        <v>526</v>
      </c>
      <c r="C2" s="11"/>
      <c r="D2" s="12"/>
      <c r="E2" s="13" t="s">
        <v>3</v>
      </c>
      <c r="F2" s="71" t="s">
        <v>303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310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2674</v>
      </c>
      <c r="B6" s="64"/>
      <c r="C6" s="23" t="s">
        <v>2675</v>
      </c>
      <c r="D6" s="24"/>
      <c r="E6" s="56" t="s">
        <v>2676</v>
      </c>
      <c r="F6" s="11"/>
      <c r="G6" s="11"/>
      <c r="H6" s="57"/>
    </row>
    <row r="7">
      <c r="A7" s="27" t="s">
        <v>2677</v>
      </c>
      <c r="B7" s="27" t="s">
        <v>15</v>
      </c>
      <c r="C7" s="28" t="s">
        <v>551</v>
      </c>
      <c r="D7" s="29" t="s">
        <v>552</v>
      </c>
      <c r="E7" s="35" t="s">
        <v>1530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1659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884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2678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2679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2680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2681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2682</v>
      </c>
      <c r="B17" s="44" t="s">
        <v>15</v>
      </c>
      <c r="C17" s="45" t="s">
        <v>551</v>
      </c>
      <c r="D17" s="46" t="s">
        <v>552</v>
      </c>
      <c r="E17" s="35" t="s">
        <v>1530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1659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884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35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35" t="s">
        <v>2678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2683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2684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2685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2686</v>
      </c>
      <c r="B27" s="27" t="s">
        <v>15</v>
      </c>
      <c r="C27" s="28" t="s">
        <v>551</v>
      </c>
      <c r="D27" s="29" t="s">
        <v>552</v>
      </c>
      <c r="E27" s="35" t="s">
        <v>1530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1659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884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2678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2687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2688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2689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2690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2691</v>
      </c>
      <c r="B2" s="17" t="s">
        <v>526</v>
      </c>
      <c r="C2" s="11"/>
      <c r="D2" s="12"/>
      <c r="E2" s="13" t="s">
        <v>3</v>
      </c>
      <c r="F2" s="71" t="s">
        <v>312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313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45726.0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2692</v>
      </c>
      <c r="B6" s="64"/>
      <c r="C6" s="23" t="s">
        <v>2693</v>
      </c>
      <c r="D6" s="24"/>
      <c r="E6" s="56" t="s">
        <v>2694</v>
      </c>
      <c r="F6" s="11"/>
      <c r="G6" s="11"/>
      <c r="H6" s="57"/>
    </row>
    <row r="7">
      <c r="A7" s="27" t="s">
        <v>2695</v>
      </c>
      <c r="B7" s="27" t="s">
        <v>15</v>
      </c>
      <c r="C7" s="28" t="s">
        <v>551</v>
      </c>
      <c r="D7" s="29" t="s">
        <v>552</v>
      </c>
      <c r="E7" s="35" t="s">
        <v>2696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805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2678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2697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2698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2699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2700</v>
      </c>
      <c r="B17" s="44" t="s">
        <v>15</v>
      </c>
      <c r="C17" s="45" t="s">
        <v>551</v>
      </c>
      <c r="D17" s="46" t="s">
        <v>552</v>
      </c>
      <c r="E17" s="35" t="s">
        <v>2696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805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2678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2701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2702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2703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2704</v>
      </c>
      <c r="B27" s="27" t="s">
        <v>15</v>
      </c>
      <c r="C27" s="28" t="s">
        <v>551</v>
      </c>
      <c r="D27" s="29" t="s">
        <v>552</v>
      </c>
      <c r="E27" s="35" t="s">
        <v>2696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805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2678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616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2705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2706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2707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2708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2709</v>
      </c>
      <c r="B2" s="10" t="s">
        <v>526</v>
      </c>
      <c r="C2" s="11"/>
      <c r="D2" s="12"/>
      <c r="E2" s="13" t="s">
        <v>3</v>
      </c>
      <c r="F2" s="71" t="s">
        <v>182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315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45726.0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2710</v>
      </c>
      <c r="B6" s="23"/>
      <c r="C6" s="23" t="s">
        <v>2711</v>
      </c>
      <c r="D6" s="24"/>
      <c r="E6" s="25" t="s">
        <v>2712</v>
      </c>
      <c r="F6" s="7"/>
      <c r="G6" s="8"/>
      <c r="H6" s="26"/>
    </row>
    <row r="7">
      <c r="A7" s="27" t="s">
        <v>2713</v>
      </c>
      <c r="B7" s="27" t="s">
        <v>15</v>
      </c>
      <c r="C7" s="28" t="s">
        <v>1354</v>
      </c>
      <c r="D7" s="29" t="s">
        <v>562</v>
      </c>
      <c r="E7" s="35" t="s">
        <v>559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1355</v>
      </c>
      <c r="D8" s="29" t="s">
        <v>555</v>
      </c>
      <c r="E8" s="35" t="s">
        <v>1374</v>
      </c>
      <c r="F8" s="11"/>
      <c r="G8" s="12"/>
      <c r="H8" s="31" t="str">
        <f t="shared" si="1"/>
        <v>Pass</v>
      </c>
    </row>
    <row r="9">
      <c r="A9" s="34"/>
      <c r="B9" s="33"/>
      <c r="C9" s="28" t="s">
        <v>1356</v>
      </c>
      <c r="D9" s="29" t="s">
        <v>555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710</v>
      </c>
      <c r="D10" s="29"/>
      <c r="E10" s="30"/>
      <c r="F10" s="11"/>
      <c r="G10" s="12"/>
      <c r="H10" s="31"/>
    </row>
    <row r="11">
      <c r="A11" s="34"/>
      <c r="B11" s="33"/>
      <c r="C11" s="28" t="s">
        <v>710</v>
      </c>
      <c r="D11" s="29"/>
      <c r="E11" s="30"/>
      <c r="F11" s="11"/>
      <c r="G11" s="12"/>
      <c r="H11" s="31"/>
    </row>
    <row r="12">
      <c r="A12" s="34"/>
      <c r="B12" s="33"/>
      <c r="C12" s="28" t="s">
        <v>710</v>
      </c>
      <c r="D12" s="29"/>
      <c r="E12" s="30"/>
      <c r="F12" s="11"/>
      <c r="G12" s="12"/>
      <c r="H12" s="31"/>
    </row>
    <row r="13">
      <c r="A13" s="34"/>
      <c r="B13" s="33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2714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2715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2716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2717</v>
      </c>
      <c r="B17" s="44" t="s">
        <v>20</v>
      </c>
      <c r="C17" s="45" t="s">
        <v>1354</v>
      </c>
      <c r="D17" s="46" t="s">
        <v>562</v>
      </c>
      <c r="E17" s="35" t="s">
        <v>559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1355</v>
      </c>
      <c r="D18" s="46" t="s">
        <v>555</v>
      </c>
      <c r="E18" s="35" t="s">
        <v>1374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1356</v>
      </c>
      <c r="D19" s="46" t="s">
        <v>562</v>
      </c>
      <c r="E19" s="35" t="s">
        <v>728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710</v>
      </c>
      <c r="D20" s="46"/>
      <c r="E20" s="20"/>
      <c r="F20" s="11"/>
      <c r="G20" s="12"/>
      <c r="H20" s="31"/>
    </row>
    <row r="21">
      <c r="A21" s="34"/>
      <c r="B21" s="48"/>
      <c r="C21" s="45" t="s">
        <v>710</v>
      </c>
      <c r="D21" s="46"/>
      <c r="E21" s="20"/>
      <c r="F21" s="11"/>
      <c r="G21" s="12"/>
      <c r="H21" s="31"/>
    </row>
    <row r="22">
      <c r="A22" s="34"/>
      <c r="B22" s="48"/>
      <c r="C22" s="45" t="s">
        <v>710</v>
      </c>
      <c r="D22" s="46"/>
      <c r="E22" s="20"/>
      <c r="F22" s="11"/>
      <c r="G22" s="12"/>
      <c r="H22" s="31"/>
    </row>
    <row r="23">
      <c r="A23" s="34"/>
      <c r="B23" s="48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2718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2719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2720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2721</v>
      </c>
      <c r="B27" s="27" t="s">
        <v>20</v>
      </c>
      <c r="C27" s="28" t="s">
        <v>1354</v>
      </c>
      <c r="D27" s="29" t="s">
        <v>555</v>
      </c>
      <c r="E27" s="35" t="s">
        <v>559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1355</v>
      </c>
      <c r="D28" s="29" t="s">
        <v>555</v>
      </c>
      <c r="E28" s="35" t="s">
        <v>805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1356</v>
      </c>
      <c r="D29" s="29" t="s">
        <v>562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710</v>
      </c>
      <c r="D30" s="29"/>
      <c r="E30" s="30"/>
      <c r="F30" s="11"/>
      <c r="G30" s="12"/>
      <c r="H30" s="31"/>
    </row>
    <row r="31">
      <c r="A31" s="34"/>
      <c r="B31" s="33"/>
      <c r="C31" s="28" t="s">
        <v>710</v>
      </c>
      <c r="D31" s="29"/>
      <c r="E31" s="30"/>
      <c r="F31" s="11"/>
      <c r="G31" s="12"/>
      <c r="H31" s="31"/>
    </row>
    <row r="32">
      <c r="A32" s="34"/>
      <c r="B32" s="33"/>
      <c r="C32" s="28" t="s">
        <v>710</v>
      </c>
      <c r="D32" s="29"/>
      <c r="E32" s="30"/>
      <c r="F32" s="11"/>
      <c r="G32" s="12"/>
      <c r="H32" s="31"/>
    </row>
    <row r="33">
      <c r="A33" s="34"/>
      <c r="B33" s="33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2722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2723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2724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2725</v>
      </c>
      <c r="B37" s="44" t="s">
        <v>20</v>
      </c>
      <c r="C37" s="45" t="s">
        <v>1354</v>
      </c>
      <c r="D37" s="46" t="s">
        <v>555</v>
      </c>
      <c r="E37" s="35" t="s">
        <v>559</v>
      </c>
      <c r="F37" s="11"/>
      <c r="G37" s="12"/>
      <c r="H37" s="31" t="str">
        <f t="shared" ref="H37:H39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1355</v>
      </c>
      <c r="D38" s="46" t="s">
        <v>555</v>
      </c>
      <c r="E38" s="35" t="s">
        <v>1374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1356</v>
      </c>
      <c r="D39" s="46" t="s">
        <v>555</v>
      </c>
      <c r="E39" s="35" t="s">
        <v>728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710</v>
      </c>
      <c r="D40" s="46"/>
      <c r="E40" s="20"/>
      <c r="F40" s="11"/>
      <c r="G40" s="12"/>
      <c r="H40" s="31"/>
    </row>
    <row r="41">
      <c r="A41" s="34"/>
      <c r="B41" s="48"/>
      <c r="C41" s="45" t="s">
        <v>710</v>
      </c>
      <c r="D41" s="46"/>
      <c r="E41" s="20"/>
      <c r="F41" s="11"/>
      <c r="G41" s="12"/>
      <c r="H41" s="31"/>
    </row>
    <row r="42">
      <c r="A42" s="34"/>
      <c r="B42" s="48"/>
      <c r="C42" s="45" t="s">
        <v>710</v>
      </c>
      <c r="D42" s="46"/>
      <c r="E42" s="20"/>
      <c r="F42" s="11"/>
      <c r="G42" s="12"/>
      <c r="H42" s="31"/>
    </row>
    <row r="43">
      <c r="A43" s="34"/>
      <c r="B43" s="48"/>
      <c r="C43" s="45" t="s">
        <v>710</v>
      </c>
      <c r="D43" s="46"/>
      <c r="E43" s="20"/>
      <c r="F43" s="11"/>
      <c r="G43" s="12"/>
      <c r="H43" s="31"/>
    </row>
    <row r="44">
      <c r="A44" s="34"/>
      <c r="B44" s="49" t="s">
        <v>2726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2727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2728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2729</v>
      </c>
      <c r="B47" s="27" t="s">
        <v>20</v>
      </c>
      <c r="C47" s="28" t="s">
        <v>1354</v>
      </c>
      <c r="D47" s="29" t="s">
        <v>555</v>
      </c>
      <c r="E47" s="35" t="s">
        <v>559</v>
      </c>
      <c r="F47" s="11"/>
      <c r="G47" s="12"/>
      <c r="H47" s="31" t="str">
        <f t="shared" ref="H47:H49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1355</v>
      </c>
      <c r="D48" s="29" t="s">
        <v>562</v>
      </c>
      <c r="E48" s="35" t="s">
        <v>805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1356</v>
      </c>
      <c r="D49" s="29" t="s">
        <v>555</v>
      </c>
      <c r="E49" s="35" t="s">
        <v>728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710</v>
      </c>
      <c r="D50" s="29" t="s">
        <v>16</v>
      </c>
      <c r="E50" s="30"/>
      <c r="F50" s="11"/>
      <c r="G50" s="12"/>
      <c r="H50" s="31"/>
    </row>
    <row r="51">
      <c r="A51" s="34"/>
      <c r="B51" s="33"/>
      <c r="C51" s="28" t="s">
        <v>710</v>
      </c>
      <c r="D51" s="29"/>
      <c r="E51" s="30"/>
      <c r="F51" s="11"/>
      <c r="G51" s="12"/>
      <c r="H51" s="31"/>
    </row>
    <row r="52">
      <c r="A52" s="34"/>
      <c r="B52" s="33"/>
      <c r="C52" s="28" t="s">
        <v>710</v>
      </c>
      <c r="D52" s="29"/>
      <c r="E52" s="30"/>
      <c r="F52" s="11"/>
      <c r="G52" s="12"/>
      <c r="H52" s="31"/>
    </row>
    <row r="53">
      <c r="A53" s="34"/>
      <c r="B53" s="33"/>
      <c r="C53" s="28" t="s">
        <v>710</v>
      </c>
      <c r="D53" s="29"/>
      <c r="E53" s="30"/>
      <c r="F53" s="11"/>
      <c r="G53" s="12"/>
      <c r="H53" s="31"/>
    </row>
    <row r="54">
      <c r="A54" s="34"/>
      <c r="B54" s="53" t="s">
        <v>2730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2731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2732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2733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9 D17:D19 D27:D29 D37:D39 D47:D4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2734</v>
      </c>
      <c r="B2" s="10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317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45719.0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2735</v>
      </c>
      <c r="B6" s="23"/>
      <c r="C6" s="23" t="s">
        <v>2736</v>
      </c>
      <c r="D6" s="24"/>
      <c r="E6" s="25" t="s">
        <v>2737</v>
      </c>
      <c r="F6" s="7"/>
      <c r="G6" s="8"/>
      <c r="H6" s="26"/>
    </row>
    <row r="7">
      <c r="A7" s="27" t="s">
        <v>2738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2739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2740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2741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2742</v>
      </c>
      <c r="B17" s="44" t="s">
        <v>20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703</v>
      </c>
      <c r="E22" s="112" t="s">
        <v>864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112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2743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2744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2745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2746</v>
      </c>
      <c r="B27" s="27" t="s">
        <v>20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2747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2748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2749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2750</v>
      </c>
      <c r="B37" s="44" t="s">
        <v>20</v>
      </c>
      <c r="C37" s="45" t="s">
        <v>551</v>
      </c>
      <c r="D37" s="46" t="s">
        <v>552</v>
      </c>
      <c r="E37" s="112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112" t="s">
        <v>767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112" t="s">
        <v>864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112" t="s">
        <v>559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112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616</v>
      </c>
      <c r="E42" s="112" t="s">
        <v>726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703</v>
      </c>
      <c r="E43" s="112" t="s">
        <v>864</v>
      </c>
      <c r="F43" s="11"/>
      <c r="G43" s="12"/>
      <c r="H43" s="31" t="str">
        <f t="shared" si="7"/>
        <v>Pass</v>
      </c>
    </row>
    <row r="44">
      <c r="A44" s="34"/>
      <c r="B44" s="49" t="s">
        <v>2751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2752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2753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2754</v>
      </c>
      <c r="B47" s="27" t="s">
        <v>20</v>
      </c>
      <c r="C47" s="28" t="s">
        <v>551</v>
      </c>
      <c r="D47" s="29" t="s">
        <v>552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703</v>
      </c>
      <c r="E49" s="35" t="s">
        <v>864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559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703</v>
      </c>
      <c r="E52" s="35" t="s">
        <v>767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2755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2756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2757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2758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2759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319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2760</v>
      </c>
      <c r="B6" s="64"/>
      <c r="C6" s="23" t="s">
        <v>2761</v>
      </c>
      <c r="D6" s="24"/>
      <c r="E6" s="56" t="s">
        <v>2762</v>
      </c>
      <c r="F6" s="11"/>
      <c r="G6" s="11"/>
      <c r="H6" s="57"/>
    </row>
    <row r="7">
      <c r="A7" s="27" t="s">
        <v>2763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2764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2765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2766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2767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2768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1516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35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2764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2769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2770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2771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2772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2764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2764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2773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2774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2775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2776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2777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321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45733.0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2778</v>
      </c>
      <c r="B6" s="23"/>
      <c r="C6" s="23" t="s">
        <v>2779</v>
      </c>
      <c r="D6" s="24"/>
      <c r="E6" s="25" t="s">
        <v>2780</v>
      </c>
      <c r="F6" s="7"/>
      <c r="G6" s="8"/>
      <c r="H6" s="26"/>
    </row>
    <row r="7">
      <c r="A7" s="27" t="s">
        <v>2781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552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552</v>
      </c>
      <c r="E10" s="35" t="s">
        <v>2782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728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2783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2784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2785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2786</v>
      </c>
      <c r="B17" s="44" t="s">
        <v>20</v>
      </c>
      <c r="C17" s="45" t="s">
        <v>551</v>
      </c>
      <c r="D17" s="46" t="s">
        <v>616</v>
      </c>
      <c r="E17" s="35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552</v>
      </c>
      <c r="E19" s="35" t="s">
        <v>684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552</v>
      </c>
      <c r="E20" s="35" t="s">
        <v>2782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35" t="s">
        <v>2787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35" t="s">
        <v>728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2788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2789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2790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2791</v>
      </c>
      <c r="B27" s="27" t="s">
        <v>20</v>
      </c>
      <c r="C27" s="28" t="s">
        <v>551</v>
      </c>
      <c r="D27" s="29" t="s">
        <v>703</v>
      </c>
      <c r="E27" s="35" t="s">
        <v>1087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552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552</v>
      </c>
      <c r="E30" s="35" t="s">
        <v>2782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552</v>
      </c>
      <c r="E32" s="35" t="s">
        <v>728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2792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2793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2794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2795</v>
      </c>
      <c r="B37" s="44" t="s">
        <v>20</v>
      </c>
      <c r="C37" s="45" t="s">
        <v>551</v>
      </c>
      <c r="D37" s="46" t="s">
        <v>703</v>
      </c>
      <c r="E37" s="35" t="s">
        <v>1087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35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552</v>
      </c>
      <c r="E39" s="35" t="s">
        <v>684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552</v>
      </c>
      <c r="E40" s="35" t="s">
        <v>2782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555</v>
      </c>
      <c r="E41" s="35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552</v>
      </c>
      <c r="E42" s="35" t="s">
        <v>728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704</v>
      </c>
      <c r="F43" s="11"/>
      <c r="G43" s="12"/>
      <c r="H43" s="31" t="str">
        <f t="shared" si="7"/>
        <v>Pass</v>
      </c>
    </row>
    <row r="44">
      <c r="A44" s="34"/>
      <c r="B44" s="49" t="s">
        <v>2796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2797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2798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2799</v>
      </c>
      <c r="B47" s="27" t="s">
        <v>20</v>
      </c>
      <c r="C47" s="28" t="s">
        <v>551</v>
      </c>
      <c r="D47" s="29" t="s">
        <v>703</v>
      </c>
      <c r="E47" s="35" t="s">
        <v>2800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552</v>
      </c>
      <c r="E49" s="35" t="s">
        <v>684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552</v>
      </c>
      <c r="E50" s="35" t="s">
        <v>2782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728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704</v>
      </c>
      <c r="F53" s="11"/>
      <c r="G53" s="12"/>
      <c r="H53" s="31" t="str">
        <f t="shared" si="9"/>
        <v>Pass</v>
      </c>
    </row>
    <row r="54">
      <c r="A54" s="34"/>
      <c r="B54" s="53" t="s">
        <v>2801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2802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2803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2804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2805</v>
      </c>
      <c r="B2" s="17" t="s">
        <v>526</v>
      </c>
      <c r="C2" s="11"/>
      <c r="D2" s="12"/>
      <c r="E2" s="13" t="s">
        <v>3</v>
      </c>
      <c r="F2" s="71" t="s">
        <v>323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1466</v>
      </c>
      <c r="G3" s="13" t="s">
        <v>7</v>
      </c>
      <c r="H3" s="107" t="s">
        <v>324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45383.0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2806</v>
      </c>
      <c r="B6" s="64"/>
      <c r="C6" s="23" t="s">
        <v>2807</v>
      </c>
      <c r="D6" s="24"/>
      <c r="E6" s="56" t="s">
        <v>2808</v>
      </c>
      <c r="F6" s="11"/>
      <c r="G6" s="11"/>
      <c r="H6" s="57"/>
    </row>
    <row r="7">
      <c r="A7" s="27" t="s">
        <v>2809</v>
      </c>
      <c r="B7" s="27" t="s">
        <v>15</v>
      </c>
      <c r="C7" s="28" t="s">
        <v>1471</v>
      </c>
      <c r="D7" s="29" t="s">
        <v>562</v>
      </c>
      <c r="E7" s="35" t="s">
        <v>664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1473</v>
      </c>
      <c r="D8" s="29" t="s">
        <v>562</v>
      </c>
      <c r="E8" s="35" t="s">
        <v>2810</v>
      </c>
      <c r="F8" s="11"/>
      <c r="G8" s="12"/>
      <c r="H8" s="31" t="str">
        <f t="shared" si="1"/>
        <v>Pass</v>
      </c>
    </row>
    <row r="9">
      <c r="A9" s="34"/>
      <c r="B9" s="67"/>
      <c r="C9" s="28" t="s">
        <v>1475</v>
      </c>
      <c r="D9" s="29" t="s">
        <v>555</v>
      </c>
      <c r="E9" s="35" t="s">
        <v>2810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2811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2812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2813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2814</v>
      </c>
      <c r="B17" s="44" t="s">
        <v>15</v>
      </c>
      <c r="C17" s="45" t="s">
        <v>1471</v>
      </c>
      <c r="D17" s="46" t="s">
        <v>562</v>
      </c>
      <c r="E17" s="35" t="s">
        <v>664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1473</v>
      </c>
      <c r="D18" s="46" t="s">
        <v>562</v>
      </c>
      <c r="E18" s="35" t="s">
        <v>2810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1475</v>
      </c>
      <c r="D19" s="46" t="s">
        <v>555</v>
      </c>
      <c r="E19" s="35" t="s">
        <v>2810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2815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2816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2817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2818</v>
      </c>
      <c r="B27" s="27" t="s">
        <v>15</v>
      </c>
      <c r="C27" s="28" t="s">
        <v>1471</v>
      </c>
      <c r="D27" s="29" t="s">
        <v>562</v>
      </c>
      <c r="E27" s="35" t="s">
        <v>664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1473</v>
      </c>
      <c r="D28" s="29" t="s">
        <v>562</v>
      </c>
      <c r="E28" s="35" t="s">
        <v>2810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1475</v>
      </c>
      <c r="D29" s="29" t="s">
        <v>555</v>
      </c>
      <c r="E29" s="35" t="s">
        <v>2810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2819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2820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2821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2822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4" t="s">
        <v>2823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2824</v>
      </c>
      <c r="B2" s="17" t="s">
        <v>526</v>
      </c>
      <c r="C2" s="11"/>
      <c r="D2" s="12"/>
      <c r="E2" s="13" t="s">
        <v>3</v>
      </c>
      <c r="F2" s="71" t="s">
        <v>326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327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45733.0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2825</v>
      </c>
      <c r="B6" s="64"/>
      <c r="C6" s="23" t="s">
        <v>2826</v>
      </c>
      <c r="D6" s="24"/>
      <c r="E6" s="56" t="s">
        <v>2827</v>
      </c>
      <c r="F6" s="11"/>
      <c r="G6" s="11"/>
      <c r="H6" s="57"/>
    </row>
    <row r="7">
      <c r="A7" s="27" t="s">
        <v>2828</v>
      </c>
      <c r="B7" s="27" t="s">
        <v>15</v>
      </c>
      <c r="C7" s="28" t="s">
        <v>702</v>
      </c>
      <c r="D7" s="29" t="s">
        <v>552</v>
      </c>
      <c r="E7" s="35" t="s">
        <v>1374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562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555</v>
      </c>
      <c r="E9" s="35" t="s">
        <v>804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552</v>
      </c>
      <c r="E10" s="35" t="s">
        <v>1374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552</v>
      </c>
      <c r="E11" s="35" t="s">
        <v>804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2829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2830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2831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2832</v>
      </c>
      <c r="B17" s="44" t="s">
        <v>15</v>
      </c>
      <c r="C17" s="45" t="s">
        <v>702</v>
      </c>
      <c r="D17" s="46" t="s">
        <v>552</v>
      </c>
      <c r="E17" s="35" t="s">
        <v>1374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555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555</v>
      </c>
      <c r="E19" s="35" t="s">
        <v>804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552</v>
      </c>
      <c r="E20" s="35" t="s">
        <v>1374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552</v>
      </c>
      <c r="E21" s="35" t="s">
        <v>804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2833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2834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2835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2836</v>
      </c>
      <c r="B27" s="27" t="s">
        <v>15</v>
      </c>
      <c r="C27" s="28" t="s">
        <v>702</v>
      </c>
      <c r="D27" s="29" t="s">
        <v>552</v>
      </c>
      <c r="E27" s="35" t="s">
        <v>1374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562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703</v>
      </c>
      <c r="E29" s="35" t="s">
        <v>804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552</v>
      </c>
      <c r="E30" s="35" t="s">
        <v>1374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552</v>
      </c>
      <c r="E31" s="35" t="s">
        <v>804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2837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2838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2839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2840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4" t="s">
        <v>2841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2842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329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45740.0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2843</v>
      </c>
      <c r="B6" s="64"/>
      <c r="C6" s="23" t="s">
        <v>2844</v>
      </c>
      <c r="D6" s="24"/>
      <c r="E6" s="56" t="s">
        <v>2845</v>
      </c>
      <c r="F6" s="11"/>
      <c r="G6" s="11"/>
      <c r="H6" s="57"/>
    </row>
    <row r="7">
      <c r="A7" s="27" t="s">
        <v>2846</v>
      </c>
      <c r="B7" s="27" t="s">
        <v>15</v>
      </c>
      <c r="C7" s="28" t="s">
        <v>551</v>
      </c>
      <c r="D7" s="29" t="s">
        <v>552</v>
      </c>
      <c r="E7" s="35" t="s">
        <v>2847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661</v>
      </c>
      <c r="F13" s="11"/>
      <c r="G13" s="12"/>
      <c r="H13" s="31" t="str">
        <f t="shared" si="1"/>
        <v>Pass</v>
      </c>
    </row>
    <row r="14">
      <c r="A14" s="34"/>
      <c r="B14" s="36" t="s">
        <v>2848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2849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2850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2851</v>
      </c>
      <c r="B17" s="44" t="s">
        <v>15</v>
      </c>
      <c r="C17" s="45" t="s">
        <v>551</v>
      </c>
      <c r="D17" s="46" t="s">
        <v>552</v>
      </c>
      <c r="E17" s="35" t="s">
        <v>2847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35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35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1161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35" t="s">
        <v>661</v>
      </c>
      <c r="F23" s="11"/>
      <c r="G23" s="12"/>
      <c r="H23" s="31" t="str">
        <f t="shared" si="3"/>
        <v>Pass</v>
      </c>
    </row>
    <row r="24">
      <c r="A24" s="34"/>
      <c r="B24" s="49" t="s">
        <v>2852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2853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2854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2855</v>
      </c>
      <c r="B27" s="27" t="s">
        <v>15</v>
      </c>
      <c r="C27" s="28" t="s">
        <v>551</v>
      </c>
      <c r="D27" s="29" t="s">
        <v>552</v>
      </c>
      <c r="E27" s="35" t="s">
        <v>2847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661</v>
      </c>
      <c r="F33" s="11"/>
      <c r="G33" s="12"/>
      <c r="H33" s="31" t="str">
        <f t="shared" si="5"/>
        <v>Pass</v>
      </c>
    </row>
    <row r="34">
      <c r="A34" s="34"/>
      <c r="B34" s="36" t="s">
        <v>2856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2857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2858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2859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2860</v>
      </c>
      <c r="B2" s="17" t="s">
        <v>526</v>
      </c>
      <c r="C2" s="11"/>
      <c r="D2" s="12"/>
      <c r="E2" s="13" t="s">
        <v>3</v>
      </c>
      <c r="F2" s="71" t="s">
        <v>331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1307</v>
      </c>
      <c r="G3" s="13" t="s">
        <v>7</v>
      </c>
      <c r="H3" s="107" t="s">
        <v>332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45747.0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2861</v>
      </c>
      <c r="B6" s="64"/>
      <c r="C6" s="23" t="s">
        <v>2862</v>
      </c>
      <c r="D6" s="24"/>
      <c r="E6" s="56" t="s">
        <v>2863</v>
      </c>
      <c r="F6" s="11"/>
      <c r="G6" s="11"/>
      <c r="H6" s="57"/>
    </row>
    <row r="7">
      <c r="A7" s="27" t="s">
        <v>2864</v>
      </c>
      <c r="B7" s="27" t="s">
        <v>15</v>
      </c>
      <c r="C7" s="28" t="s">
        <v>1312</v>
      </c>
      <c r="D7" s="29" t="s">
        <v>562</v>
      </c>
      <c r="E7" s="35" t="s">
        <v>615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1314</v>
      </c>
      <c r="D8" s="29" t="s">
        <v>555</v>
      </c>
      <c r="E8" s="35" t="s">
        <v>904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1316</v>
      </c>
      <c r="D9" s="29" t="s">
        <v>552</v>
      </c>
      <c r="E9" s="35" t="s">
        <v>884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1317</v>
      </c>
      <c r="D10" s="29" t="s">
        <v>562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1318</v>
      </c>
      <c r="D11" s="29" t="s">
        <v>562</v>
      </c>
      <c r="E11" s="35" t="s">
        <v>684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2865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2866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2867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2868</v>
      </c>
      <c r="B17" s="44" t="s">
        <v>15</v>
      </c>
      <c r="C17" s="45" t="s">
        <v>1312</v>
      </c>
      <c r="D17" s="46" t="s">
        <v>555</v>
      </c>
      <c r="E17" s="112" t="s">
        <v>1511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1314</v>
      </c>
      <c r="D18" s="46" t="s">
        <v>562</v>
      </c>
      <c r="E18" s="112" t="s">
        <v>2869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1316</v>
      </c>
      <c r="D19" s="46" t="s">
        <v>555</v>
      </c>
      <c r="E19" s="112" t="s">
        <v>1315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1317</v>
      </c>
      <c r="D20" s="46" t="s">
        <v>562</v>
      </c>
      <c r="E20" s="112" t="s">
        <v>1511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1318</v>
      </c>
      <c r="D21" s="46" t="s">
        <v>555</v>
      </c>
      <c r="E21" s="112" t="s">
        <v>684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2870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2871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2872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2873</v>
      </c>
      <c r="B27" s="27" t="s">
        <v>15</v>
      </c>
      <c r="C27" s="28" t="s">
        <v>1312</v>
      </c>
      <c r="D27" s="29" t="s">
        <v>562</v>
      </c>
      <c r="E27" s="35" t="s">
        <v>615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1314</v>
      </c>
      <c r="D28" s="29" t="s">
        <v>555</v>
      </c>
      <c r="E28" s="35" t="s">
        <v>904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1316</v>
      </c>
      <c r="D29" s="29" t="s">
        <v>552</v>
      </c>
      <c r="E29" s="35" t="s">
        <v>884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1317</v>
      </c>
      <c r="D30" s="29" t="s">
        <v>562</v>
      </c>
      <c r="E30" s="35" t="s">
        <v>2874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1318</v>
      </c>
      <c r="D31" s="29" t="s">
        <v>562</v>
      </c>
      <c r="E31" s="35" t="s">
        <v>684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2875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2876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2877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2878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>
        <v>4.000028558E9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2879</v>
      </c>
      <c r="B2" s="10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334</v>
      </c>
    </row>
    <row r="4">
      <c r="A4" s="20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45761.0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2880</v>
      </c>
      <c r="B6" s="23"/>
      <c r="C6" s="23" t="s">
        <v>2881</v>
      </c>
      <c r="D6" s="24"/>
      <c r="E6" s="25" t="s">
        <v>2882</v>
      </c>
      <c r="F6" s="7"/>
      <c r="G6" s="8"/>
      <c r="H6" s="26"/>
    </row>
    <row r="7">
      <c r="A7" s="27" t="s">
        <v>2883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865</v>
      </c>
      <c r="F13" s="11"/>
      <c r="G13" s="12"/>
      <c r="H13" s="31" t="str">
        <f t="shared" si="1"/>
        <v>Pass</v>
      </c>
    </row>
    <row r="14">
      <c r="A14" s="34"/>
      <c r="B14" s="36" t="s">
        <v>2884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2885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2886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2887</v>
      </c>
      <c r="B17" s="44" t="s">
        <v>20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2888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2889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2890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2891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2892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2893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2894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2895</v>
      </c>
      <c r="B37" s="44" t="s">
        <v>20</v>
      </c>
      <c r="C37" s="45" t="s">
        <v>551</v>
      </c>
      <c r="D37" s="46" t="s">
        <v>562</v>
      </c>
      <c r="E37" s="35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864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35" t="s">
        <v>559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864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684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2896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2897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2898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2899</v>
      </c>
      <c r="B47" s="27" t="s">
        <v>20</v>
      </c>
      <c r="C47" s="28" t="s">
        <v>551</v>
      </c>
      <c r="D47" s="29" t="s">
        <v>562</v>
      </c>
      <c r="E47" s="118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118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118" t="s">
        <v>559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118" t="s">
        <v>864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118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118" t="s">
        <v>684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118" t="s">
        <v>684</v>
      </c>
      <c r="F53" s="11"/>
      <c r="G53" s="12"/>
      <c r="H53" s="31" t="str">
        <f t="shared" si="9"/>
        <v>Pass</v>
      </c>
    </row>
    <row r="54">
      <c r="A54" s="34"/>
      <c r="B54" s="53" t="s">
        <v>2900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2901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2902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2903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2904</v>
      </c>
      <c r="B2" s="17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336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45692.0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2905</v>
      </c>
      <c r="B6" s="64"/>
      <c r="C6" s="23" t="s">
        <v>2906</v>
      </c>
      <c r="D6" s="24"/>
      <c r="E6" s="56" t="s">
        <v>2907</v>
      </c>
      <c r="F6" s="11"/>
      <c r="G6" s="11"/>
      <c r="H6" s="57"/>
    </row>
    <row r="7">
      <c r="A7" s="27" t="s">
        <v>2908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1161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2909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2910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2911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2912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1161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864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2913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2914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2915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2916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1161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2917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2918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2919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2920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2921</v>
      </c>
      <c r="B2" s="10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338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45733.0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2922</v>
      </c>
      <c r="B6" s="23"/>
      <c r="C6" s="23" t="s">
        <v>2923</v>
      </c>
      <c r="D6" s="24"/>
      <c r="E6" s="25" t="s">
        <v>2924</v>
      </c>
      <c r="F6" s="7"/>
      <c r="G6" s="8"/>
      <c r="H6" s="26"/>
    </row>
    <row r="7">
      <c r="A7" s="27" t="s">
        <v>2925</v>
      </c>
      <c r="B7" s="27" t="s">
        <v>15</v>
      </c>
      <c r="C7" s="28" t="s">
        <v>551</v>
      </c>
      <c r="D7" s="29" t="s">
        <v>562</v>
      </c>
      <c r="E7" s="35" t="s">
        <v>559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2926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2927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2928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2929</v>
      </c>
      <c r="B17" s="44" t="s">
        <v>20</v>
      </c>
      <c r="C17" s="45" t="s">
        <v>551</v>
      </c>
      <c r="D17" s="46" t="s">
        <v>562</v>
      </c>
      <c r="E17" s="35" t="s">
        <v>559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616</v>
      </c>
      <c r="E18" s="35" t="s">
        <v>726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767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35" t="s">
        <v>864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663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2930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2931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2932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2933</v>
      </c>
      <c r="B27" s="27" t="s">
        <v>20</v>
      </c>
      <c r="C27" s="28" t="s">
        <v>551</v>
      </c>
      <c r="D27" s="29" t="s">
        <v>562</v>
      </c>
      <c r="E27" s="35" t="s">
        <v>559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2934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2935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2936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2937</v>
      </c>
      <c r="B37" s="44" t="s">
        <v>20</v>
      </c>
      <c r="C37" s="45" t="s">
        <v>551</v>
      </c>
      <c r="D37" s="46" t="s">
        <v>562</v>
      </c>
      <c r="E37" s="35" t="s">
        <v>559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35" t="s">
        <v>864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35" t="s">
        <v>767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35" t="s">
        <v>864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767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663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555</v>
      </c>
      <c r="E43" s="35" t="s">
        <v>663</v>
      </c>
      <c r="F43" s="11"/>
      <c r="G43" s="12"/>
      <c r="H43" s="31" t="str">
        <f t="shared" si="7"/>
        <v>Pass</v>
      </c>
    </row>
    <row r="44">
      <c r="A44" s="34"/>
      <c r="B44" s="49" t="s">
        <v>2938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2939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2940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2941</v>
      </c>
      <c r="B47" s="27" t="s">
        <v>20</v>
      </c>
      <c r="C47" s="28" t="s">
        <v>551</v>
      </c>
      <c r="D47" s="29" t="s">
        <v>562</v>
      </c>
      <c r="E47" s="118" t="s">
        <v>559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118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118" t="s">
        <v>767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118" t="s">
        <v>864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118" t="s">
        <v>767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118" t="s">
        <v>663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118" t="s">
        <v>663</v>
      </c>
      <c r="F53" s="11"/>
      <c r="G53" s="12"/>
      <c r="H53" s="31" t="str">
        <f t="shared" si="9"/>
        <v>Pass</v>
      </c>
    </row>
    <row r="54">
      <c r="A54" s="34"/>
      <c r="B54" s="53" t="s">
        <v>2942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2943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2944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2945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2946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340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2947</v>
      </c>
      <c r="B6" s="64"/>
      <c r="C6" s="23" t="s">
        <v>2948</v>
      </c>
      <c r="D6" s="24"/>
      <c r="E6" s="56" t="s">
        <v>2949</v>
      </c>
      <c r="F6" s="11"/>
      <c r="G6" s="11"/>
      <c r="H6" s="57"/>
    </row>
    <row r="7">
      <c r="A7" s="27" t="s">
        <v>2950</v>
      </c>
      <c r="B7" s="27" t="s">
        <v>15</v>
      </c>
      <c r="C7" s="28" t="s">
        <v>551</v>
      </c>
      <c r="D7" s="29" t="s">
        <v>552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2951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884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2274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2660</v>
      </c>
      <c r="F13" s="11"/>
      <c r="G13" s="12"/>
      <c r="H13" s="31" t="str">
        <f t="shared" si="1"/>
        <v>Pass</v>
      </c>
    </row>
    <row r="14">
      <c r="A14" s="34"/>
      <c r="B14" s="36" t="s">
        <v>2952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2953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2954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2955</v>
      </c>
      <c r="B17" s="44" t="s">
        <v>15</v>
      </c>
      <c r="C17" s="45" t="s">
        <v>551</v>
      </c>
      <c r="D17" s="46" t="s">
        <v>552</v>
      </c>
      <c r="E17" s="35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35" t="s">
        <v>2951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35" t="s">
        <v>884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2504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2274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35" t="s">
        <v>2660</v>
      </c>
      <c r="F23" s="11"/>
      <c r="G23" s="12"/>
      <c r="H23" s="31" t="str">
        <f t="shared" si="3"/>
        <v>Pass</v>
      </c>
    </row>
    <row r="24">
      <c r="A24" s="34"/>
      <c r="B24" s="49" t="s">
        <v>2956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2957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2958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2959</v>
      </c>
      <c r="B27" s="27" t="s">
        <v>15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2951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884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2504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2660</v>
      </c>
      <c r="F33" s="11"/>
      <c r="G33" s="12"/>
      <c r="H33" s="31" t="str">
        <f t="shared" si="5"/>
        <v>Pass</v>
      </c>
    </row>
    <row r="34">
      <c r="A34" s="34"/>
      <c r="B34" s="36" t="s">
        <v>2960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2961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2962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2963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2964</v>
      </c>
      <c r="B2" s="10" t="s">
        <v>526</v>
      </c>
      <c r="C2" s="11"/>
      <c r="D2" s="12"/>
      <c r="E2" s="13" t="s">
        <v>3</v>
      </c>
      <c r="F2" s="71" t="s">
        <v>331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1307</v>
      </c>
      <c r="G3" s="13" t="s">
        <v>7</v>
      </c>
      <c r="H3" s="107" t="s">
        <v>2965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45768.0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2966</v>
      </c>
      <c r="B6" s="23"/>
      <c r="C6" s="23" t="s">
        <v>2967</v>
      </c>
      <c r="D6" s="24"/>
      <c r="E6" s="25" t="s">
        <v>2968</v>
      </c>
      <c r="F6" s="7"/>
      <c r="G6" s="8"/>
      <c r="H6" s="26"/>
    </row>
    <row r="7">
      <c r="A7" s="27" t="s">
        <v>2969</v>
      </c>
      <c r="B7" s="27" t="s">
        <v>15</v>
      </c>
      <c r="C7" s="28" t="s">
        <v>1312</v>
      </c>
      <c r="D7" s="29" t="s">
        <v>552</v>
      </c>
      <c r="E7" s="35" t="s">
        <v>2970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1314</v>
      </c>
      <c r="D8" s="29" t="s">
        <v>562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33"/>
      <c r="C9" s="28" t="s">
        <v>1316</v>
      </c>
      <c r="D9" s="29" t="s">
        <v>552</v>
      </c>
      <c r="E9" s="35" t="s">
        <v>2971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1317</v>
      </c>
      <c r="D10" s="29" t="s">
        <v>562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1318</v>
      </c>
      <c r="D11" s="29" t="s">
        <v>552</v>
      </c>
      <c r="E11" s="35" t="s">
        <v>2972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710</v>
      </c>
      <c r="D12" s="29"/>
      <c r="E12" s="30"/>
      <c r="F12" s="11"/>
      <c r="G12" s="12"/>
      <c r="H12" s="31"/>
    </row>
    <row r="13">
      <c r="A13" s="34"/>
      <c r="B13" s="33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2973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2974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2975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2976</v>
      </c>
      <c r="B17" s="44" t="s">
        <v>20</v>
      </c>
      <c r="C17" s="45" t="s">
        <v>1312</v>
      </c>
      <c r="D17" s="46" t="s">
        <v>552</v>
      </c>
      <c r="E17" s="35" t="s">
        <v>2970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1314</v>
      </c>
      <c r="D18" s="46" t="s">
        <v>562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1316</v>
      </c>
      <c r="D19" s="46" t="s">
        <v>552</v>
      </c>
      <c r="E19" s="35" t="s">
        <v>2971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1317</v>
      </c>
      <c r="D20" s="46" t="s">
        <v>562</v>
      </c>
      <c r="E20" s="35" t="s">
        <v>767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1318</v>
      </c>
      <c r="D21" s="46" t="s">
        <v>552</v>
      </c>
      <c r="E21" s="35" t="s">
        <v>2972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710</v>
      </c>
      <c r="D22" s="46"/>
      <c r="E22" s="20"/>
      <c r="F22" s="11"/>
      <c r="G22" s="12"/>
      <c r="H22" s="31"/>
    </row>
    <row r="23">
      <c r="A23" s="34"/>
      <c r="B23" s="48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2977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2978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2979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2980</v>
      </c>
      <c r="B27" s="27" t="s">
        <v>20</v>
      </c>
      <c r="C27" s="28" t="s">
        <v>1312</v>
      </c>
      <c r="D27" s="29" t="s">
        <v>552</v>
      </c>
      <c r="E27" s="35" t="s">
        <v>2970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1314</v>
      </c>
      <c r="D28" s="29" t="s">
        <v>555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1316</v>
      </c>
      <c r="D29" s="29" t="s">
        <v>552</v>
      </c>
      <c r="E29" s="35" t="s">
        <v>2971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1317</v>
      </c>
      <c r="D30" s="29" t="s">
        <v>555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1318</v>
      </c>
      <c r="D31" s="29" t="s">
        <v>552</v>
      </c>
      <c r="E31" s="35" t="s">
        <v>2972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710</v>
      </c>
      <c r="D32" s="29"/>
      <c r="E32" s="30"/>
      <c r="F32" s="11"/>
      <c r="G32" s="12"/>
      <c r="H32" s="31"/>
    </row>
    <row r="33">
      <c r="A33" s="34"/>
      <c r="B33" s="33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2981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2982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2983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2984</v>
      </c>
      <c r="B37" s="44" t="s">
        <v>20</v>
      </c>
      <c r="C37" s="45" t="s">
        <v>1312</v>
      </c>
      <c r="D37" s="46" t="s">
        <v>16</v>
      </c>
      <c r="H37" s="31" t="str">
        <f t="shared" ref="H37:H41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 t="s">
        <v>1314</v>
      </c>
      <c r="D38" s="46" t="s">
        <v>16</v>
      </c>
      <c r="H38" s="31" t="str">
        <f t="shared" si="7"/>
        <v/>
      </c>
    </row>
    <row r="39">
      <c r="A39" s="34"/>
      <c r="B39" s="48"/>
      <c r="C39" s="45" t="s">
        <v>1316</v>
      </c>
      <c r="D39" s="46" t="s">
        <v>16</v>
      </c>
      <c r="H39" s="31" t="str">
        <f t="shared" si="7"/>
        <v/>
      </c>
    </row>
    <row r="40">
      <c r="A40" s="34"/>
      <c r="B40" s="48"/>
      <c r="C40" s="45" t="s">
        <v>1317</v>
      </c>
      <c r="D40" s="46" t="s">
        <v>16</v>
      </c>
      <c r="H40" s="31" t="str">
        <f t="shared" si="7"/>
        <v/>
      </c>
    </row>
    <row r="41">
      <c r="A41" s="34"/>
      <c r="B41" s="48"/>
      <c r="C41" s="45" t="s">
        <v>1318</v>
      </c>
      <c r="D41" s="46" t="s">
        <v>16</v>
      </c>
      <c r="H41" s="31" t="str">
        <f t="shared" si="7"/>
        <v/>
      </c>
    </row>
    <row r="42">
      <c r="A42" s="34"/>
      <c r="B42" s="48"/>
      <c r="C42" s="45" t="s">
        <v>710</v>
      </c>
      <c r="D42" s="46"/>
      <c r="E42" s="20"/>
      <c r="F42" s="11"/>
      <c r="G42" s="12"/>
      <c r="H42" s="31"/>
    </row>
    <row r="43">
      <c r="A43" s="34"/>
      <c r="B43" s="48"/>
      <c r="C43" s="45" t="s">
        <v>710</v>
      </c>
      <c r="D43" s="46"/>
      <c r="E43" s="20"/>
      <c r="F43" s="11"/>
      <c r="G43" s="12"/>
      <c r="H43" s="31"/>
    </row>
    <row r="44">
      <c r="A44" s="34"/>
      <c r="B44" s="49" t="s">
        <v>2985</v>
      </c>
      <c r="C44" s="50"/>
      <c r="D44" s="51" t="s">
        <v>16</v>
      </c>
      <c r="E44" s="20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2986</v>
      </c>
      <c r="C45" s="42"/>
      <c r="D45" s="51" t="s">
        <v>16</v>
      </c>
      <c r="E45" s="20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2987</v>
      </c>
      <c r="C46" s="12"/>
      <c r="D46" s="51" t="s">
        <v>16</v>
      </c>
      <c r="E46" s="20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2988</v>
      </c>
      <c r="B47" s="27" t="s">
        <v>20</v>
      </c>
      <c r="C47" s="28" t="s">
        <v>1312</v>
      </c>
      <c r="D47" s="29" t="s">
        <v>16</v>
      </c>
      <c r="E47" s="30"/>
      <c r="F47" s="11"/>
      <c r="G47" s="12"/>
      <c r="H47" s="31" t="str">
        <f t="shared" ref="H47:H51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2"/>
      <c r="B48" s="33"/>
      <c r="C48" s="28" t="s">
        <v>1314</v>
      </c>
      <c r="D48" s="29" t="s">
        <v>16</v>
      </c>
      <c r="E48" s="30"/>
      <c r="F48" s="11"/>
      <c r="G48" s="12"/>
      <c r="H48" s="31" t="str">
        <f t="shared" si="9"/>
        <v/>
      </c>
    </row>
    <row r="49">
      <c r="A49" s="34"/>
      <c r="B49" s="33"/>
      <c r="C49" s="28" t="s">
        <v>1316</v>
      </c>
      <c r="D49" s="29" t="s">
        <v>16</v>
      </c>
      <c r="E49" s="30"/>
      <c r="F49" s="11"/>
      <c r="G49" s="12"/>
      <c r="H49" s="31" t="str">
        <f t="shared" si="9"/>
        <v/>
      </c>
    </row>
    <row r="50">
      <c r="A50" s="34"/>
      <c r="B50" s="33"/>
      <c r="C50" s="28" t="s">
        <v>1317</v>
      </c>
      <c r="D50" s="29" t="s">
        <v>16</v>
      </c>
      <c r="E50" s="30"/>
      <c r="F50" s="11"/>
      <c r="G50" s="12"/>
      <c r="H50" s="31" t="str">
        <f t="shared" si="9"/>
        <v/>
      </c>
    </row>
    <row r="51">
      <c r="A51" s="34"/>
      <c r="B51" s="33"/>
      <c r="C51" s="28" t="s">
        <v>1318</v>
      </c>
      <c r="D51" s="29" t="s">
        <v>16</v>
      </c>
      <c r="E51" s="30"/>
      <c r="F51" s="11"/>
      <c r="G51" s="12"/>
      <c r="H51" s="31" t="str">
        <f t="shared" si="9"/>
        <v/>
      </c>
    </row>
    <row r="52">
      <c r="A52" s="34"/>
      <c r="B52" s="33"/>
      <c r="C52" s="28" t="s">
        <v>710</v>
      </c>
      <c r="D52" s="29"/>
      <c r="E52" s="30"/>
      <c r="F52" s="11"/>
      <c r="G52" s="12"/>
      <c r="H52" s="31"/>
    </row>
    <row r="53">
      <c r="A53" s="34"/>
      <c r="B53" s="33"/>
      <c r="C53" s="28" t="s">
        <v>710</v>
      </c>
      <c r="D53" s="29"/>
      <c r="E53" s="30"/>
      <c r="F53" s="11"/>
      <c r="G53" s="12"/>
      <c r="H53" s="31"/>
    </row>
    <row r="54">
      <c r="A54" s="34"/>
      <c r="B54" s="53" t="s">
        <v>2989</v>
      </c>
      <c r="C54" s="54"/>
      <c r="D54" s="29" t="s">
        <v>16</v>
      </c>
      <c r="E54" s="30"/>
      <c r="F54" s="11"/>
      <c r="G54" s="12"/>
      <c r="H54" s="31" t="str">
        <f t="shared" ref="H54:H56" si="10">IF(D54="Pass", "Pass", IF(D54="Fail", "Fail", ""))</f>
        <v/>
      </c>
    </row>
    <row r="55">
      <c r="A55" s="34"/>
      <c r="B55" s="53" t="s">
        <v>2990</v>
      </c>
      <c r="C55" s="42"/>
      <c r="D55" s="29" t="s">
        <v>16</v>
      </c>
      <c r="E55" s="30"/>
      <c r="F55" s="11"/>
      <c r="G55" s="12"/>
      <c r="H55" s="31" t="str">
        <f t="shared" si="10"/>
        <v/>
      </c>
    </row>
    <row r="56">
      <c r="A56" s="43"/>
      <c r="B56" s="53" t="s">
        <v>2991</v>
      </c>
      <c r="C56" s="12"/>
      <c r="D56" s="29" t="s">
        <v>16</v>
      </c>
      <c r="E56" s="30"/>
      <c r="F56" s="11"/>
      <c r="G56" s="12"/>
      <c r="H56" s="31" t="str">
        <f t="shared" si="10"/>
        <v/>
      </c>
    </row>
    <row r="57">
      <c r="A57" s="55" t="s">
        <v>33</v>
      </c>
      <c r="B57" s="11"/>
      <c r="C57" s="12"/>
      <c r="D57" s="56" t="s">
        <v>2992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119" t="s">
        <v>2993</v>
      </c>
      <c r="E58" s="11"/>
      <c r="F58" s="11"/>
      <c r="G58" s="11"/>
      <c r="H58" s="12"/>
    </row>
  </sheetData>
  <mergeCells count="65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E33:G33"/>
    <mergeCell ref="C34:C36"/>
    <mergeCell ref="E34:G34"/>
    <mergeCell ref="E35:G35"/>
    <mergeCell ref="E36:G36"/>
    <mergeCell ref="E42:G42"/>
    <mergeCell ref="E43:G43"/>
    <mergeCell ref="C44:C46"/>
    <mergeCell ref="E44:G44"/>
    <mergeCell ref="E45:G45"/>
    <mergeCell ref="E46:G46"/>
    <mergeCell ref="E47:G4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13:G13"/>
    <mergeCell ref="C14:C16"/>
    <mergeCell ref="E14:G14"/>
    <mergeCell ref="E15:G15"/>
    <mergeCell ref="E16:G16"/>
    <mergeCell ref="A18:A26"/>
    <mergeCell ref="A28:A36"/>
    <mergeCell ref="A38:A46"/>
    <mergeCell ref="A48:A56"/>
    <mergeCell ref="C54:C56"/>
    <mergeCell ref="A57:C57"/>
    <mergeCell ref="A58:C58"/>
    <mergeCell ref="E53:G53"/>
    <mergeCell ref="E54:G54"/>
    <mergeCell ref="E55:G55"/>
    <mergeCell ref="E56:G56"/>
    <mergeCell ref="D57:G57"/>
    <mergeCell ref="D58:H58"/>
    <mergeCell ref="E31:G31"/>
    <mergeCell ref="E32:G32"/>
    <mergeCell ref="E48:G48"/>
    <mergeCell ref="E49:G49"/>
    <mergeCell ref="E50:G50"/>
    <mergeCell ref="E51:G51"/>
    <mergeCell ref="E52:G52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1 D17:D21 D27:D31 D37:D41 D47:D5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2994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344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45670.0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2995</v>
      </c>
      <c r="B6" s="64"/>
      <c r="C6" s="23" t="s">
        <v>2996</v>
      </c>
      <c r="D6" s="24"/>
      <c r="E6" s="56" t="s">
        <v>2997</v>
      </c>
      <c r="F6" s="11"/>
      <c r="G6" s="11"/>
      <c r="H6" s="57"/>
    </row>
    <row r="7">
      <c r="A7" s="27" t="s">
        <v>2998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2999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3000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3001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3002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3003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3004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3005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3006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3007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3008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3009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3010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3011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346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45775.0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3012</v>
      </c>
      <c r="B6" s="64"/>
      <c r="C6" s="23" t="s">
        <v>3013</v>
      </c>
      <c r="D6" s="24"/>
      <c r="E6" s="56" t="s">
        <v>3014</v>
      </c>
      <c r="F6" s="11"/>
      <c r="G6" s="11"/>
      <c r="H6" s="57"/>
    </row>
    <row r="7">
      <c r="A7" s="27" t="s">
        <v>3015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727</v>
      </c>
      <c r="F13" s="11"/>
      <c r="G13" s="12"/>
      <c r="H13" s="31" t="str">
        <f t="shared" si="1"/>
        <v>Pass</v>
      </c>
    </row>
    <row r="14">
      <c r="A14" s="34"/>
      <c r="B14" s="36" t="s">
        <v>3016</v>
      </c>
      <c r="C14" s="37"/>
      <c r="D14" s="29" t="s">
        <v>564</v>
      </c>
      <c r="E14" s="35" t="s">
        <v>559</v>
      </c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3017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3018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3019</v>
      </c>
      <c r="B17" s="44" t="s">
        <v>15</v>
      </c>
      <c r="C17" s="45" t="s">
        <v>551</v>
      </c>
      <c r="D17" s="46" t="s">
        <v>703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35" t="s">
        <v>727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727</v>
      </c>
      <c r="F23" s="11"/>
      <c r="G23" s="12"/>
      <c r="H23" s="31" t="str">
        <f t="shared" si="3"/>
        <v>Pass</v>
      </c>
    </row>
    <row r="24">
      <c r="A24" s="34"/>
      <c r="B24" s="49" t="s">
        <v>3020</v>
      </c>
      <c r="C24" s="50"/>
      <c r="D24" s="46" t="s">
        <v>564</v>
      </c>
      <c r="E24" s="35" t="s">
        <v>559</v>
      </c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3021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3022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3023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727</v>
      </c>
      <c r="F33" s="11"/>
      <c r="G33" s="12"/>
      <c r="H33" s="31" t="str">
        <f t="shared" si="5"/>
        <v>Pass</v>
      </c>
    </row>
    <row r="34">
      <c r="A34" s="34"/>
      <c r="B34" s="36" t="s">
        <v>3024</v>
      </c>
      <c r="C34" s="54"/>
      <c r="D34" s="29" t="s">
        <v>564</v>
      </c>
      <c r="E34" s="35" t="s">
        <v>559</v>
      </c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3025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3026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3027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3028</v>
      </c>
      <c r="B2" s="10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348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45782.0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3029</v>
      </c>
      <c r="B6" s="23"/>
      <c r="C6" s="23" t="s">
        <v>3030</v>
      </c>
      <c r="D6" s="24"/>
      <c r="E6" s="25" t="s">
        <v>3031</v>
      </c>
      <c r="F6" s="7"/>
      <c r="G6" s="8"/>
      <c r="H6" s="26"/>
    </row>
    <row r="7">
      <c r="A7" s="27" t="s">
        <v>3032</v>
      </c>
      <c r="B7" s="27" t="s">
        <v>15</v>
      </c>
      <c r="C7" s="28" t="s">
        <v>551</v>
      </c>
      <c r="D7" s="29" t="s">
        <v>552</v>
      </c>
      <c r="E7" s="35" t="s">
        <v>1029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555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3033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3034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3035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3036</v>
      </c>
      <c r="B17" s="44" t="s">
        <v>20</v>
      </c>
      <c r="C17" s="45" t="s">
        <v>551</v>
      </c>
      <c r="D17" s="46" t="s">
        <v>552</v>
      </c>
      <c r="E17" s="35" t="s">
        <v>1029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555</v>
      </c>
      <c r="E18" s="35" t="s">
        <v>3037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552</v>
      </c>
      <c r="E20" s="35" t="s">
        <v>728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559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562</v>
      </c>
      <c r="E23" s="35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3038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3039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3040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3041</v>
      </c>
      <c r="B27" s="27" t="s">
        <v>20</v>
      </c>
      <c r="C27" s="28" t="s">
        <v>551</v>
      </c>
      <c r="D27" s="29" t="s">
        <v>552</v>
      </c>
      <c r="E27" s="35" t="s">
        <v>1029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555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3042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555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3043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3044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3045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3046</v>
      </c>
      <c r="B37" s="44" t="s">
        <v>20</v>
      </c>
      <c r="C37" s="45" t="s">
        <v>551</v>
      </c>
      <c r="D37" s="46" t="s">
        <v>552</v>
      </c>
      <c r="E37" s="35" t="s">
        <v>1029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555</v>
      </c>
      <c r="E38" s="35" t="s">
        <v>3047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559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552</v>
      </c>
      <c r="E40" s="35" t="s">
        <v>728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555</v>
      </c>
      <c r="E42" s="35" t="s">
        <v>559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35" t="s">
        <v>664</v>
      </c>
      <c r="F43" s="11"/>
      <c r="G43" s="12"/>
      <c r="H43" s="31" t="str">
        <f t="shared" si="7"/>
        <v>Pass</v>
      </c>
    </row>
    <row r="44">
      <c r="A44" s="34"/>
      <c r="B44" s="49" t="s">
        <v>3048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3049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3050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3051</v>
      </c>
      <c r="B47" s="27" t="s">
        <v>20</v>
      </c>
      <c r="C47" s="28" t="s">
        <v>551</v>
      </c>
      <c r="D47" s="29" t="s">
        <v>552</v>
      </c>
      <c r="E47" s="35" t="s">
        <v>1029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555</v>
      </c>
      <c r="E48" s="35" t="s">
        <v>559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559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552</v>
      </c>
      <c r="E50" s="35" t="s">
        <v>728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555</v>
      </c>
      <c r="E51" s="35" t="s">
        <v>1161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555</v>
      </c>
      <c r="E52" s="35" t="s">
        <v>559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664</v>
      </c>
      <c r="F53" s="11"/>
      <c r="G53" s="12"/>
      <c r="H53" s="31" t="str">
        <f t="shared" si="9"/>
        <v>Pass</v>
      </c>
    </row>
    <row r="54">
      <c r="A54" s="34"/>
      <c r="B54" s="53" t="s">
        <v>3052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3053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3054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3055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3056</v>
      </c>
      <c r="B2" s="10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350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45782.0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3057</v>
      </c>
      <c r="B6" s="23"/>
      <c r="C6" s="23" t="s">
        <v>3058</v>
      </c>
      <c r="D6" s="24"/>
      <c r="E6" s="25" t="s">
        <v>3059</v>
      </c>
      <c r="F6" s="7"/>
      <c r="G6" s="8"/>
      <c r="H6" s="26"/>
    </row>
    <row r="7">
      <c r="A7" s="27" t="s">
        <v>3060</v>
      </c>
      <c r="B7" s="27" t="s">
        <v>15</v>
      </c>
      <c r="C7" s="28" t="s">
        <v>551</v>
      </c>
      <c r="D7" s="29" t="s">
        <v>562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704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562</v>
      </c>
      <c r="E12" s="35" t="s">
        <v>804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3061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3062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3063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3064</v>
      </c>
      <c r="B17" s="44" t="s">
        <v>20</v>
      </c>
      <c r="C17" s="45" t="s">
        <v>551</v>
      </c>
      <c r="D17" s="46" t="s">
        <v>562</v>
      </c>
      <c r="E17" s="35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35" t="s">
        <v>704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35" t="s">
        <v>805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555</v>
      </c>
      <c r="E21" s="35" t="s">
        <v>615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562</v>
      </c>
      <c r="E22" s="35" t="s">
        <v>804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35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3065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3066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3067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3068</v>
      </c>
      <c r="B27" s="27" t="s">
        <v>20</v>
      </c>
      <c r="C27" s="28" t="s">
        <v>551</v>
      </c>
      <c r="D27" s="29" t="s">
        <v>562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562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562</v>
      </c>
      <c r="E32" s="35" t="s">
        <v>804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3069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3070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3071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3072</v>
      </c>
      <c r="B37" s="44" t="s">
        <v>20</v>
      </c>
      <c r="C37" s="45" t="s">
        <v>551</v>
      </c>
      <c r="D37" s="46" t="s">
        <v>562</v>
      </c>
      <c r="E37" s="35" t="s">
        <v>864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35" t="s">
        <v>1659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35" t="s">
        <v>704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555</v>
      </c>
      <c r="E40" s="35" t="s">
        <v>805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562</v>
      </c>
      <c r="E41" s="35" t="s">
        <v>615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562</v>
      </c>
      <c r="E42" s="35" t="s">
        <v>804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616</v>
      </c>
      <c r="E43" s="35" t="s">
        <v>726</v>
      </c>
      <c r="F43" s="11"/>
      <c r="G43" s="12"/>
      <c r="H43" s="31" t="str">
        <f t="shared" si="7"/>
        <v>Pass</v>
      </c>
    </row>
    <row r="44">
      <c r="A44" s="34"/>
      <c r="B44" s="49" t="s">
        <v>3073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3074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3075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3076</v>
      </c>
      <c r="B47" s="27" t="s">
        <v>20</v>
      </c>
      <c r="C47" s="28" t="s">
        <v>551</v>
      </c>
      <c r="D47" s="29" t="s">
        <v>562</v>
      </c>
      <c r="E47" s="35" t="s">
        <v>864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616</v>
      </c>
      <c r="E48" s="35" t="s">
        <v>864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704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553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615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562</v>
      </c>
      <c r="E52" s="35" t="s">
        <v>806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3077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3078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3079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3080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3081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45775.0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3082</v>
      </c>
      <c r="B6" s="64"/>
      <c r="C6" s="23" t="s">
        <v>3083</v>
      </c>
      <c r="D6" s="24"/>
      <c r="E6" s="56" t="s">
        <v>3084</v>
      </c>
      <c r="F6" s="11"/>
      <c r="G6" s="11"/>
      <c r="H6" s="57"/>
    </row>
    <row r="7">
      <c r="A7" s="27" t="s">
        <v>3085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3086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3087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3088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3089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35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35" t="s">
        <v>704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35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35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3090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3091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3092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3093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3094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3095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3096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3097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3098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45789.0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3099</v>
      </c>
      <c r="B6" s="64"/>
      <c r="C6" s="23" t="s">
        <v>3100</v>
      </c>
      <c r="D6" s="24"/>
      <c r="E6" s="56" t="s">
        <v>3101</v>
      </c>
      <c r="F6" s="11"/>
      <c r="G6" s="11"/>
      <c r="H6" s="57"/>
    </row>
    <row r="7">
      <c r="A7" s="27" t="s">
        <v>3102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663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3103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3104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3105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3106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3107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804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615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3103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3108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3109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3110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3111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804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663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3103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3112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3113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3114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3115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3116</v>
      </c>
      <c r="B2" s="10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356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45803.0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3117</v>
      </c>
      <c r="B6" s="23"/>
      <c r="C6" s="23" t="s">
        <v>3118</v>
      </c>
      <c r="D6" s="24"/>
      <c r="E6" s="25" t="s">
        <v>3119</v>
      </c>
      <c r="F6" s="7"/>
      <c r="G6" s="8"/>
      <c r="H6" s="26"/>
    </row>
    <row r="7">
      <c r="A7" s="27" t="s">
        <v>3120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703</v>
      </c>
      <c r="E8" s="35" t="s">
        <v>3121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3122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3123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3124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3125</v>
      </c>
      <c r="B17" s="44" t="s">
        <v>20</v>
      </c>
      <c r="C17" s="45" t="s">
        <v>551</v>
      </c>
      <c r="D17" s="46" t="s">
        <v>562</v>
      </c>
      <c r="E17" s="120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120" t="s">
        <v>3121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120" t="s">
        <v>559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562</v>
      </c>
      <c r="E20" s="120" t="s">
        <v>559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120" t="s">
        <v>767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703</v>
      </c>
      <c r="E22" s="120" t="s">
        <v>704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120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3126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3127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3128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3129</v>
      </c>
      <c r="B27" s="27" t="s">
        <v>20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3121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3130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3131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3132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3133</v>
      </c>
      <c r="B37" s="44" t="s">
        <v>20</v>
      </c>
      <c r="C37" s="45" t="s">
        <v>551</v>
      </c>
      <c r="D37" s="46" t="s">
        <v>562</v>
      </c>
      <c r="E37" s="112" t="s">
        <v>553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703</v>
      </c>
      <c r="E38" s="112" t="s">
        <v>3121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562</v>
      </c>
      <c r="E39" s="112" t="s">
        <v>559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112" t="s">
        <v>767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112" t="s">
        <v>767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703</v>
      </c>
      <c r="E42" s="112" t="s">
        <v>704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112" t="s">
        <v>684</v>
      </c>
      <c r="F43" s="11"/>
      <c r="G43" s="12"/>
      <c r="H43" s="31" t="str">
        <f t="shared" si="7"/>
        <v>Pass</v>
      </c>
    </row>
    <row r="44">
      <c r="A44" s="34"/>
      <c r="B44" s="49" t="s">
        <v>3134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3135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3136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3137</v>
      </c>
      <c r="B47" s="27" t="s">
        <v>20</v>
      </c>
      <c r="C47" s="28" t="s">
        <v>551</v>
      </c>
      <c r="D47" s="29" t="s">
        <v>562</v>
      </c>
      <c r="E47" s="35" t="s">
        <v>553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3121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559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703</v>
      </c>
      <c r="E50" s="35" t="s">
        <v>767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703</v>
      </c>
      <c r="E52" s="35" t="s">
        <v>704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703</v>
      </c>
      <c r="E53" s="35" t="s">
        <v>704</v>
      </c>
      <c r="F53" s="11"/>
      <c r="G53" s="12"/>
      <c r="H53" s="31" t="str">
        <f t="shared" si="9"/>
        <v>Pass</v>
      </c>
    </row>
    <row r="54">
      <c r="A54" s="34"/>
      <c r="B54" s="53" t="s">
        <v>3138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3139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3140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3141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3142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45796.0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3143</v>
      </c>
      <c r="B6" s="64"/>
      <c r="C6" s="23" t="s">
        <v>3144</v>
      </c>
      <c r="D6" s="24"/>
      <c r="E6" s="56" t="s">
        <v>3145</v>
      </c>
      <c r="F6" s="11"/>
      <c r="G6" s="11"/>
      <c r="H6" s="57"/>
    </row>
    <row r="7">
      <c r="A7" s="27" t="s">
        <v>3146</v>
      </c>
      <c r="B7" s="27" t="s">
        <v>15</v>
      </c>
      <c r="C7" s="28" t="s">
        <v>551</v>
      </c>
      <c r="D7" s="29" t="s">
        <v>552</v>
      </c>
      <c r="E7" s="35" t="s">
        <v>3147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804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3148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3148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615</v>
      </c>
      <c r="F13" s="11"/>
      <c r="G13" s="12"/>
      <c r="H13" s="31" t="str">
        <f t="shared" si="1"/>
        <v>Pass</v>
      </c>
    </row>
    <row r="14">
      <c r="A14" s="34"/>
      <c r="B14" s="36" t="s">
        <v>3149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3150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3151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3152</v>
      </c>
      <c r="B17" s="44" t="s">
        <v>15</v>
      </c>
      <c r="C17" s="45" t="s">
        <v>551</v>
      </c>
      <c r="D17" s="46" t="s">
        <v>552</v>
      </c>
      <c r="E17" s="112" t="s">
        <v>3147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684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3148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3148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615</v>
      </c>
      <c r="F23" s="11"/>
      <c r="G23" s="12"/>
      <c r="H23" s="31" t="str">
        <f t="shared" si="3"/>
        <v>Pass</v>
      </c>
    </row>
    <row r="24">
      <c r="A24" s="34"/>
      <c r="B24" s="49" t="s">
        <v>3153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3154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3155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3156</v>
      </c>
      <c r="B27" s="27" t="s">
        <v>15</v>
      </c>
      <c r="C27" s="28" t="s">
        <v>551</v>
      </c>
      <c r="D27" s="29" t="s">
        <v>552</v>
      </c>
      <c r="E27" s="35" t="s">
        <v>3147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3148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3148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904</v>
      </c>
      <c r="F33" s="11"/>
      <c r="G33" s="12"/>
      <c r="H33" s="31" t="str">
        <f t="shared" si="5"/>
        <v>Pass</v>
      </c>
    </row>
    <row r="34">
      <c r="A34" s="34"/>
      <c r="B34" s="36" t="s">
        <v>3157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3158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3159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3160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3161</v>
      </c>
      <c r="B2" s="17" t="s">
        <v>526</v>
      </c>
      <c r="C2" s="11"/>
      <c r="D2" s="12"/>
      <c r="E2" s="13" t="s">
        <v>3</v>
      </c>
      <c r="F2" s="71" t="s">
        <v>360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3162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45803.0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3163</v>
      </c>
      <c r="B6" s="64"/>
      <c r="C6" s="23" t="s">
        <v>3164</v>
      </c>
      <c r="D6" s="24"/>
      <c r="E6" s="56" t="s">
        <v>3165</v>
      </c>
      <c r="F6" s="11"/>
      <c r="G6" s="11"/>
      <c r="H6" s="57"/>
    </row>
    <row r="7">
      <c r="A7" s="27" t="s">
        <v>3166</v>
      </c>
      <c r="B7" s="27" t="s">
        <v>15</v>
      </c>
      <c r="C7" s="28" t="s">
        <v>551</v>
      </c>
      <c r="D7" s="29" t="s">
        <v>562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3167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3168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3169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3170</v>
      </c>
      <c r="B17" s="44" t="s">
        <v>15</v>
      </c>
      <c r="C17" s="45" t="s">
        <v>551</v>
      </c>
      <c r="D17" s="46" t="s">
        <v>562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3171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3172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3173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3174</v>
      </c>
      <c r="B27" s="27" t="s">
        <v>15</v>
      </c>
      <c r="C27" s="28" t="s">
        <v>551</v>
      </c>
      <c r="D27" s="29" t="s">
        <v>562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3175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3176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3177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3178</v>
      </c>
      <c r="E37" s="7"/>
      <c r="F37" s="7"/>
      <c r="G37" s="8"/>
      <c r="H37" s="26"/>
    </row>
    <row r="38">
      <c r="A38" s="74" t="s">
        <v>564</v>
      </c>
      <c r="B38" s="11"/>
      <c r="C38" s="12"/>
      <c r="D38" s="123" t="s">
        <v>3179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3180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363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45814.0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3181</v>
      </c>
      <c r="B6" s="64"/>
      <c r="C6" s="23" t="s">
        <v>3182</v>
      </c>
      <c r="D6" s="24"/>
      <c r="E6" s="56" t="s">
        <v>3183</v>
      </c>
      <c r="F6" s="11"/>
      <c r="G6" s="11"/>
      <c r="H6" s="57"/>
    </row>
    <row r="7">
      <c r="A7" s="27" t="s">
        <v>3184</v>
      </c>
      <c r="B7" s="27" t="s">
        <v>15</v>
      </c>
      <c r="C7" s="28" t="s">
        <v>551</v>
      </c>
      <c r="D7" s="29" t="s">
        <v>552</v>
      </c>
      <c r="E7" s="35" t="s">
        <v>3185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748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1087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3186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3187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3188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3189</v>
      </c>
      <c r="B17" s="44" t="s">
        <v>15</v>
      </c>
      <c r="C17" s="45" t="s">
        <v>551</v>
      </c>
      <c r="D17" s="46" t="s">
        <v>552</v>
      </c>
      <c r="E17" s="112" t="s">
        <v>3185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2660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1087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112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3190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3191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3192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3193</v>
      </c>
      <c r="B27" s="27" t="s">
        <v>15</v>
      </c>
      <c r="C27" s="28" t="s">
        <v>551</v>
      </c>
      <c r="D27" s="29" t="s">
        <v>552</v>
      </c>
      <c r="E27" s="35" t="s">
        <v>3185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2660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1087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3194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3195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3196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3197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3198</v>
      </c>
      <c r="B2" s="17" t="s">
        <v>526</v>
      </c>
      <c r="C2" s="11"/>
      <c r="D2" s="12"/>
      <c r="E2" s="13" t="s">
        <v>3</v>
      </c>
      <c r="F2" s="71" t="s">
        <v>303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365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45796.0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3199</v>
      </c>
      <c r="B6" s="64"/>
      <c r="C6" s="23" t="s">
        <v>3200</v>
      </c>
      <c r="D6" s="24"/>
      <c r="E6" s="56" t="s">
        <v>3201</v>
      </c>
      <c r="F6" s="11"/>
      <c r="G6" s="11"/>
      <c r="H6" s="57"/>
    </row>
    <row r="7">
      <c r="A7" s="27" t="s">
        <v>3202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3203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3204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3205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3206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3207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3208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3209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3210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3211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3212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3213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3214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3215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367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45691.0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3216</v>
      </c>
      <c r="B6" s="64"/>
      <c r="C6" s="23" t="s">
        <v>3217</v>
      </c>
      <c r="D6" s="24"/>
      <c r="E6" s="56" t="s">
        <v>3218</v>
      </c>
      <c r="F6" s="11"/>
      <c r="G6" s="11"/>
      <c r="H6" s="57"/>
    </row>
    <row r="7">
      <c r="A7" s="27" t="s">
        <v>3219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864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3220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3221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3222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3223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1493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1511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864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3224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3225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3226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3227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1511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864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3228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3229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3230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3231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3232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3233</v>
      </c>
      <c r="B2" s="17" t="s">
        <v>526</v>
      </c>
      <c r="C2" s="11"/>
      <c r="D2" s="12"/>
      <c r="E2" s="13" t="s">
        <v>3</v>
      </c>
      <c r="F2" s="71" t="s">
        <v>369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370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45824.0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3234</v>
      </c>
      <c r="B6" s="64"/>
      <c r="C6" s="23" t="s">
        <v>3235</v>
      </c>
      <c r="D6" s="24"/>
      <c r="E6" s="56" t="s">
        <v>3236</v>
      </c>
      <c r="F6" s="11"/>
      <c r="G6" s="11"/>
      <c r="H6" s="57"/>
    </row>
    <row r="7">
      <c r="A7" s="27" t="s">
        <v>3237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748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3238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3239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3240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3241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661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112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3242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3243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3244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3245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3246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3247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3248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3249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3250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3251</v>
      </c>
      <c r="B2" s="17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372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45803.0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3252</v>
      </c>
      <c r="B6" s="64"/>
      <c r="C6" s="23" t="s">
        <v>3253</v>
      </c>
      <c r="D6" s="24"/>
      <c r="E6" s="56" t="s">
        <v>3254</v>
      </c>
      <c r="F6" s="11"/>
      <c r="G6" s="11"/>
      <c r="H6" s="57"/>
    </row>
    <row r="7">
      <c r="A7" s="27" t="s">
        <v>3255</v>
      </c>
      <c r="B7" s="27" t="s">
        <v>15</v>
      </c>
      <c r="C7" s="28" t="s">
        <v>551</v>
      </c>
      <c r="D7" s="29" t="s">
        <v>703</v>
      </c>
      <c r="E7" s="35" t="s">
        <v>1087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664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864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3256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3257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3258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3259</v>
      </c>
      <c r="B17" s="44" t="s">
        <v>15</v>
      </c>
      <c r="C17" s="45" t="s">
        <v>551</v>
      </c>
      <c r="D17" s="46" t="s">
        <v>562</v>
      </c>
      <c r="E17" s="112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615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661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3260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3261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3262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3263</v>
      </c>
      <c r="B27" s="27" t="s">
        <v>15</v>
      </c>
      <c r="C27" s="28" t="s">
        <v>551</v>
      </c>
      <c r="D27" s="29" t="s">
        <v>703</v>
      </c>
      <c r="E27" s="35" t="s">
        <v>1087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615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3264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3265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3266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3267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3268</v>
      </c>
      <c r="B2" s="17" t="s">
        <v>526</v>
      </c>
      <c r="C2" s="11"/>
      <c r="D2" s="12"/>
      <c r="E2" s="13" t="s">
        <v>3</v>
      </c>
      <c r="F2" s="71" t="s">
        <v>114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374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45824.0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3269</v>
      </c>
      <c r="B6" s="64"/>
      <c r="C6" s="23" t="s">
        <v>3270</v>
      </c>
      <c r="D6" s="24"/>
      <c r="E6" s="56" t="s">
        <v>3271</v>
      </c>
      <c r="F6" s="11"/>
      <c r="G6" s="11"/>
      <c r="H6" s="57"/>
    </row>
    <row r="7">
      <c r="A7" s="27" t="s">
        <v>3272</v>
      </c>
      <c r="B7" s="27" t="s">
        <v>15</v>
      </c>
      <c r="C7" s="28" t="s">
        <v>551</v>
      </c>
      <c r="D7" s="29" t="s">
        <v>552</v>
      </c>
      <c r="E7" s="35" t="s">
        <v>3273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805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2847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3274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3275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3276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3277</v>
      </c>
      <c r="B17" s="44" t="s">
        <v>15</v>
      </c>
      <c r="C17" s="45" t="s">
        <v>551</v>
      </c>
      <c r="D17" s="46" t="s">
        <v>552</v>
      </c>
      <c r="E17" s="112" t="s">
        <v>3273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684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805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2847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3278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3279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3280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3281</v>
      </c>
      <c r="B27" s="27" t="s">
        <v>15</v>
      </c>
      <c r="C27" s="28" t="s">
        <v>551</v>
      </c>
      <c r="D27" s="29" t="s">
        <v>552</v>
      </c>
      <c r="E27" s="35" t="s">
        <v>3273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805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2847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3282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3283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3284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3285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3286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3287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376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45824.0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3288</v>
      </c>
      <c r="B6" s="64"/>
      <c r="C6" s="23" t="s">
        <v>3289</v>
      </c>
      <c r="D6" s="24"/>
      <c r="E6" s="56" t="s">
        <v>3290</v>
      </c>
      <c r="F6" s="11"/>
      <c r="G6" s="11"/>
      <c r="H6" s="57"/>
    </row>
    <row r="7">
      <c r="A7" s="27" t="s">
        <v>3291</v>
      </c>
      <c r="B7" s="27" t="s">
        <v>15</v>
      </c>
      <c r="C7" s="28" t="s">
        <v>551</v>
      </c>
      <c r="D7" s="29" t="s">
        <v>703</v>
      </c>
      <c r="E7" s="35" t="s">
        <v>767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3147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3292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3293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3294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3295</v>
      </c>
      <c r="B17" s="44" t="s">
        <v>15</v>
      </c>
      <c r="C17" s="45" t="s">
        <v>551</v>
      </c>
      <c r="D17" s="46" t="s">
        <v>703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3147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3296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3297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3298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3299</v>
      </c>
      <c r="B27" s="27" t="s">
        <v>15</v>
      </c>
      <c r="C27" s="28" t="s">
        <v>551</v>
      </c>
      <c r="D27" s="29" t="s">
        <v>703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3147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3300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3301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3302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3303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3304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378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45866.0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3305</v>
      </c>
      <c r="B6" s="64"/>
      <c r="C6" s="23" t="s">
        <v>3306</v>
      </c>
      <c r="D6" s="24"/>
      <c r="E6" s="56" t="s">
        <v>3307</v>
      </c>
      <c r="F6" s="11"/>
      <c r="G6" s="11"/>
      <c r="H6" s="57"/>
    </row>
    <row r="7">
      <c r="A7" s="27" t="s">
        <v>3308</v>
      </c>
      <c r="B7" s="27" t="s">
        <v>15</v>
      </c>
      <c r="C7" s="28" t="s">
        <v>551</v>
      </c>
      <c r="D7" s="29" t="s">
        <v>552</v>
      </c>
      <c r="E7" s="35" t="s">
        <v>2660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2660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727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3309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3310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3311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3312</v>
      </c>
      <c r="B17" s="44" t="s">
        <v>15</v>
      </c>
      <c r="C17" s="45" t="s">
        <v>551</v>
      </c>
      <c r="D17" s="46" t="s">
        <v>552</v>
      </c>
      <c r="E17" s="112" t="s">
        <v>2660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904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2660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2660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3313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3314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3315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3316</v>
      </c>
      <c r="B27" s="27" t="s">
        <v>15</v>
      </c>
      <c r="C27" s="28" t="s">
        <v>551</v>
      </c>
      <c r="D27" s="29" t="s">
        <v>555</v>
      </c>
      <c r="E27" s="35" t="s">
        <v>2660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2660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2660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1285</v>
      </c>
      <c r="F33" s="11"/>
      <c r="G33" s="12"/>
      <c r="H33" s="31" t="str">
        <f t="shared" si="5"/>
        <v>Pass</v>
      </c>
    </row>
    <row r="34">
      <c r="A34" s="34"/>
      <c r="B34" s="36" t="s">
        <v>3317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3318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3319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3320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3321</v>
      </c>
      <c r="B2" s="10" t="s">
        <v>526</v>
      </c>
      <c r="C2" s="11"/>
      <c r="D2" s="12"/>
      <c r="E2" s="13" t="s">
        <v>3</v>
      </c>
      <c r="F2" s="71" t="s">
        <v>201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380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45831.0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3322</v>
      </c>
      <c r="B6" s="23"/>
      <c r="C6" s="23" t="s">
        <v>3323</v>
      </c>
      <c r="D6" s="24"/>
      <c r="E6" s="25" t="s">
        <v>3324</v>
      </c>
      <c r="F6" s="7"/>
      <c r="G6" s="8"/>
      <c r="H6" s="26"/>
    </row>
    <row r="7">
      <c r="A7" s="27" t="s">
        <v>3325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555</v>
      </c>
      <c r="E10" s="35" t="s">
        <v>1161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552</v>
      </c>
      <c r="E12" s="35" t="s">
        <v>3326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3327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3328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3329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3330</v>
      </c>
      <c r="B17" s="44" t="s">
        <v>20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555</v>
      </c>
      <c r="E20" s="112" t="s">
        <v>1161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552</v>
      </c>
      <c r="E22" s="112" t="s">
        <v>3326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703</v>
      </c>
      <c r="E23" s="112" t="s">
        <v>1285</v>
      </c>
      <c r="F23" s="11"/>
      <c r="G23" s="12"/>
      <c r="H23" s="31" t="str">
        <f t="shared" si="3"/>
        <v>Pass</v>
      </c>
    </row>
    <row r="24">
      <c r="A24" s="34"/>
      <c r="B24" s="49" t="s">
        <v>3331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3332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3333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3334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555</v>
      </c>
      <c r="E30" s="35" t="s">
        <v>1161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552</v>
      </c>
      <c r="E32" s="35" t="s">
        <v>3326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562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3335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3336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3337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3338</v>
      </c>
      <c r="B37" s="44" t="s">
        <v>20</v>
      </c>
      <c r="C37" s="45" t="s">
        <v>551</v>
      </c>
      <c r="D37" s="46" t="s">
        <v>616</v>
      </c>
      <c r="E37" s="112" t="s">
        <v>726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562</v>
      </c>
      <c r="E38" s="112" t="s">
        <v>559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555</v>
      </c>
      <c r="E39" s="112" t="s">
        <v>559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562</v>
      </c>
      <c r="E40" s="112" t="s">
        <v>664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555</v>
      </c>
      <c r="E41" s="112" t="s">
        <v>559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552</v>
      </c>
      <c r="E42" s="112" t="s">
        <v>3326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562</v>
      </c>
      <c r="E43" s="112" t="s">
        <v>664</v>
      </c>
      <c r="F43" s="11"/>
      <c r="G43" s="12"/>
      <c r="H43" s="31" t="str">
        <f t="shared" si="7"/>
        <v>Pass</v>
      </c>
    </row>
    <row r="44">
      <c r="A44" s="34"/>
      <c r="B44" s="49" t="s">
        <v>3339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3340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3341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3342</v>
      </c>
      <c r="B47" s="27" t="s">
        <v>20</v>
      </c>
      <c r="C47" s="28" t="s">
        <v>551</v>
      </c>
      <c r="D47" s="29" t="s">
        <v>616</v>
      </c>
      <c r="E47" s="35" t="s">
        <v>726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562</v>
      </c>
      <c r="E48" s="35" t="s">
        <v>559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562</v>
      </c>
      <c r="E49" s="35" t="s">
        <v>559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555</v>
      </c>
      <c r="E50" s="35" t="s">
        <v>559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562</v>
      </c>
      <c r="E51" s="35" t="s">
        <v>559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552</v>
      </c>
      <c r="E52" s="35" t="s">
        <v>3326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562</v>
      </c>
      <c r="E53" s="35" t="s">
        <v>664</v>
      </c>
      <c r="F53" s="11"/>
      <c r="G53" s="12"/>
      <c r="H53" s="31" t="str">
        <f t="shared" si="9"/>
        <v>Pass</v>
      </c>
    </row>
    <row r="54">
      <c r="A54" s="34"/>
      <c r="B54" s="53" t="s">
        <v>3343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3344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3345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3346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3347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3348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45859.0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3349</v>
      </c>
      <c r="B6" s="64"/>
      <c r="C6" s="23" t="s">
        <v>3350</v>
      </c>
      <c r="D6" s="24"/>
      <c r="E6" s="56" t="s">
        <v>3351</v>
      </c>
      <c r="F6" s="11"/>
      <c r="G6" s="11"/>
      <c r="H6" s="57"/>
    </row>
    <row r="7">
      <c r="A7" s="27" t="s">
        <v>3352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3353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3354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3355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3356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3357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3358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3353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3354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3359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3360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3361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3362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3353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3354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3363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3364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3365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3366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>
        <v>4.000029646E9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3367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384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45869.0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3368</v>
      </c>
      <c r="B6" s="64"/>
      <c r="C6" s="23" t="s">
        <v>3369</v>
      </c>
      <c r="D6" s="24"/>
      <c r="E6" s="56" t="s">
        <v>3370</v>
      </c>
      <c r="F6" s="11"/>
      <c r="G6" s="11"/>
      <c r="H6" s="57"/>
    </row>
    <row r="7">
      <c r="A7" s="27" t="s">
        <v>3371</v>
      </c>
      <c r="B7" s="27" t="s">
        <v>15</v>
      </c>
      <c r="C7" s="28" t="s">
        <v>551</v>
      </c>
      <c r="D7" s="29" t="s">
        <v>562</v>
      </c>
      <c r="E7" s="35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3372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3373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3374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3375</v>
      </c>
      <c r="B17" s="44" t="s">
        <v>15</v>
      </c>
      <c r="C17" s="45" t="s">
        <v>551</v>
      </c>
      <c r="D17" s="46" t="s">
        <v>552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1087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3376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3377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3378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3379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805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3380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3381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3382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3383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3384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386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45852.0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3385</v>
      </c>
      <c r="B6" s="64"/>
      <c r="C6" s="23" t="s">
        <v>3386</v>
      </c>
      <c r="D6" s="24"/>
      <c r="E6" s="56" t="s">
        <v>3387</v>
      </c>
      <c r="F6" s="11"/>
      <c r="G6" s="11"/>
      <c r="H6" s="57"/>
    </row>
    <row r="7">
      <c r="A7" s="27" t="s">
        <v>3388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728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805</v>
      </c>
      <c r="F13" s="11"/>
      <c r="G13" s="12"/>
      <c r="H13" s="31" t="str">
        <f t="shared" si="1"/>
        <v>Pass</v>
      </c>
    </row>
    <row r="14">
      <c r="A14" s="34"/>
      <c r="B14" s="36" t="s">
        <v>3389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3390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3391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3392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728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805</v>
      </c>
      <c r="F23" s="11"/>
      <c r="G23" s="12"/>
      <c r="H23" s="31" t="str">
        <f t="shared" si="3"/>
        <v>Pass</v>
      </c>
    </row>
    <row r="24">
      <c r="A24" s="34"/>
      <c r="B24" s="49" t="s">
        <v>3393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3394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3395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3396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728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805</v>
      </c>
      <c r="F33" s="11"/>
      <c r="G33" s="12"/>
      <c r="H33" s="31" t="str">
        <f t="shared" si="5"/>
        <v>Pass</v>
      </c>
    </row>
    <row r="34">
      <c r="A34" s="34"/>
      <c r="B34" s="36" t="s">
        <v>3397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3398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3399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3400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3401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3402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388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45831.0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3403</v>
      </c>
      <c r="B6" s="64"/>
      <c r="C6" s="23" t="s">
        <v>3404</v>
      </c>
      <c r="D6" s="24"/>
      <c r="E6" s="56" t="s">
        <v>3405</v>
      </c>
      <c r="F6" s="11"/>
      <c r="G6" s="11"/>
      <c r="H6" s="57"/>
    </row>
    <row r="7">
      <c r="A7" s="27" t="s">
        <v>3406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1087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3407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3408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3409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3410</v>
      </c>
      <c r="B17" s="44" t="s">
        <v>15</v>
      </c>
      <c r="C17" s="45" t="s">
        <v>551</v>
      </c>
      <c r="D17" s="46" t="s">
        <v>555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1087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3411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3412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3413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3414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1087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3415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3416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3417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3418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3419</v>
      </c>
      <c r="B2" s="17" t="s">
        <v>526</v>
      </c>
      <c r="C2" s="11"/>
      <c r="D2" s="12"/>
      <c r="E2" s="13" t="s">
        <v>3</v>
      </c>
      <c r="F2" s="71" t="s">
        <v>312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390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45873.0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3420</v>
      </c>
      <c r="B6" s="64"/>
      <c r="C6" s="23" t="s">
        <v>3421</v>
      </c>
      <c r="D6" s="24"/>
      <c r="E6" s="56" t="s">
        <v>3422</v>
      </c>
      <c r="F6" s="11"/>
      <c r="G6" s="11"/>
      <c r="H6" s="57"/>
    </row>
    <row r="7">
      <c r="A7" s="27" t="s">
        <v>3423</v>
      </c>
      <c r="B7" s="27" t="s">
        <v>15</v>
      </c>
      <c r="C7" s="28" t="s">
        <v>551</v>
      </c>
      <c r="D7" s="29" t="s">
        <v>552</v>
      </c>
      <c r="E7" s="35" t="s">
        <v>3424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904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3425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3426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3427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3428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3429</v>
      </c>
      <c r="B17" s="44" t="s">
        <v>15</v>
      </c>
      <c r="C17" s="45" t="s">
        <v>551</v>
      </c>
      <c r="D17" s="46" t="s">
        <v>552</v>
      </c>
      <c r="E17" s="112" t="s">
        <v>3424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904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3425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615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112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3430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3431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3432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3433</v>
      </c>
      <c r="B27" s="27" t="s">
        <v>15</v>
      </c>
      <c r="C27" s="28" t="s">
        <v>551</v>
      </c>
      <c r="D27" s="29" t="s">
        <v>552</v>
      </c>
      <c r="E27" s="35" t="s">
        <v>3424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3425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684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3434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3435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3436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3437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3438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392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45895.0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3439</v>
      </c>
      <c r="B6" s="64"/>
      <c r="C6" s="23" t="s">
        <v>3440</v>
      </c>
      <c r="D6" s="24"/>
      <c r="E6" s="56" t="s">
        <v>3441</v>
      </c>
      <c r="F6" s="11"/>
      <c r="G6" s="11"/>
      <c r="H6" s="57"/>
    </row>
    <row r="7">
      <c r="A7" s="27" t="s">
        <v>3442</v>
      </c>
      <c r="B7" s="27" t="s">
        <v>15</v>
      </c>
      <c r="C7" s="28" t="s">
        <v>551</v>
      </c>
      <c r="D7" s="29" t="s">
        <v>555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3443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2660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2660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3444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3445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3446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3447</v>
      </c>
      <c r="B17" s="44" t="s">
        <v>15</v>
      </c>
      <c r="C17" s="45" t="s">
        <v>551</v>
      </c>
      <c r="D17" s="46" t="s">
        <v>555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3443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2660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767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805</v>
      </c>
      <c r="F23" s="11"/>
      <c r="G23" s="12"/>
      <c r="H23" s="31" t="str">
        <f t="shared" si="3"/>
        <v>Pass</v>
      </c>
    </row>
    <row r="24">
      <c r="A24" s="34"/>
      <c r="B24" s="49" t="s">
        <v>3448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3449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3450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3451</v>
      </c>
      <c r="B27" s="27" t="s">
        <v>15</v>
      </c>
      <c r="C27" s="28" t="s">
        <v>551</v>
      </c>
      <c r="D27" s="29" t="s">
        <v>555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3443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2660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3452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3453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3454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3455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3456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394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45856.0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3457</v>
      </c>
      <c r="B6" s="64"/>
      <c r="C6" s="23" t="s">
        <v>3458</v>
      </c>
      <c r="D6" s="24"/>
      <c r="E6" s="56" t="s">
        <v>3459</v>
      </c>
      <c r="F6" s="11"/>
      <c r="G6" s="11"/>
      <c r="H6" s="57"/>
    </row>
    <row r="7">
      <c r="A7" s="27" t="s">
        <v>3460</v>
      </c>
      <c r="B7" s="27" t="s">
        <v>15</v>
      </c>
      <c r="C7" s="28" t="s">
        <v>551</v>
      </c>
      <c r="D7" s="29" t="s">
        <v>552</v>
      </c>
      <c r="E7" s="35" t="s">
        <v>805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3461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3462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3463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3464</v>
      </c>
      <c r="B17" s="44" t="s">
        <v>15</v>
      </c>
      <c r="C17" s="45" t="s">
        <v>551</v>
      </c>
      <c r="D17" s="46" t="s">
        <v>555</v>
      </c>
      <c r="E17" s="112" t="s">
        <v>805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1285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3465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3466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3467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3468</v>
      </c>
      <c r="B27" s="27" t="s">
        <v>15</v>
      </c>
      <c r="C27" s="28" t="s">
        <v>551</v>
      </c>
      <c r="D27" s="29" t="s">
        <v>552</v>
      </c>
      <c r="E27" s="35" t="s">
        <v>805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3469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3470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3471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3472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3473</v>
      </c>
      <c r="B2" s="17" t="s">
        <v>526</v>
      </c>
      <c r="C2" s="11"/>
      <c r="D2" s="12"/>
      <c r="E2" s="13" t="s">
        <v>3</v>
      </c>
      <c r="F2" s="71" t="s">
        <v>396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397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45873.0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3474</v>
      </c>
      <c r="B6" s="64"/>
      <c r="C6" s="23" t="s">
        <v>3475</v>
      </c>
      <c r="D6" s="24"/>
      <c r="E6" s="56" t="s">
        <v>3476</v>
      </c>
      <c r="F6" s="11"/>
      <c r="G6" s="11"/>
      <c r="H6" s="57"/>
    </row>
    <row r="7">
      <c r="A7" s="27" t="s">
        <v>3477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684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3478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3479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3480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3481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684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3482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3483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3484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3485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684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3486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3487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3488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3489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3490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/>
      <c r="C3" s="11"/>
      <c r="D3" s="12"/>
      <c r="E3" s="18" t="s">
        <v>6</v>
      </c>
      <c r="F3" s="110" t="s">
        <v>546</v>
      </c>
      <c r="G3" s="13" t="s">
        <v>7</v>
      </c>
      <c r="H3" s="107" t="s">
        <v>399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45880.0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3491</v>
      </c>
      <c r="B6" s="64"/>
      <c r="C6" s="23" t="s">
        <v>3492</v>
      </c>
      <c r="D6" s="24"/>
      <c r="E6" s="56" t="s">
        <v>3493</v>
      </c>
      <c r="F6" s="11"/>
      <c r="G6" s="11"/>
      <c r="H6" s="57"/>
    </row>
    <row r="7">
      <c r="A7" s="27" t="s">
        <v>3494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1285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3495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3496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3497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3498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805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3499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3500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3501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3502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805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3503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3504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3505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3506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3507</v>
      </c>
      <c r="B2" s="17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401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45873.0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3508</v>
      </c>
      <c r="B6" s="64"/>
      <c r="C6" s="23" t="s">
        <v>3509</v>
      </c>
      <c r="D6" s="24"/>
      <c r="E6" s="56" t="s">
        <v>3510</v>
      </c>
      <c r="F6" s="11"/>
      <c r="G6" s="11"/>
      <c r="H6" s="57"/>
    </row>
    <row r="7">
      <c r="A7" s="27" t="s">
        <v>3511</v>
      </c>
      <c r="B7" s="27" t="s">
        <v>15</v>
      </c>
      <c r="C7" s="28" t="s">
        <v>551</v>
      </c>
      <c r="D7" s="29" t="s">
        <v>552</v>
      </c>
      <c r="E7" s="35" t="s">
        <v>2847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904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3354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3512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3513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3514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3515</v>
      </c>
      <c r="B17" s="44" t="s">
        <v>15</v>
      </c>
      <c r="C17" s="45" t="s">
        <v>551</v>
      </c>
      <c r="D17" s="46" t="s">
        <v>552</v>
      </c>
      <c r="E17" s="112" t="s">
        <v>2847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904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3353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3516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3517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3518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3519</v>
      </c>
      <c r="B27" s="27" t="s">
        <v>15</v>
      </c>
      <c r="C27" s="28" t="s">
        <v>551</v>
      </c>
      <c r="D27" s="29" t="s">
        <v>552</v>
      </c>
      <c r="E27" s="35" t="s">
        <v>2847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904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3353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3520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3521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3522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3523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3524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3525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45880.0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3526</v>
      </c>
      <c r="B6" s="64"/>
      <c r="C6" s="23" t="s">
        <v>3527</v>
      </c>
      <c r="D6" s="24"/>
      <c r="E6" s="56" t="s">
        <v>3528</v>
      </c>
      <c r="F6" s="11"/>
      <c r="G6" s="11"/>
      <c r="H6" s="57"/>
    </row>
    <row r="7">
      <c r="A7" s="27" t="s">
        <v>3529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3530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3531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3532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3533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3534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3535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3536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3537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3538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3539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3540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3541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3542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403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45880.0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3543</v>
      </c>
      <c r="B6" s="64"/>
      <c r="C6" s="23" t="s">
        <v>3544</v>
      </c>
      <c r="D6" s="24"/>
      <c r="E6" s="56" t="s">
        <v>3545</v>
      </c>
      <c r="F6" s="11"/>
      <c r="G6" s="11"/>
      <c r="H6" s="57"/>
    </row>
    <row r="7">
      <c r="A7" s="27" t="s">
        <v>3546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1285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3547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3548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3549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3550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805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3551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3552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3553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3554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805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3555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3556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3557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3558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3559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3560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405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45898.0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3561</v>
      </c>
      <c r="B6" s="64"/>
      <c r="C6" s="23" t="s">
        <v>3562</v>
      </c>
      <c r="D6" s="24"/>
      <c r="E6" s="56" t="s">
        <v>3563</v>
      </c>
      <c r="F6" s="11"/>
      <c r="G6" s="11"/>
      <c r="H6" s="57"/>
    </row>
    <row r="7">
      <c r="A7" s="27" t="s">
        <v>3564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3565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3566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3567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3568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3569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3570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3571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3572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3573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3574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3575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3576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3577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3578</v>
      </c>
      <c r="B2" s="17" t="s">
        <v>526</v>
      </c>
      <c r="C2" s="11"/>
      <c r="D2" s="12"/>
      <c r="E2" s="13" t="s">
        <v>3</v>
      </c>
      <c r="F2" s="71" t="s">
        <v>360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407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45898.0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3579</v>
      </c>
      <c r="B6" s="64"/>
      <c r="C6" s="23" t="s">
        <v>3580</v>
      </c>
      <c r="D6" s="24"/>
      <c r="E6" s="56" t="s">
        <v>3581</v>
      </c>
      <c r="F6" s="11"/>
      <c r="G6" s="11"/>
      <c r="H6" s="57"/>
    </row>
    <row r="7">
      <c r="A7" s="27" t="s">
        <v>3582</v>
      </c>
      <c r="B7" s="27" t="s">
        <v>15</v>
      </c>
      <c r="C7" s="28" t="s">
        <v>551</v>
      </c>
      <c r="D7" s="29" t="s">
        <v>562</v>
      </c>
      <c r="E7" s="35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805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3583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3584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3585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3586</v>
      </c>
      <c r="B17" s="44" t="s">
        <v>15</v>
      </c>
      <c r="C17" s="45" t="s">
        <v>551</v>
      </c>
      <c r="D17" s="46" t="s">
        <v>562</v>
      </c>
      <c r="E17" s="112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805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3587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3588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3589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3590</v>
      </c>
      <c r="B27" s="27" t="s">
        <v>15</v>
      </c>
      <c r="C27" s="28" t="s">
        <v>551</v>
      </c>
      <c r="D27" s="29" t="s">
        <v>562</v>
      </c>
      <c r="E27" s="35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3591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3592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3593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3594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3595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410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45912.0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3596</v>
      </c>
      <c r="B6" s="64"/>
      <c r="C6" s="23" t="s">
        <v>3597</v>
      </c>
      <c r="D6" s="24"/>
      <c r="E6" s="56" t="s">
        <v>3598</v>
      </c>
      <c r="F6" s="11"/>
      <c r="G6" s="11"/>
      <c r="H6" s="57"/>
    </row>
    <row r="7">
      <c r="A7" s="27" t="s">
        <v>3599</v>
      </c>
      <c r="B7" s="27" t="s">
        <v>15</v>
      </c>
      <c r="C7" s="28" t="s">
        <v>551</v>
      </c>
      <c r="D7" s="29" t="s">
        <v>552</v>
      </c>
      <c r="E7" s="35" t="s">
        <v>3600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3601</v>
      </c>
      <c r="E9" s="35" t="s">
        <v>3602</v>
      </c>
      <c r="F9" s="11"/>
      <c r="G9" s="12"/>
      <c r="H9" s="31" t="str">
        <f t="shared" si="1"/>
        <v>Fail</v>
      </c>
    </row>
    <row r="10">
      <c r="A10" s="34"/>
      <c r="B10" s="67"/>
      <c r="C10" s="28" t="s">
        <v>557</v>
      </c>
      <c r="D10" s="29" t="s">
        <v>552</v>
      </c>
      <c r="E10" s="35" t="s">
        <v>2588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3601</v>
      </c>
      <c r="E11" s="35" t="s">
        <v>3602</v>
      </c>
      <c r="F11" s="11"/>
      <c r="G11" s="12"/>
      <c r="H11" s="31" t="str">
        <f t="shared" si="1"/>
        <v>Fail</v>
      </c>
    </row>
    <row r="12">
      <c r="A12" s="34"/>
      <c r="B12" s="67"/>
      <c r="C12" s="28" t="s">
        <v>560</v>
      </c>
      <c r="D12" s="29" t="s">
        <v>562</v>
      </c>
      <c r="E12" s="35" t="s">
        <v>2660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3601</v>
      </c>
      <c r="E13" s="35" t="s">
        <v>3603</v>
      </c>
      <c r="F13" s="11"/>
      <c r="G13" s="12"/>
      <c r="H13" s="31" t="str">
        <f t="shared" si="1"/>
        <v>Fail</v>
      </c>
    </row>
    <row r="14">
      <c r="A14" s="34"/>
      <c r="B14" s="36" t="s">
        <v>3604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3605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3606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3607</v>
      </c>
      <c r="B17" s="44" t="s">
        <v>15</v>
      </c>
      <c r="C17" s="45" t="s">
        <v>551</v>
      </c>
      <c r="D17" s="46" t="s">
        <v>552</v>
      </c>
      <c r="E17" s="112" t="s">
        <v>3600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3601</v>
      </c>
      <c r="E19" s="112" t="s">
        <v>3602</v>
      </c>
      <c r="F19" s="11"/>
      <c r="G19" s="12"/>
      <c r="H19" s="31" t="str">
        <f t="shared" si="3"/>
        <v>Fail</v>
      </c>
    </row>
    <row r="20">
      <c r="A20" s="34"/>
      <c r="B20" s="71"/>
      <c r="C20" s="45" t="s">
        <v>557</v>
      </c>
      <c r="D20" s="46" t="s">
        <v>552</v>
      </c>
      <c r="E20" s="112" t="s">
        <v>2588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3601</v>
      </c>
      <c r="E21" s="112" t="s">
        <v>3602</v>
      </c>
      <c r="F21" s="11"/>
      <c r="G21" s="12"/>
      <c r="H21" s="31" t="str">
        <f t="shared" si="3"/>
        <v>Fail</v>
      </c>
    </row>
    <row r="22">
      <c r="A22" s="34"/>
      <c r="B22" s="71"/>
      <c r="C22" s="45" t="s">
        <v>560</v>
      </c>
      <c r="D22" s="46" t="s">
        <v>562</v>
      </c>
      <c r="E22" s="112" t="s">
        <v>2660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3601</v>
      </c>
      <c r="E23" s="112" t="s">
        <v>3603</v>
      </c>
      <c r="F23" s="11"/>
      <c r="G23" s="12"/>
      <c r="H23" s="31" t="str">
        <f t="shared" si="3"/>
        <v>Fail</v>
      </c>
    </row>
    <row r="24">
      <c r="A24" s="34"/>
      <c r="B24" s="49" t="s">
        <v>3608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3609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3610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3611</v>
      </c>
      <c r="B27" s="27" t="s">
        <v>15</v>
      </c>
      <c r="C27" s="28" t="s">
        <v>551</v>
      </c>
      <c r="D27" s="29" t="s">
        <v>552</v>
      </c>
      <c r="E27" s="35" t="s">
        <v>3600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3601</v>
      </c>
      <c r="E29" s="35" t="s">
        <v>3602</v>
      </c>
      <c r="F29" s="11"/>
      <c r="G29" s="12"/>
      <c r="H29" s="31" t="str">
        <f t="shared" si="5"/>
        <v>Fail</v>
      </c>
    </row>
    <row r="30">
      <c r="A30" s="34"/>
      <c r="B30" s="67"/>
      <c r="C30" s="28" t="s">
        <v>557</v>
      </c>
      <c r="D30" s="29" t="s">
        <v>552</v>
      </c>
      <c r="E30" s="35" t="s">
        <v>2588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3601</v>
      </c>
      <c r="E31" s="35" t="s">
        <v>3602</v>
      </c>
      <c r="F31" s="11"/>
      <c r="G31" s="12"/>
      <c r="H31" s="31" t="str">
        <f t="shared" si="5"/>
        <v>Fail</v>
      </c>
    </row>
    <row r="32">
      <c r="A32" s="34"/>
      <c r="B32" s="67"/>
      <c r="C32" s="28" t="s">
        <v>560</v>
      </c>
      <c r="D32" s="29" t="s">
        <v>562</v>
      </c>
      <c r="E32" s="35" t="s">
        <v>2660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3601</v>
      </c>
      <c r="E33" s="35" t="s">
        <v>3603</v>
      </c>
      <c r="F33" s="11"/>
      <c r="G33" s="12"/>
      <c r="H33" s="31" t="str">
        <f t="shared" si="5"/>
        <v>Fail</v>
      </c>
    </row>
    <row r="34">
      <c r="A34" s="34"/>
      <c r="B34" s="36" t="s">
        <v>3612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3613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3614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3615</v>
      </c>
      <c r="E37" s="7"/>
      <c r="F37" s="7"/>
      <c r="G37" s="8"/>
      <c r="H37" s="26"/>
    </row>
    <row r="38">
      <c r="A38" s="74" t="s">
        <v>3616</v>
      </c>
      <c r="B38" s="11"/>
      <c r="C38" s="12"/>
      <c r="D38" s="119" t="s">
        <v>3617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3618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412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45866.0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3619</v>
      </c>
      <c r="B6" s="64"/>
      <c r="C6" s="23" t="s">
        <v>3620</v>
      </c>
      <c r="D6" s="24"/>
      <c r="E6" s="56" t="s">
        <v>3621</v>
      </c>
      <c r="F6" s="11"/>
      <c r="G6" s="11"/>
      <c r="H6" s="57"/>
    </row>
    <row r="7">
      <c r="A7" s="27" t="s">
        <v>3622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1285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3326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3623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3624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3625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3626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1285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3326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3627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3628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3629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3630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1285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3326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3631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3632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3633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3634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3635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3636</v>
      </c>
      <c r="B2" s="17" t="s">
        <v>526</v>
      </c>
      <c r="C2" s="11"/>
      <c r="D2" s="12"/>
      <c r="E2" s="13" t="s">
        <v>3</v>
      </c>
      <c r="F2" s="71" t="s">
        <v>416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1466</v>
      </c>
      <c r="G3" s="13" t="s">
        <v>7</v>
      </c>
      <c r="H3" s="107" t="s">
        <v>3637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45901.0</v>
      </c>
    </row>
    <row r="5">
      <c r="A5" s="63"/>
      <c r="B5" s="11"/>
      <c r="C5" s="11"/>
      <c r="D5" s="12"/>
      <c r="E5" s="13" t="s">
        <v>10</v>
      </c>
      <c r="F5" s="21"/>
      <c r="G5" s="22" t="s">
        <v>37</v>
      </c>
      <c r="H5" s="109">
        <v>3.0</v>
      </c>
    </row>
    <row r="6">
      <c r="A6" s="64" t="s">
        <v>3638</v>
      </c>
      <c r="B6" s="64"/>
      <c r="C6" s="23" t="s">
        <v>3639</v>
      </c>
      <c r="D6" s="24"/>
      <c r="E6" s="56" t="s">
        <v>3640</v>
      </c>
      <c r="F6" s="11"/>
      <c r="G6" s="11"/>
      <c r="H6" s="57"/>
    </row>
    <row r="7">
      <c r="A7" s="27" t="s">
        <v>3641</v>
      </c>
      <c r="B7" s="27" t="s">
        <v>15</v>
      </c>
      <c r="C7" s="28" t="s">
        <v>1471</v>
      </c>
      <c r="D7" s="29" t="s">
        <v>562</v>
      </c>
      <c r="E7" s="35" t="s">
        <v>664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1473</v>
      </c>
      <c r="D8" s="29" t="s">
        <v>562</v>
      </c>
      <c r="E8" s="35" t="s">
        <v>1161</v>
      </c>
      <c r="F8" s="11"/>
      <c r="G8" s="12"/>
      <c r="H8" s="31" t="str">
        <f t="shared" si="1"/>
        <v>Pass</v>
      </c>
    </row>
    <row r="9">
      <c r="A9" s="34"/>
      <c r="B9" s="67"/>
      <c r="C9" s="28" t="s">
        <v>1475</v>
      </c>
      <c r="D9" s="29" t="s">
        <v>552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3642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3643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3644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3645</v>
      </c>
      <c r="B17" s="44" t="s">
        <v>15</v>
      </c>
      <c r="C17" s="45" t="s">
        <v>1471</v>
      </c>
      <c r="D17" s="46" t="s">
        <v>562</v>
      </c>
      <c r="E17" s="112" t="s">
        <v>3646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1473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1475</v>
      </c>
      <c r="D19" s="46" t="s">
        <v>552</v>
      </c>
      <c r="E19" s="112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3647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3648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3649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3650</v>
      </c>
      <c r="B27" s="27" t="s">
        <v>15</v>
      </c>
      <c r="C27" s="28" t="s">
        <v>1471</v>
      </c>
      <c r="D27" s="29" t="s">
        <v>562</v>
      </c>
      <c r="E27" s="35" t="s">
        <v>3646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1473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1475</v>
      </c>
      <c r="D29" s="29" t="s">
        <v>552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3651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3652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3653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3654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3655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3656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414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45923.0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3657</v>
      </c>
      <c r="B6" s="64"/>
      <c r="C6" s="23" t="s">
        <v>3658</v>
      </c>
      <c r="D6" s="24"/>
      <c r="E6" s="56" t="s">
        <v>3659</v>
      </c>
      <c r="F6" s="11"/>
      <c r="G6" s="11"/>
      <c r="H6" s="57"/>
    </row>
    <row r="7">
      <c r="A7" s="27" t="s">
        <v>3660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1285</v>
      </c>
      <c r="F13" s="11"/>
      <c r="G13" s="12"/>
      <c r="H13" s="31" t="str">
        <f t="shared" si="1"/>
        <v>Pass</v>
      </c>
    </row>
    <row r="14">
      <c r="A14" s="34"/>
      <c r="B14" s="36" t="s">
        <v>3661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3662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3663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3664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1285</v>
      </c>
      <c r="F23" s="11"/>
      <c r="G23" s="12"/>
      <c r="H23" s="31" t="str">
        <f t="shared" si="3"/>
        <v>Pass</v>
      </c>
    </row>
    <row r="24">
      <c r="A24" s="34"/>
      <c r="B24" s="49" t="s">
        <v>3665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3666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3667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3668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1285</v>
      </c>
      <c r="F33" s="11"/>
      <c r="G33" s="12"/>
      <c r="H33" s="31" t="str">
        <f t="shared" si="5"/>
        <v>Pass</v>
      </c>
    </row>
    <row r="34">
      <c r="A34" s="34"/>
      <c r="B34" s="36" t="s">
        <v>3669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3670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3671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3672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3673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3674</v>
      </c>
      <c r="B2" s="17" t="s">
        <v>526</v>
      </c>
      <c r="C2" s="11"/>
      <c r="D2" s="12"/>
      <c r="E2" s="13" t="s">
        <v>3</v>
      </c>
      <c r="F2" s="71" t="s">
        <v>416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1466</v>
      </c>
      <c r="G3" s="13" t="s">
        <v>7</v>
      </c>
      <c r="H3" s="107" t="s">
        <v>418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45901.0</v>
      </c>
    </row>
    <row r="5">
      <c r="A5" s="63"/>
      <c r="B5" s="11"/>
      <c r="C5" s="11"/>
      <c r="D5" s="12"/>
      <c r="E5" s="13" t="s">
        <v>10</v>
      </c>
      <c r="F5" s="21"/>
      <c r="G5" s="22" t="s">
        <v>37</v>
      </c>
      <c r="H5" s="109">
        <v>3.0</v>
      </c>
    </row>
    <row r="6">
      <c r="A6" s="64" t="s">
        <v>3675</v>
      </c>
      <c r="B6" s="64"/>
      <c r="C6" s="23" t="s">
        <v>3676</v>
      </c>
      <c r="D6" s="24"/>
      <c r="E6" s="56" t="s">
        <v>3677</v>
      </c>
      <c r="F6" s="11"/>
      <c r="G6" s="11"/>
      <c r="H6" s="57"/>
    </row>
    <row r="7">
      <c r="A7" s="27" t="s">
        <v>3678</v>
      </c>
      <c r="B7" s="27" t="s">
        <v>15</v>
      </c>
      <c r="C7" s="28" t="s">
        <v>1471</v>
      </c>
      <c r="D7" s="29" t="s">
        <v>562</v>
      </c>
      <c r="E7" s="35" t="s">
        <v>664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1473</v>
      </c>
      <c r="D8" s="29" t="s">
        <v>562</v>
      </c>
      <c r="E8" s="35" t="s">
        <v>1161</v>
      </c>
      <c r="F8" s="11"/>
      <c r="G8" s="12"/>
      <c r="H8" s="31" t="str">
        <f t="shared" si="1"/>
        <v>Pass</v>
      </c>
    </row>
    <row r="9">
      <c r="A9" s="34"/>
      <c r="B9" s="67"/>
      <c r="C9" s="28" t="s">
        <v>1475</v>
      </c>
      <c r="D9" s="29" t="s">
        <v>552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3679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3680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3681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3682</v>
      </c>
      <c r="B17" s="44" t="s">
        <v>15</v>
      </c>
      <c r="C17" s="45" t="s">
        <v>1471</v>
      </c>
      <c r="D17" s="46" t="s">
        <v>562</v>
      </c>
      <c r="E17" s="112" t="s">
        <v>3646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1473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1475</v>
      </c>
      <c r="D19" s="46" t="s">
        <v>552</v>
      </c>
      <c r="E19" s="112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3683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3684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3685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3686</v>
      </c>
      <c r="B27" s="27" t="s">
        <v>15</v>
      </c>
      <c r="C27" s="28" t="s">
        <v>1471</v>
      </c>
      <c r="D27" s="29" t="s">
        <v>562</v>
      </c>
      <c r="E27" s="35" t="s">
        <v>3646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1473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1475</v>
      </c>
      <c r="D29" s="29" t="s">
        <v>552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3687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3688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3689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3690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3691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420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45866.0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3692</v>
      </c>
      <c r="B6" s="64"/>
      <c r="C6" s="23" t="s">
        <v>3693</v>
      </c>
      <c r="D6" s="24"/>
      <c r="E6" s="56" t="s">
        <v>3694</v>
      </c>
      <c r="F6" s="11"/>
      <c r="G6" s="11"/>
      <c r="H6" s="57"/>
    </row>
    <row r="7">
      <c r="A7" s="27" t="s">
        <v>3695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3696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3697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3698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3699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112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3700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3701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3702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3703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3704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3705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3706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3707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3708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3709</v>
      </c>
      <c r="B2" s="17" t="s">
        <v>526</v>
      </c>
      <c r="C2" s="11"/>
      <c r="D2" s="12"/>
      <c r="E2" s="13" t="s">
        <v>3</v>
      </c>
      <c r="F2" s="71" t="s">
        <v>326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698</v>
      </c>
      <c r="G3" s="13" t="s">
        <v>7</v>
      </c>
      <c r="H3" s="107" t="s">
        <v>422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45901.0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3710</v>
      </c>
      <c r="B6" s="64"/>
      <c r="C6" s="23" t="s">
        <v>3711</v>
      </c>
      <c r="D6" s="24"/>
      <c r="E6" s="56" t="s">
        <v>3712</v>
      </c>
      <c r="F6" s="11"/>
      <c r="G6" s="11"/>
      <c r="H6" s="57"/>
    </row>
    <row r="7">
      <c r="A7" s="27" t="s">
        <v>3713</v>
      </c>
      <c r="B7" s="27" t="s">
        <v>15</v>
      </c>
      <c r="C7" s="28" t="s">
        <v>702</v>
      </c>
      <c r="D7" s="29" t="s">
        <v>555</v>
      </c>
      <c r="E7" s="35" t="s">
        <v>559</v>
      </c>
      <c r="F7" s="11"/>
      <c r="G7" s="12"/>
      <c r="H7" s="31" t="str">
        <f t="shared" ref="H7:H11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705</v>
      </c>
      <c r="D8" s="29" t="s">
        <v>552</v>
      </c>
      <c r="E8" s="35" t="s">
        <v>3714</v>
      </c>
      <c r="F8" s="11"/>
      <c r="G8" s="12"/>
      <c r="H8" s="31" t="str">
        <f t="shared" si="1"/>
        <v>Pass</v>
      </c>
    </row>
    <row r="9">
      <c r="A9" s="34"/>
      <c r="B9" s="67"/>
      <c r="C9" s="28" t="s">
        <v>706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707</v>
      </c>
      <c r="D10" s="29" t="s">
        <v>555</v>
      </c>
      <c r="E10" s="35" t="s">
        <v>661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708</v>
      </c>
      <c r="D11" s="29" t="s">
        <v>555</v>
      </c>
      <c r="E11" s="35" t="s">
        <v>1624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3715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3716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3717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3718</v>
      </c>
      <c r="B17" s="44" t="s">
        <v>15</v>
      </c>
      <c r="C17" s="45" t="s">
        <v>702</v>
      </c>
      <c r="D17" s="46" t="s">
        <v>555</v>
      </c>
      <c r="E17" s="35" t="s">
        <v>559</v>
      </c>
      <c r="F17" s="11"/>
      <c r="G17" s="12"/>
      <c r="H17" s="31" t="str">
        <f t="shared" ref="H17:H21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705</v>
      </c>
      <c r="D18" s="46" t="s">
        <v>552</v>
      </c>
      <c r="E18" s="35" t="s">
        <v>3714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706</v>
      </c>
      <c r="D19" s="46" t="s">
        <v>555</v>
      </c>
      <c r="E19" s="35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707</v>
      </c>
      <c r="D20" s="46" t="s">
        <v>562</v>
      </c>
      <c r="E20" s="35" t="s">
        <v>661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708</v>
      </c>
      <c r="D21" s="46" t="s">
        <v>555</v>
      </c>
      <c r="E21" s="35" t="s">
        <v>1624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3719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3720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3721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3722</v>
      </c>
      <c r="B27" s="27" t="s">
        <v>15</v>
      </c>
      <c r="C27" s="28" t="s">
        <v>702</v>
      </c>
      <c r="D27" s="29" t="s">
        <v>555</v>
      </c>
      <c r="E27" s="35" t="s">
        <v>559</v>
      </c>
      <c r="F27" s="11"/>
      <c r="G27" s="12"/>
      <c r="H27" s="31" t="str">
        <f t="shared" ref="H27:H31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705</v>
      </c>
      <c r="D28" s="29" t="s">
        <v>552</v>
      </c>
      <c r="E28" s="35" t="s">
        <v>3714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706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707</v>
      </c>
      <c r="D30" s="29" t="s">
        <v>562</v>
      </c>
      <c r="E30" s="35" t="s">
        <v>661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708</v>
      </c>
      <c r="D31" s="29" t="s">
        <v>555</v>
      </c>
      <c r="E31" s="35" t="s">
        <v>1624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3723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3724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3725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3726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4" t="s">
        <v>3727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1 D17:D21 D27:D31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3728</v>
      </c>
      <c r="B2" s="17" t="s">
        <v>526</v>
      </c>
      <c r="C2" s="11"/>
      <c r="D2" s="12"/>
      <c r="E2" s="13" t="s">
        <v>3</v>
      </c>
      <c r="F2" s="71" t="s">
        <v>201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424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45923.0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3729</v>
      </c>
      <c r="B6" s="64"/>
      <c r="C6" s="23" t="s">
        <v>3730</v>
      </c>
      <c r="D6" s="24"/>
      <c r="E6" s="56" t="s">
        <v>3731</v>
      </c>
      <c r="F6" s="11"/>
      <c r="G6" s="11"/>
      <c r="H6" s="57"/>
    </row>
    <row r="7">
      <c r="A7" s="27" t="s">
        <v>3732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3733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3734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3735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3736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1087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904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3737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3738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3739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3740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904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3741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3742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3743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3744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3745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3746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426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45933.0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3747</v>
      </c>
      <c r="B6" s="64"/>
      <c r="C6" s="23" t="s">
        <v>3748</v>
      </c>
      <c r="D6" s="24"/>
      <c r="E6" s="56" t="s">
        <v>3749</v>
      </c>
      <c r="F6" s="11"/>
      <c r="G6" s="11"/>
      <c r="H6" s="57"/>
    </row>
    <row r="7">
      <c r="A7" s="27" t="s">
        <v>3750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3751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3752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3753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3754</v>
      </c>
      <c r="B17" s="44" t="s">
        <v>15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3755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3756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3757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3758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3759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3760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3761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3762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3763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428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45933.0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3764</v>
      </c>
      <c r="B6" s="64"/>
      <c r="C6" s="23" t="s">
        <v>3765</v>
      </c>
      <c r="D6" s="24"/>
      <c r="E6" s="56" t="s">
        <v>3766</v>
      </c>
      <c r="F6" s="11"/>
      <c r="G6" s="11"/>
      <c r="H6" s="57"/>
    </row>
    <row r="7">
      <c r="A7" s="27" t="s">
        <v>3767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3768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3769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3770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3771</v>
      </c>
      <c r="B17" s="44" t="s">
        <v>15</v>
      </c>
      <c r="C17" s="45" t="s">
        <v>551</v>
      </c>
      <c r="D17" s="46" t="s">
        <v>555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684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3772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3773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3774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3775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684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3776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3777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3778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3779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3780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3781</v>
      </c>
      <c r="B2" s="17" t="s">
        <v>526</v>
      </c>
      <c r="C2" s="11"/>
      <c r="D2" s="12"/>
      <c r="E2" s="13" t="s">
        <v>3</v>
      </c>
      <c r="F2" s="71" t="s">
        <v>430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431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45905.0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3782</v>
      </c>
      <c r="B6" s="64"/>
      <c r="C6" s="23" t="s">
        <v>3783</v>
      </c>
      <c r="D6" s="24"/>
      <c r="E6" s="56" t="s">
        <v>3784</v>
      </c>
      <c r="F6" s="11"/>
      <c r="G6" s="11"/>
      <c r="H6" s="57"/>
    </row>
    <row r="7">
      <c r="A7" s="27" t="s">
        <v>3785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3037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1161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3786</v>
      </c>
      <c r="F13" s="11"/>
      <c r="G13" s="12"/>
      <c r="H13" s="31" t="str">
        <f t="shared" si="1"/>
        <v>Pass</v>
      </c>
    </row>
    <row r="14">
      <c r="A14" s="34"/>
      <c r="B14" s="36" t="s">
        <v>3787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3788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3789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3790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1161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1161</v>
      </c>
      <c r="F23" s="11"/>
      <c r="G23" s="12"/>
      <c r="H23" s="31" t="str">
        <f t="shared" si="3"/>
        <v>Pass</v>
      </c>
    </row>
    <row r="24">
      <c r="A24" s="34"/>
      <c r="B24" s="49" t="s">
        <v>3791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3792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3793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3794</v>
      </c>
      <c r="B27" s="27" t="s">
        <v>15</v>
      </c>
      <c r="C27" s="28" t="s">
        <v>551</v>
      </c>
      <c r="D27" s="29" t="s">
        <v>703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1161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1161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1162</v>
      </c>
      <c r="F33" s="11"/>
      <c r="G33" s="12"/>
      <c r="H33" s="31" t="str">
        <f t="shared" si="5"/>
        <v>Pass</v>
      </c>
    </row>
    <row r="34">
      <c r="A34" s="34"/>
      <c r="B34" s="36" t="s">
        <v>3795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3796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3797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3798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3799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433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45930.0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3800</v>
      </c>
      <c r="B6" s="64"/>
      <c r="C6" s="23" t="s">
        <v>3801</v>
      </c>
      <c r="D6" s="24"/>
      <c r="E6" s="56" t="s">
        <v>3802</v>
      </c>
      <c r="F6" s="11"/>
      <c r="G6" s="11"/>
      <c r="H6" s="57"/>
    </row>
    <row r="7">
      <c r="A7" s="27" t="s">
        <v>3803</v>
      </c>
      <c r="B7" s="27" t="s">
        <v>15</v>
      </c>
      <c r="C7" s="28" t="s">
        <v>551</v>
      </c>
      <c r="D7" s="29" t="s">
        <v>3601</v>
      </c>
      <c r="E7" s="35" t="s">
        <v>3804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Fail</v>
      </c>
    </row>
    <row r="8">
      <c r="A8" s="66"/>
      <c r="B8" s="67"/>
      <c r="C8" s="28" t="s">
        <v>554</v>
      </c>
      <c r="D8" s="29" t="s">
        <v>3601</v>
      </c>
      <c r="E8" s="35" t="s">
        <v>3804</v>
      </c>
      <c r="F8" s="11"/>
      <c r="G8" s="12"/>
      <c r="H8" s="31" t="str">
        <f t="shared" si="1"/>
        <v>Fail</v>
      </c>
    </row>
    <row r="9">
      <c r="A9" s="34"/>
      <c r="B9" s="67"/>
      <c r="C9" s="28" t="s">
        <v>556</v>
      </c>
      <c r="D9" s="29" t="s">
        <v>3805</v>
      </c>
      <c r="E9" s="35" t="s">
        <v>3804</v>
      </c>
      <c r="F9" s="11"/>
      <c r="G9" s="12"/>
      <c r="H9" s="31" t="str">
        <f t="shared" si="1"/>
        <v>Fail</v>
      </c>
    </row>
    <row r="10">
      <c r="A10" s="34"/>
      <c r="B10" s="67"/>
      <c r="C10" s="28" t="s">
        <v>557</v>
      </c>
      <c r="D10" s="29" t="s">
        <v>555</v>
      </c>
      <c r="E10" s="35" t="s">
        <v>2588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3805</v>
      </c>
      <c r="E11" s="35" t="s">
        <v>3602</v>
      </c>
      <c r="F11" s="11"/>
      <c r="G11" s="12"/>
      <c r="H11" s="31" t="str">
        <f t="shared" si="1"/>
        <v>Fail</v>
      </c>
    </row>
    <row r="12">
      <c r="A12" s="34"/>
      <c r="B12" s="67"/>
      <c r="C12" s="28" t="s">
        <v>560</v>
      </c>
      <c r="D12" s="29" t="s">
        <v>3601</v>
      </c>
      <c r="E12" s="35" t="s">
        <v>3806</v>
      </c>
      <c r="F12" s="11"/>
      <c r="G12" s="12"/>
      <c r="H12" s="31" t="str">
        <f t="shared" si="1"/>
        <v>Fail</v>
      </c>
    </row>
    <row r="13">
      <c r="A13" s="34"/>
      <c r="B13" s="67"/>
      <c r="C13" s="28" t="s">
        <v>561</v>
      </c>
      <c r="D13" s="29" t="s">
        <v>3601</v>
      </c>
      <c r="E13" s="35" t="s">
        <v>3806</v>
      </c>
      <c r="F13" s="11"/>
      <c r="G13" s="12"/>
      <c r="H13" s="31" t="str">
        <f t="shared" si="1"/>
        <v>Fail</v>
      </c>
    </row>
    <row r="14">
      <c r="A14" s="34"/>
      <c r="B14" s="36" t="s">
        <v>3807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3808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3809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3810</v>
      </c>
      <c r="B17" s="44" t="s">
        <v>15</v>
      </c>
      <c r="C17" s="45" t="s">
        <v>551</v>
      </c>
      <c r="D17" s="46" t="s">
        <v>3601</v>
      </c>
      <c r="E17" s="112" t="s">
        <v>3804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Fail</v>
      </c>
    </row>
    <row r="18">
      <c r="A18" s="70"/>
      <c r="B18" s="71"/>
      <c r="C18" s="45" t="s">
        <v>554</v>
      </c>
      <c r="D18" s="46" t="s">
        <v>3601</v>
      </c>
      <c r="E18" s="112" t="s">
        <v>3804</v>
      </c>
      <c r="F18" s="11"/>
      <c r="G18" s="12"/>
      <c r="H18" s="31" t="str">
        <f t="shared" si="3"/>
        <v>Fail</v>
      </c>
    </row>
    <row r="19">
      <c r="A19" s="34"/>
      <c r="B19" s="71"/>
      <c r="C19" s="45" t="s">
        <v>556</v>
      </c>
      <c r="D19" s="46" t="s">
        <v>3805</v>
      </c>
      <c r="E19" s="112" t="s">
        <v>3804</v>
      </c>
      <c r="F19" s="11"/>
      <c r="G19" s="12"/>
      <c r="H19" s="31" t="str">
        <f t="shared" si="3"/>
        <v>Fail</v>
      </c>
    </row>
    <row r="20">
      <c r="A20" s="34"/>
      <c r="B20" s="71"/>
      <c r="C20" s="45" t="s">
        <v>557</v>
      </c>
      <c r="D20" s="46" t="s">
        <v>552</v>
      </c>
      <c r="E20" s="112" t="s">
        <v>2588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3805</v>
      </c>
      <c r="E21" s="112" t="s">
        <v>3602</v>
      </c>
      <c r="F21" s="11"/>
      <c r="G21" s="12"/>
      <c r="H21" s="31" t="str">
        <f t="shared" si="3"/>
        <v>Fail</v>
      </c>
    </row>
    <row r="22">
      <c r="A22" s="34"/>
      <c r="B22" s="71"/>
      <c r="C22" s="45" t="s">
        <v>560</v>
      </c>
      <c r="D22" s="46" t="s">
        <v>3601</v>
      </c>
      <c r="E22" s="112" t="s">
        <v>3806</v>
      </c>
      <c r="F22" s="11"/>
      <c r="G22" s="12"/>
      <c r="H22" s="31" t="str">
        <f t="shared" si="3"/>
        <v>Fail</v>
      </c>
    </row>
    <row r="23">
      <c r="A23" s="34"/>
      <c r="B23" s="71"/>
      <c r="C23" s="45" t="s">
        <v>561</v>
      </c>
      <c r="D23" s="46" t="s">
        <v>3811</v>
      </c>
      <c r="E23" s="112" t="s">
        <v>553</v>
      </c>
      <c r="F23" s="11"/>
      <c r="G23" s="12"/>
      <c r="H23" s="31" t="str">
        <f t="shared" si="3"/>
        <v>Fail</v>
      </c>
    </row>
    <row r="24">
      <c r="A24" s="34"/>
      <c r="B24" s="49" t="s">
        <v>3812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3813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3814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3815</v>
      </c>
      <c r="B27" s="27" t="s">
        <v>15</v>
      </c>
      <c r="C27" s="28" t="s">
        <v>551</v>
      </c>
      <c r="D27" s="29" t="s">
        <v>3601</v>
      </c>
      <c r="E27" s="35" t="s">
        <v>3804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Fail</v>
      </c>
    </row>
    <row r="28">
      <c r="A28" s="66"/>
      <c r="B28" s="67"/>
      <c r="C28" s="28" t="s">
        <v>554</v>
      </c>
      <c r="D28" s="29" t="s">
        <v>3601</v>
      </c>
      <c r="E28" s="35" t="s">
        <v>3804</v>
      </c>
      <c r="F28" s="11"/>
      <c r="G28" s="12"/>
      <c r="H28" s="31" t="str">
        <f t="shared" si="5"/>
        <v>Fail</v>
      </c>
    </row>
    <row r="29">
      <c r="A29" s="34"/>
      <c r="B29" s="67"/>
      <c r="C29" s="28" t="s">
        <v>556</v>
      </c>
      <c r="D29" s="29" t="s">
        <v>3805</v>
      </c>
      <c r="E29" s="35" t="s">
        <v>3804</v>
      </c>
      <c r="F29" s="11"/>
      <c r="G29" s="12"/>
      <c r="H29" s="31" t="str">
        <f t="shared" si="5"/>
        <v>Fail</v>
      </c>
    </row>
    <row r="30">
      <c r="A30" s="34"/>
      <c r="B30" s="67"/>
      <c r="C30" s="28" t="s">
        <v>557</v>
      </c>
      <c r="D30" s="29" t="s">
        <v>555</v>
      </c>
      <c r="E30" s="35" t="s">
        <v>2588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3805</v>
      </c>
      <c r="E31" s="35" t="s">
        <v>3602</v>
      </c>
      <c r="F31" s="11"/>
      <c r="G31" s="12"/>
      <c r="H31" s="31" t="str">
        <f t="shared" si="5"/>
        <v>Fail</v>
      </c>
    </row>
    <row r="32">
      <c r="A32" s="34"/>
      <c r="B32" s="67"/>
      <c r="C32" s="28" t="s">
        <v>560</v>
      </c>
      <c r="D32" s="29" t="s">
        <v>3601</v>
      </c>
      <c r="E32" s="35" t="s">
        <v>3806</v>
      </c>
      <c r="F32" s="11"/>
      <c r="G32" s="12"/>
      <c r="H32" s="31" t="str">
        <f t="shared" si="5"/>
        <v>Fail</v>
      </c>
    </row>
    <row r="33">
      <c r="A33" s="34"/>
      <c r="B33" s="67"/>
      <c r="C33" s="28" t="s">
        <v>561</v>
      </c>
      <c r="D33" s="29" t="s">
        <v>3601</v>
      </c>
      <c r="E33" s="35" t="s">
        <v>553</v>
      </c>
      <c r="F33" s="11"/>
      <c r="G33" s="12"/>
      <c r="H33" s="31" t="str">
        <f t="shared" si="5"/>
        <v>Fail</v>
      </c>
    </row>
    <row r="34">
      <c r="A34" s="34"/>
      <c r="B34" s="36" t="s">
        <v>3816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3817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3818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3819</v>
      </c>
      <c r="E37" s="7"/>
      <c r="F37" s="7"/>
      <c r="G37" s="8"/>
      <c r="H37" s="26"/>
    </row>
    <row r="38">
      <c r="A38" s="74" t="s">
        <v>3616</v>
      </c>
      <c r="B38" s="11"/>
      <c r="C38" s="12"/>
      <c r="D38" s="119" t="s">
        <v>3820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3821</v>
      </c>
      <c r="B2" s="17" t="s">
        <v>526</v>
      </c>
      <c r="C2" s="11"/>
      <c r="D2" s="12"/>
      <c r="E2" s="13" t="s">
        <v>3</v>
      </c>
      <c r="F2" s="71" t="s">
        <v>293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435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45933.0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3822</v>
      </c>
      <c r="B6" s="64"/>
      <c r="C6" s="23" t="s">
        <v>3823</v>
      </c>
      <c r="D6" s="24"/>
      <c r="E6" s="56" t="s">
        <v>3824</v>
      </c>
      <c r="F6" s="11"/>
      <c r="G6" s="11"/>
      <c r="H6" s="57"/>
    </row>
    <row r="7">
      <c r="A7" s="27" t="s">
        <v>3825</v>
      </c>
      <c r="B7" s="27" t="s">
        <v>15</v>
      </c>
      <c r="C7" s="28" t="s">
        <v>1354</v>
      </c>
      <c r="D7" s="29" t="s">
        <v>562</v>
      </c>
      <c r="E7" s="35" t="s">
        <v>553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562</v>
      </c>
      <c r="E8" s="35" t="s">
        <v>728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3826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3827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3828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3829</v>
      </c>
      <c r="B17" s="44" t="s">
        <v>15</v>
      </c>
      <c r="C17" s="45" t="s">
        <v>1354</v>
      </c>
      <c r="D17" s="46" t="s">
        <v>562</v>
      </c>
      <c r="E17" s="112" t="s">
        <v>553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3830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3831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3832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3833</v>
      </c>
      <c r="B27" s="27" t="s">
        <v>15</v>
      </c>
      <c r="C27" s="28" t="s">
        <v>1354</v>
      </c>
      <c r="D27" s="29" t="s">
        <v>562</v>
      </c>
      <c r="E27" s="35" t="s">
        <v>553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562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3834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3835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3836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3837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3838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437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45910.0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3839</v>
      </c>
      <c r="B6" s="64"/>
      <c r="C6" s="23" t="s">
        <v>3840</v>
      </c>
      <c r="D6" s="24"/>
      <c r="E6" s="56" t="s">
        <v>3841</v>
      </c>
      <c r="F6" s="11"/>
      <c r="G6" s="11"/>
      <c r="H6" s="57"/>
    </row>
    <row r="7">
      <c r="A7" s="27" t="s">
        <v>3842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3843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3844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3845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3846</v>
      </c>
      <c r="B17" s="44" t="s">
        <v>15</v>
      </c>
      <c r="C17" s="45" t="s">
        <v>551</v>
      </c>
      <c r="D17" s="46" t="s">
        <v>555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663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3847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3848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3849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3850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3851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3852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3853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3854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3855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439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45974.0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3856</v>
      </c>
      <c r="B6" s="64"/>
      <c r="C6" s="23" t="s">
        <v>3857</v>
      </c>
      <c r="D6" s="24"/>
      <c r="E6" s="56" t="s">
        <v>3858</v>
      </c>
      <c r="F6" s="11"/>
      <c r="G6" s="11"/>
      <c r="H6" s="57"/>
    </row>
    <row r="7">
      <c r="A7" s="27" t="s">
        <v>3859</v>
      </c>
      <c r="B7" s="27" t="s">
        <v>15</v>
      </c>
      <c r="C7" s="28" t="s">
        <v>551</v>
      </c>
      <c r="D7" s="29" t="s">
        <v>562</v>
      </c>
      <c r="E7" s="35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3148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3148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3860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3805</v>
      </c>
      <c r="E11" s="35" t="s">
        <v>3602</v>
      </c>
      <c r="F11" s="11"/>
      <c r="G11" s="12"/>
      <c r="H11" s="31" t="str">
        <f t="shared" si="1"/>
        <v>Fail</v>
      </c>
    </row>
    <row r="12">
      <c r="A12" s="34"/>
      <c r="B12" s="67"/>
      <c r="C12" s="28" t="s">
        <v>560</v>
      </c>
      <c r="D12" s="29" t="s">
        <v>552</v>
      </c>
      <c r="E12" s="35" t="s">
        <v>2847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3601</v>
      </c>
      <c r="E13" s="35" t="s">
        <v>3602</v>
      </c>
      <c r="F13" s="11"/>
      <c r="G13" s="12"/>
      <c r="H13" s="31" t="str">
        <f t="shared" si="1"/>
        <v>Fail</v>
      </c>
    </row>
    <row r="14">
      <c r="A14" s="34"/>
      <c r="B14" s="36" t="s">
        <v>3861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3862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3863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3864</v>
      </c>
      <c r="B17" s="44" t="s">
        <v>15</v>
      </c>
      <c r="C17" s="45" t="s">
        <v>551</v>
      </c>
      <c r="D17" s="46" t="s">
        <v>555</v>
      </c>
      <c r="E17" s="112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3148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3148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3860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3805</v>
      </c>
      <c r="E21" s="112" t="s">
        <v>3602</v>
      </c>
      <c r="F21" s="11"/>
      <c r="G21" s="12"/>
      <c r="H21" s="31" t="str">
        <f t="shared" si="3"/>
        <v>Fail</v>
      </c>
    </row>
    <row r="22">
      <c r="A22" s="34"/>
      <c r="B22" s="71"/>
      <c r="C22" s="45" t="s">
        <v>560</v>
      </c>
      <c r="D22" s="46" t="s">
        <v>552</v>
      </c>
      <c r="E22" s="112" t="s">
        <v>2847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3601</v>
      </c>
      <c r="E23" s="112" t="s">
        <v>3602</v>
      </c>
      <c r="F23" s="11"/>
      <c r="G23" s="12"/>
      <c r="H23" s="31" t="str">
        <f t="shared" si="3"/>
        <v>Fail</v>
      </c>
    </row>
    <row r="24">
      <c r="A24" s="34"/>
      <c r="B24" s="49" t="s">
        <v>3865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3866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3867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3868</v>
      </c>
      <c r="B27" s="27" t="s">
        <v>15</v>
      </c>
      <c r="C27" s="28" t="s">
        <v>551</v>
      </c>
      <c r="D27" s="29" t="s">
        <v>562</v>
      </c>
      <c r="E27" s="35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3148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3148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3860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3805</v>
      </c>
      <c r="E31" s="35" t="s">
        <v>3602</v>
      </c>
      <c r="F31" s="11"/>
      <c r="G31" s="12"/>
      <c r="H31" s="31" t="str">
        <f t="shared" si="5"/>
        <v>Fail</v>
      </c>
    </row>
    <row r="32">
      <c r="A32" s="34"/>
      <c r="B32" s="67"/>
      <c r="C32" s="28" t="s">
        <v>560</v>
      </c>
      <c r="D32" s="29" t="s">
        <v>552</v>
      </c>
      <c r="E32" s="35" t="s">
        <v>2847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3601</v>
      </c>
      <c r="E33" s="35" t="s">
        <v>3602</v>
      </c>
      <c r="F33" s="11"/>
      <c r="G33" s="12"/>
      <c r="H33" s="31" t="str">
        <f t="shared" si="5"/>
        <v>Fail</v>
      </c>
    </row>
    <row r="34">
      <c r="A34" s="34"/>
      <c r="B34" s="36" t="s">
        <v>3869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3870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3871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3872</v>
      </c>
      <c r="E37" s="7"/>
      <c r="F37" s="7"/>
      <c r="G37" s="8"/>
      <c r="H37" s="26"/>
    </row>
    <row r="38">
      <c r="A38" s="74" t="s">
        <v>3616</v>
      </c>
      <c r="B38" s="11"/>
      <c r="C38" s="12"/>
      <c r="D38" s="119" t="s">
        <v>3873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3874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441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45950.0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3875</v>
      </c>
      <c r="B6" s="64"/>
      <c r="C6" s="23" t="s">
        <v>3876</v>
      </c>
      <c r="D6" s="24"/>
      <c r="E6" s="56" t="s">
        <v>3877</v>
      </c>
      <c r="F6" s="11"/>
      <c r="G6" s="11"/>
      <c r="H6" s="57"/>
    </row>
    <row r="7">
      <c r="A7" s="27" t="s">
        <v>3878</v>
      </c>
      <c r="B7" s="27" t="s">
        <v>15</v>
      </c>
      <c r="C7" s="28" t="s">
        <v>551</v>
      </c>
      <c r="D7" s="29" t="s">
        <v>562</v>
      </c>
      <c r="E7" s="35" t="s">
        <v>559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3879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3880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3881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3882</v>
      </c>
      <c r="B17" s="44" t="s">
        <v>15</v>
      </c>
      <c r="C17" s="45" t="s">
        <v>551</v>
      </c>
      <c r="D17" s="46" t="s">
        <v>562</v>
      </c>
      <c r="E17" s="112" t="s">
        <v>559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3883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3884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3885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3886</v>
      </c>
      <c r="B27" s="27" t="s">
        <v>15</v>
      </c>
      <c r="C27" s="28" t="s">
        <v>551</v>
      </c>
      <c r="D27" s="29" t="s">
        <v>562</v>
      </c>
      <c r="E27" s="35" t="s">
        <v>559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3887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3888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3889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3890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3891</v>
      </c>
      <c r="B2" s="17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443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45943.0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3892</v>
      </c>
      <c r="B6" s="64"/>
      <c r="C6" s="23" t="s">
        <v>3893</v>
      </c>
      <c r="D6" s="24"/>
      <c r="E6" s="56" t="s">
        <v>3894</v>
      </c>
      <c r="F6" s="11"/>
      <c r="G6" s="11"/>
      <c r="H6" s="57"/>
    </row>
    <row r="7">
      <c r="A7" s="27" t="s">
        <v>3895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3896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3897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3898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3899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767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3900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3901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3902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3903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3904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3905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3906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3907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3908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445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45961.0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3909</v>
      </c>
      <c r="B6" s="64"/>
      <c r="C6" s="23" t="s">
        <v>3910</v>
      </c>
      <c r="D6" s="24"/>
      <c r="E6" s="56" t="s">
        <v>3911</v>
      </c>
      <c r="F6" s="11"/>
      <c r="G6" s="11"/>
      <c r="H6" s="57"/>
    </row>
    <row r="7">
      <c r="A7" s="27" t="s">
        <v>3912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3805</v>
      </c>
      <c r="E8" s="35" t="s">
        <v>3913</v>
      </c>
      <c r="F8" s="11"/>
      <c r="G8" s="12"/>
      <c r="H8" s="31" t="str">
        <f t="shared" si="1"/>
        <v>Fail</v>
      </c>
    </row>
    <row r="9">
      <c r="A9" s="34"/>
      <c r="B9" s="67"/>
      <c r="C9" s="28" t="s">
        <v>556</v>
      </c>
      <c r="D9" s="29" t="s">
        <v>3601</v>
      </c>
      <c r="E9" s="35" t="s">
        <v>3806</v>
      </c>
      <c r="F9" s="11"/>
      <c r="G9" s="12"/>
      <c r="H9" s="31" t="str">
        <f t="shared" si="1"/>
        <v>Fail</v>
      </c>
    </row>
    <row r="10">
      <c r="A10" s="34"/>
      <c r="B10" s="67"/>
      <c r="C10" s="28" t="s">
        <v>557</v>
      </c>
      <c r="D10" s="29" t="s">
        <v>552</v>
      </c>
      <c r="E10" s="35" t="s">
        <v>2847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3805</v>
      </c>
      <c r="E11" s="35" t="s">
        <v>3913</v>
      </c>
      <c r="F11" s="11"/>
      <c r="G11" s="12"/>
      <c r="H11" s="31" t="str">
        <f t="shared" si="1"/>
        <v>Fail</v>
      </c>
    </row>
    <row r="12">
      <c r="A12" s="34"/>
      <c r="B12" s="67"/>
      <c r="C12" s="28" t="s">
        <v>560</v>
      </c>
      <c r="D12" s="29" t="s">
        <v>3601</v>
      </c>
      <c r="E12" s="35" t="s">
        <v>3806</v>
      </c>
      <c r="F12" s="11"/>
      <c r="G12" s="12"/>
      <c r="H12" s="31" t="str">
        <f t="shared" si="1"/>
        <v>Fail</v>
      </c>
    </row>
    <row r="13">
      <c r="A13" s="34"/>
      <c r="B13" s="67"/>
      <c r="C13" s="28" t="s">
        <v>561</v>
      </c>
      <c r="D13" s="29" t="s">
        <v>552</v>
      </c>
      <c r="E13" s="35" t="s">
        <v>2847</v>
      </c>
      <c r="F13" s="11"/>
      <c r="G13" s="12"/>
      <c r="H13" s="31" t="str">
        <f t="shared" si="1"/>
        <v>Pass</v>
      </c>
    </row>
    <row r="14">
      <c r="A14" s="34"/>
      <c r="B14" s="36" t="s">
        <v>3914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3915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3916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3917</v>
      </c>
      <c r="B17" s="44" t="s">
        <v>15</v>
      </c>
      <c r="C17" s="45" t="s">
        <v>551</v>
      </c>
      <c r="D17" s="46" t="s">
        <v>552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3805</v>
      </c>
      <c r="E18" s="112" t="s">
        <v>3913</v>
      </c>
      <c r="F18" s="11"/>
      <c r="G18" s="12"/>
      <c r="H18" s="31" t="str">
        <f t="shared" si="3"/>
        <v>Fail</v>
      </c>
    </row>
    <row r="19">
      <c r="A19" s="34"/>
      <c r="B19" s="71"/>
      <c r="C19" s="45" t="s">
        <v>556</v>
      </c>
      <c r="D19" s="46" t="s">
        <v>3811</v>
      </c>
      <c r="E19" s="112" t="s">
        <v>3806</v>
      </c>
      <c r="F19" s="11"/>
      <c r="G19" s="12"/>
      <c r="H19" s="31" t="str">
        <f t="shared" si="3"/>
        <v>Fail</v>
      </c>
    </row>
    <row r="20">
      <c r="A20" s="34"/>
      <c r="B20" s="71"/>
      <c r="C20" s="45" t="s">
        <v>557</v>
      </c>
      <c r="D20" s="46" t="s">
        <v>552</v>
      </c>
      <c r="E20" s="112" t="s">
        <v>2847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3805</v>
      </c>
      <c r="E21" s="112" t="s">
        <v>3913</v>
      </c>
      <c r="F21" s="11"/>
      <c r="G21" s="12"/>
      <c r="H21" s="31" t="str">
        <f t="shared" si="3"/>
        <v>Fail</v>
      </c>
    </row>
    <row r="22">
      <c r="A22" s="34"/>
      <c r="B22" s="71"/>
      <c r="C22" s="45" t="s">
        <v>560</v>
      </c>
      <c r="D22" s="46" t="s">
        <v>3601</v>
      </c>
      <c r="E22" s="112" t="s">
        <v>3806</v>
      </c>
      <c r="F22" s="11"/>
      <c r="G22" s="12"/>
      <c r="H22" s="31" t="str">
        <f t="shared" si="3"/>
        <v>Fail</v>
      </c>
    </row>
    <row r="23">
      <c r="A23" s="34"/>
      <c r="B23" s="71"/>
      <c r="C23" s="45" t="s">
        <v>561</v>
      </c>
      <c r="D23" s="46" t="s">
        <v>552</v>
      </c>
      <c r="E23" s="112" t="s">
        <v>2847</v>
      </c>
      <c r="F23" s="11"/>
      <c r="G23" s="12"/>
      <c r="H23" s="31" t="str">
        <f t="shared" si="3"/>
        <v>Pass</v>
      </c>
    </row>
    <row r="24">
      <c r="A24" s="34"/>
      <c r="B24" s="49" t="s">
        <v>3918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3919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3920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3921</v>
      </c>
      <c r="B27" s="27" t="s">
        <v>15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3805</v>
      </c>
      <c r="E28" s="35" t="s">
        <v>3913</v>
      </c>
      <c r="F28" s="11"/>
      <c r="G28" s="12"/>
      <c r="H28" s="31" t="str">
        <f t="shared" si="5"/>
        <v>Fail</v>
      </c>
    </row>
    <row r="29">
      <c r="A29" s="34"/>
      <c r="B29" s="67"/>
      <c r="C29" s="28" t="s">
        <v>556</v>
      </c>
      <c r="D29" s="29" t="s">
        <v>3601</v>
      </c>
      <c r="E29" s="35" t="s">
        <v>3806</v>
      </c>
      <c r="F29" s="11"/>
      <c r="G29" s="12"/>
      <c r="H29" s="31" t="str">
        <f t="shared" si="5"/>
        <v>Fail</v>
      </c>
    </row>
    <row r="30">
      <c r="A30" s="34"/>
      <c r="B30" s="67"/>
      <c r="C30" s="28" t="s">
        <v>557</v>
      </c>
      <c r="D30" s="29" t="s">
        <v>552</v>
      </c>
      <c r="E30" s="35" t="s">
        <v>2847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3805</v>
      </c>
      <c r="E31" s="35" t="s">
        <v>3913</v>
      </c>
      <c r="F31" s="11"/>
      <c r="G31" s="12"/>
      <c r="H31" s="31" t="str">
        <f t="shared" si="5"/>
        <v>Fail</v>
      </c>
    </row>
    <row r="32">
      <c r="A32" s="34"/>
      <c r="B32" s="67"/>
      <c r="C32" s="28" t="s">
        <v>560</v>
      </c>
      <c r="D32" s="29" t="s">
        <v>3601</v>
      </c>
      <c r="E32" s="35" t="s">
        <v>3806</v>
      </c>
      <c r="F32" s="11"/>
      <c r="G32" s="12"/>
      <c r="H32" s="31" t="str">
        <f t="shared" si="5"/>
        <v>Fail</v>
      </c>
    </row>
    <row r="33">
      <c r="A33" s="34"/>
      <c r="B33" s="67"/>
      <c r="C33" s="28" t="s">
        <v>561</v>
      </c>
      <c r="D33" s="29" t="s">
        <v>552</v>
      </c>
      <c r="E33" s="35" t="s">
        <v>2847</v>
      </c>
      <c r="F33" s="11"/>
      <c r="G33" s="12"/>
      <c r="H33" s="31" t="str">
        <f t="shared" si="5"/>
        <v>Pass</v>
      </c>
    </row>
    <row r="34">
      <c r="A34" s="34"/>
      <c r="B34" s="36" t="s">
        <v>3922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3923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3924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3925</v>
      </c>
      <c r="E37" s="7"/>
      <c r="F37" s="7"/>
      <c r="G37" s="8"/>
      <c r="H37" s="26"/>
    </row>
    <row r="38">
      <c r="A38" s="74" t="s">
        <v>3616</v>
      </c>
      <c r="B38" s="11"/>
      <c r="C38" s="12"/>
      <c r="D38" s="119" t="s">
        <v>3926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3927</v>
      </c>
      <c r="B2" s="17" t="s">
        <v>526</v>
      </c>
      <c r="C2" s="11"/>
      <c r="D2" s="12"/>
      <c r="E2" s="13" t="s">
        <v>3</v>
      </c>
      <c r="F2" s="71" t="s">
        <v>201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447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3928</v>
      </c>
      <c r="B6" s="64"/>
      <c r="C6" s="23" t="s">
        <v>3929</v>
      </c>
      <c r="D6" s="24"/>
      <c r="E6" s="56" t="s">
        <v>3930</v>
      </c>
      <c r="F6" s="11"/>
      <c r="G6" s="11"/>
      <c r="H6" s="57"/>
    </row>
    <row r="7">
      <c r="A7" s="27" t="s">
        <v>3931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559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3932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3933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3934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3935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3936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3937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3938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3939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559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3940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3941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3942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3943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3944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449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45964.0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3945</v>
      </c>
      <c r="B6" s="64"/>
      <c r="C6" s="23" t="s">
        <v>3946</v>
      </c>
      <c r="D6" s="24"/>
      <c r="E6" s="56" t="s">
        <v>3947</v>
      </c>
      <c r="F6" s="11"/>
      <c r="G6" s="11"/>
      <c r="H6" s="57"/>
    </row>
    <row r="7">
      <c r="A7" s="27" t="s">
        <v>3948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3949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3950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3951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3952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3953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3954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3955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3956</v>
      </c>
      <c r="B27" s="27" t="s">
        <v>15</v>
      </c>
      <c r="C27" s="28" t="s">
        <v>551</v>
      </c>
      <c r="D27" s="29" t="s">
        <v>616</v>
      </c>
      <c r="E27" s="118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118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124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118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118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118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118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3957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3958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3959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3960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3961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64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451</v>
      </c>
    </row>
    <row r="4">
      <c r="A4" s="63"/>
      <c r="B4" s="11"/>
      <c r="C4" s="11"/>
      <c r="D4" s="12"/>
      <c r="E4" s="13" t="s">
        <v>8</v>
      </c>
      <c r="F4" s="71" t="s">
        <v>64</v>
      </c>
      <c r="G4" s="13" t="s">
        <v>9</v>
      </c>
      <c r="H4" s="108">
        <v>45971.0</v>
      </c>
    </row>
    <row r="5">
      <c r="A5" s="63"/>
      <c r="B5" s="11"/>
      <c r="C5" s="11"/>
      <c r="D5" s="12"/>
      <c r="E5" s="13" t="s">
        <v>10</v>
      </c>
      <c r="F5" s="111" t="s">
        <v>64</v>
      </c>
      <c r="G5" s="22" t="s">
        <v>37</v>
      </c>
      <c r="H5" s="109">
        <v>3.0</v>
      </c>
    </row>
    <row r="6">
      <c r="A6" s="64" t="s">
        <v>3962</v>
      </c>
      <c r="B6" s="64"/>
      <c r="C6" s="23" t="s">
        <v>3963</v>
      </c>
      <c r="D6" s="24"/>
      <c r="E6" s="56" t="s">
        <v>3964</v>
      </c>
      <c r="F6" s="11"/>
      <c r="G6" s="11"/>
      <c r="H6" s="57"/>
    </row>
    <row r="7">
      <c r="A7" s="27" t="s">
        <v>3965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3966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3967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3968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3969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3970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3971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559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3967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616</v>
      </c>
      <c r="E22" s="112" t="s">
        <v>726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112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3972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3973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3974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3975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3967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3976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3977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3978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3979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3980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3981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453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45936.0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3982</v>
      </c>
      <c r="B6" s="64"/>
      <c r="C6" s="23" t="s">
        <v>3983</v>
      </c>
      <c r="D6" s="24"/>
      <c r="E6" s="56" t="s">
        <v>3984</v>
      </c>
      <c r="F6" s="11"/>
      <c r="G6" s="11"/>
      <c r="H6" s="57"/>
    </row>
    <row r="7">
      <c r="A7" s="27" t="s">
        <v>3985</v>
      </c>
      <c r="B7" s="27" t="s">
        <v>15</v>
      </c>
      <c r="C7" s="28" t="s">
        <v>551</v>
      </c>
      <c r="D7" s="29" t="s">
        <v>552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767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767</v>
      </c>
      <c r="F13" s="11"/>
      <c r="G13" s="12"/>
      <c r="H13" s="31" t="str">
        <f t="shared" si="1"/>
        <v>Pass</v>
      </c>
    </row>
    <row r="14">
      <c r="A14" s="34"/>
      <c r="B14" s="36" t="s">
        <v>3986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3987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3988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3989</v>
      </c>
      <c r="B17" s="44" t="s">
        <v>15</v>
      </c>
      <c r="C17" s="45" t="s">
        <v>551</v>
      </c>
      <c r="D17" s="46" t="s">
        <v>552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767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767</v>
      </c>
      <c r="F23" s="11"/>
      <c r="G23" s="12"/>
      <c r="H23" s="31" t="str">
        <f t="shared" si="3"/>
        <v>Pass</v>
      </c>
    </row>
    <row r="24">
      <c r="A24" s="34"/>
      <c r="B24" s="49" t="s">
        <v>3990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3991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3992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3993</v>
      </c>
      <c r="B27" s="27" t="s">
        <v>15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767</v>
      </c>
      <c r="F33" s="11"/>
      <c r="G33" s="12"/>
      <c r="H33" s="31" t="str">
        <f t="shared" si="5"/>
        <v>Pass</v>
      </c>
    </row>
    <row r="34">
      <c r="A34" s="34"/>
      <c r="B34" s="36" t="s">
        <v>3994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3995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3996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3997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3998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455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45933.0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3999</v>
      </c>
      <c r="B6" s="64"/>
      <c r="C6" s="23" t="s">
        <v>4000</v>
      </c>
      <c r="D6" s="24"/>
      <c r="E6" s="56" t="s">
        <v>4001</v>
      </c>
      <c r="F6" s="11"/>
      <c r="G6" s="11"/>
      <c r="H6" s="57"/>
    </row>
    <row r="7">
      <c r="A7" s="27" t="s">
        <v>4002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4003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4004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4005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4006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4007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4008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4009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4010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1285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4011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4012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4013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4014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4015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457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45967.0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4016</v>
      </c>
      <c r="B6" s="64"/>
      <c r="C6" s="23" t="s">
        <v>4017</v>
      </c>
      <c r="D6" s="24"/>
      <c r="E6" s="56" t="s">
        <v>4018</v>
      </c>
      <c r="F6" s="11"/>
      <c r="G6" s="11"/>
      <c r="H6" s="57"/>
    </row>
    <row r="7">
      <c r="A7" s="27" t="s">
        <v>4019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4020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4021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4022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4023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616</v>
      </c>
      <c r="E21" s="112" t="s">
        <v>726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663</v>
      </c>
      <c r="F23" s="11"/>
      <c r="G23" s="12"/>
      <c r="H23" s="31" t="str">
        <f t="shared" si="3"/>
        <v>Pass</v>
      </c>
    </row>
    <row r="24">
      <c r="A24" s="34"/>
      <c r="B24" s="49" t="s">
        <v>4024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4025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4026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4027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664</v>
      </c>
      <c r="F33" s="11"/>
      <c r="G33" s="12"/>
      <c r="H33" s="31" t="str">
        <f t="shared" si="5"/>
        <v>Pass</v>
      </c>
    </row>
    <row r="34">
      <c r="A34" s="34"/>
      <c r="B34" s="36" t="s">
        <v>4028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4029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4030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4031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4032</v>
      </c>
      <c r="B2" s="17" t="s">
        <v>526</v>
      </c>
      <c r="C2" s="11"/>
      <c r="D2" s="12"/>
      <c r="E2" s="13" t="s">
        <v>3</v>
      </c>
      <c r="F2" s="71" t="s">
        <v>134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459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45996.0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4033</v>
      </c>
      <c r="B6" s="64"/>
      <c r="C6" s="23" t="s">
        <v>4034</v>
      </c>
      <c r="D6" s="24"/>
      <c r="E6" s="56" t="s">
        <v>4035</v>
      </c>
      <c r="F6" s="11"/>
      <c r="G6" s="11"/>
      <c r="H6" s="57"/>
    </row>
    <row r="7">
      <c r="A7" s="27" t="s">
        <v>4036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4037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4038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4039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4040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4041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4042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4043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4044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4045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4046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4047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4048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4049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461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5"/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4050</v>
      </c>
      <c r="B6" s="64"/>
      <c r="C6" s="23" t="s">
        <v>4051</v>
      </c>
      <c r="D6" s="24"/>
      <c r="E6" s="56" t="s">
        <v>4052</v>
      </c>
      <c r="F6" s="11"/>
      <c r="G6" s="11"/>
      <c r="H6" s="57"/>
    </row>
    <row r="7">
      <c r="A7" s="27" t="s">
        <v>4053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684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555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4054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4055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4056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4057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704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615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4058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4059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4060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4061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615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864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4062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4063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4064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4065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4066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463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46010.0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4067</v>
      </c>
      <c r="B6" s="64"/>
      <c r="C6" s="23" t="s">
        <v>4068</v>
      </c>
      <c r="D6" s="24"/>
      <c r="E6" s="56" t="s">
        <v>4069</v>
      </c>
      <c r="F6" s="11"/>
      <c r="G6" s="11"/>
      <c r="H6" s="57"/>
    </row>
    <row r="7">
      <c r="A7" s="27" t="s">
        <v>4070</v>
      </c>
      <c r="B7" s="27" t="s">
        <v>15</v>
      </c>
      <c r="C7" s="28" t="s">
        <v>551</v>
      </c>
      <c r="D7" s="29" t="s">
        <v>562</v>
      </c>
      <c r="E7" s="35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904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4071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4072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4073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4074</v>
      </c>
      <c r="B17" s="44" t="s">
        <v>15</v>
      </c>
      <c r="C17" s="45" t="s">
        <v>551</v>
      </c>
      <c r="D17" s="46" t="s">
        <v>562</v>
      </c>
      <c r="E17" s="112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4075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4076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4077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4078</v>
      </c>
      <c r="B27" s="27" t="s">
        <v>15</v>
      </c>
      <c r="C27" s="28" t="s">
        <v>551</v>
      </c>
      <c r="D27" s="29" t="s">
        <v>562</v>
      </c>
      <c r="E27" s="35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4079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4080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4081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4082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4083</v>
      </c>
      <c r="B2" s="17" t="s">
        <v>526</v>
      </c>
      <c r="C2" s="11"/>
      <c r="D2" s="12"/>
      <c r="E2" s="13" t="s">
        <v>3</v>
      </c>
      <c r="F2" s="71" t="s">
        <v>95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465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46003.0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4084</v>
      </c>
      <c r="B6" s="64"/>
      <c r="C6" s="23" t="s">
        <v>4085</v>
      </c>
      <c r="D6" s="24"/>
      <c r="E6" s="56" t="s">
        <v>4086</v>
      </c>
      <c r="F6" s="11"/>
      <c r="G6" s="11"/>
      <c r="H6" s="57"/>
    </row>
    <row r="7">
      <c r="A7" s="27" t="s">
        <v>4087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559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4088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4089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4090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4091</v>
      </c>
      <c r="B17" s="44" t="s">
        <v>15</v>
      </c>
      <c r="C17" s="45" t="s">
        <v>551</v>
      </c>
      <c r="D17" s="46" t="s">
        <v>552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559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4092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4093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4094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4095</v>
      </c>
      <c r="B27" s="27" t="s">
        <v>15</v>
      </c>
      <c r="C27" s="28" t="s">
        <v>551</v>
      </c>
      <c r="D27" s="29" t="s">
        <v>555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4096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4097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4098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4099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4100</v>
      </c>
      <c r="B2" s="17" t="s">
        <v>526</v>
      </c>
      <c r="C2" s="11"/>
      <c r="D2" s="12"/>
      <c r="E2" s="13" t="s">
        <v>3</v>
      </c>
      <c r="F2" s="71" t="s">
        <v>467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468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45996.0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4101</v>
      </c>
      <c r="B6" s="64"/>
      <c r="C6" s="23" t="s">
        <v>4102</v>
      </c>
      <c r="D6" s="24"/>
      <c r="E6" s="56" t="s">
        <v>4103</v>
      </c>
      <c r="F6" s="11"/>
      <c r="G6" s="11"/>
      <c r="H6" s="57"/>
    </row>
    <row r="7">
      <c r="A7" s="27" t="s">
        <v>4104</v>
      </c>
      <c r="B7" s="27" t="s">
        <v>15</v>
      </c>
      <c r="C7" s="28" t="s">
        <v>1354</v>
      </c>
      <c r="D7" s="29" t="s">
        <v>552</v>
      </c>
      <c r="E7" s="35" t="s">
        <v>559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555</v>
      </c>
      <c r="E8" s="35" t="s">
        <v>559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562</v>
      </c>
      <c r="E9" s="35" t="s">
        <v>664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4105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4106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4107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4108</v>
      </c>
      <c r="B17" s="44" t="s">
        <v>15</v>
      </c>
      <c r="C17" s="45" t="s">
        <v>1354</v>
      </c>
      <c r="D17" s="46" t="s">
        <v>552</v>
      </c>
      <c r="E17" s="112" t="s">
        <v>559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562</v>
      </c>
      <c r="E18" s="112" t="s">
        <v>559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562</v>
      </c>
      <c r="E19" s="112" t="s">
        <v>664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4109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4110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4111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4112</v>
      </c>
      <c r="B27" s="27" t="s">
        <v>15</v>
      </c>
      <c r="C27" s="28" t="s">
        <v>1354</v>
      </c>
      <c r="D27" s="29" t="s">
        <v>552</v>
      </c>
      <c r="E27" s="35" t="s">
        <v>559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555</v>
      </c>
      <c r="E28" s="35" t="s">
        <v>559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555</v>
      </c>
      <c r="E29" s="35" t="s">
        <v>664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4113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4114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4115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4116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4117</v>
      </c>
      <c r="B2" s="17" t="s">
        <v>526</v>
      </c>
      <c r="C2" s="11"/>
      <c r="D2" s="12"/>
      <c r="E2" s="13" t="s">
        <v>3</v>
      </c>
      <c r="F2" s="71" t="s">
        <v>430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470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46009.0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4118</v>
      </c>
      <c r="B6" s="64"/>
      <c r="C6" s="23" t="s">
        <v>4119</v>
      </c>
      <c r="D6" s="24"/>
      <c r="E6" s="56" t="s">
        <v>4120</v>
      </c>
      <c r="F6" s="11"/>
      <c r="G6" s="11"/>
      <c r="H6" s="57"/>
    </row>
    <row r="7">
      <c r="A7" s="27" t="s">
        <v>4121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555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728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664</v>
      </c>
      <c r="F13" s="11"/>
      <c r="G13" s="12"/>
      <c r="H13" s="31" t="str">
        <f t="shared" si="1"/>
        <v>Pass</v>
      </c>
    </row>
    <row r="14">
      <c r="A14" s="34"/>
      <c r="B14" s="36" t="s">
        <v>4122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4123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4124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4125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728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664</v>
      </c>
      <c r="F23" s="11"/>
      <c r="G23" s="12"/>
      <c r="H23" s="31" t="str">
        <f t="shared" si="3"/>
        <v>Pass</v>
      </c>
    </row>
    <row r="24">
      <c r="A24" s="34"/>
      <c r="B24" s="49" t="s">
        <v>4126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4127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4128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4129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1285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553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555</v>
      </c>
      <c r="E31" s="35" t="s">
        <v>559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728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1285</v>
      </c>
      <c r="F33" s="11"/>
      <c r="G33" s="12"/>
      <c r="H33" s="31" t="str">
        <f t="shared" si="5"/>
        <v>Pass</v>
      </c>
    </row>
    <row r="34">
      <c r="A34" s="34"/>
      <c r="B34" s="36" t="s">
        <v>4130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4131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4132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4133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4134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472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45954.0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4135</v>
      </c>
      <c r="B6" s="64"/>
      <c r="C6" s="23" t="s">
        <v>4136</v>
      </c>
      <c r="D6" s="24"/>
      <c r="E6" s="56" t="s">
        <v>4137</v>
      </c>
      <c r="F6" s="11"/>
      <c r="G6" s="11"/>
      <c r="H6" s="57"/>
    </row>
    <row r="7">
      <c r="A7" s="27" t="s">
        <v>4138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616</v>
      </c>
      <c r="E10" s="35" t="s">
        <v>726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4139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4140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4141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4142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864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4143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4144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4145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4146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864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4147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4148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4149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4150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4151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474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45943.0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4152</v>
      </c>
      <c r="B6" s="64"/>
      <c r="C6" s="23" t="s">
        <v>4153</v>
      </c>
      <c r="D6" s="24"/>
      <c r="E6" s="56" t="s">
        <v>4154</v>
      </c>
      <c r="F6" s="11"/>
      <c r="G6" s="11"/>
      <c r="H6" s="57"/>
    </row>
    <row r="7">
      <c r="A7" s="27" t="s">
        <v>4155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728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4156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4157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4158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4159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728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4160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4161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4162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4163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4164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4165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4166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4167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4168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476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45950.0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4169</v>
      </c>
      <c r="B6" s="64"/>
      <c r="C6" s="23" t="s">
        <v>4170</v>
      </c>
      <c r="D6" s="24"/>
      <c r="E6" s="56" t="s">
        <v>4171</v>
      </c>
      <c r="F6" s="11"/>
      <c r="G6" s="11"/>
      <c r="H6" s="57"/>
    </row>
    <row r="7">
      <c r="A7" s="27" t="s">
        <v>4172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865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4173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4174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4175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4176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4177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4178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4179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4180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559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4181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4182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4183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4184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4185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478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46034.0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4186</v>
      </c>
      <c r="B6" s="64"/>
      <c r="C6" s="23" t="s">
        <v>4187</v>
      </c>
      <c r="D6" s="24"/>
      <c r="E6" s="56" t="s">
        <v>4188</v>
      </c>
      <c r="F6" s="11"/>
      <c r="G6" s="11"/>
      <c r="H6" s="57"/>
    </row>
    <row r="7">
      <c r="A7" s="27" t="s">
        <v>4189</v>
      </c>
      <c r="B7" s="27" t="s">
        <v>15</v>
      </c>
      <c r="C7" s="28" t="s">
        <v>551</v>
      </c>
      <c r="D7" s="29" t="s">
        <v>703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2660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4190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767</v>
      </c>
      <c r="F13" s="11"/>
      <c r="G13" s="12"/>
      <c r="H13" s="31" t="str">
        <f t="shared" si="1"/>
        <v>Pass</v>
      </c>
    </row>
    <row r="14">
      <c r="A14" s="34"/>
      <c r="B14" s="36" t="s">
        <v>4191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4192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4193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4194</v>
      </c>
      <c r="B17" s="44" t="s">
        <v>15</v>
      </c>
      <c r="C17" s="45" t="s">
        <v>551</v>
      </c>
      <c r="D17" s="46" t="s">
        <v>703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4190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767</v>
      </c>
      <c r="F23" s="11"/>
      <c r="G23" s="12"/>
      <c r="H23" s="31" t="str">
        <f t="shared" si="3"/>
        <v>Pass</v>
      </c>
    </row>
    <row r="24">
      <c r="A24" s="34"/>
      <c r="B24" s="49" t="s">
        <v>4195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4196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4197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4198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2660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4190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684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767</v>
      </c>
      <c r="F33" s="11"/>
      <c r="G33" s="12"/>
      <c r="H33" s="31" t="str">
        <f t="shared" si="5"/>
        <v>Pass</v>
      </c>
    </row>
    <row r="34">
      <c r="A34" s="34"/>
      <c r="B34" s="36" t="s">
        <v>4199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4200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4201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4202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4203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480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46003.0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4204</v>
      </c>
      <c r="B6" s="64"/>
      <c r="C6" s="23" t="s">
        <v>4205</v>
      </c>
      <c r="D6" s="24"/>
      <c r="E6" s="56" t="s">
        <v>4206</v>
      </c>
      <c r="F6" s="11"/>
      <c r="G6" s="11"/>
      <c r="H6" s="57"/>
    </row>
    <row r="7">
      <c r="A7" s="27" t="s">
        <v>4207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864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616</v>
      </c>
      <c r="E12" s="35" t="s">
        <v>726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4208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4209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4210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4211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1285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864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864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4212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4213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4214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4215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1511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864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4216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4217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4218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4219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4220</v>
      </c>
      <c r="B2" s="17" t="s">
        <v>526</v>
      </c>
      <c r="C2" s="11"/>
      <c r="D2" s="12"/>
      <c r="E2" s="13" t="s">
        <v>3</v>
      </c>
      <c r="F2" s="71" t="s">
        <v>312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482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46034.0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4221</v>
      </c>
      <c r="B6" s="64"/>
      <c r="C6" s="23" t="s">
        <v>4222</v>
      </c>
      <c r="D6" s="24"/>
      <c r="E6" s="56" t="s">
        <v>4223</v>
      </c>
      <c r="F6" s="11"/>
      <c r="G6" s="11"/>
      <c r="H6" s="57"/>
    </row>
    <row r="7">
      <c r="A7" s="27" t="s">
        <v>4224</v>
      </c>
      <c r="B7" s="27" t="s">
        <v>15</v>
      </c>
      <c r="C7" s="28" t="s">
        <v>551</v>
      </c>
      <c r="D7" s="29" t="s">
        <v>552</v>
      </c>
      <c r="E7" s="35" t="s">
        <v>1313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1087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684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684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4225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4226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4227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4228</v>
      </c>
      <c r="B17" s="44" t="s">
        <v>15</v>
      </c>
      <c r="C17" s="45" t="s">
        <v>551</v>
      </c>
      <c r="D17" s="46" t="s">
        <v>552</v>
      </c>
      <c r="E17" s="112" t="s">
        <v>1313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1087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684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615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864</v>
      </c>
      <c r="F23" s="11"/>
      <c r="G23" s="12"/>
      <c r="H23" s="31" t="str">
        <f t="shared" si="3"/>
        <v>Pass</v>
      </c>
    </row>
    <row r="24">
      <c r="A24" s="34"/>
      <c r="B24" s="49" t="s">
        <v>4229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4230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4231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4232</v>
      </c>
      <c r="B27" s="27" t="s">
        <v>15</v>
      </c>
      <c r="C27" s="28" t="s">
        <v>551</v>
      </c>
      <c r="D27" s="29" t="s">
        <v>552</v>
      </c>
      <c r="E27" s="35" t="s">
        <v>1313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1087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615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864</v>
      </c>
      <c r="F33" s="11"/>
      <c r="G33" s="12"/>
      <c r="H33" s="31" t="str">
        <f t="shared" si="5"/>
        <v>Pass</v>
      </c>
    </row>
    <row r="34">
      <c r="A34" s="34"/>
      <c r="B34" s="36" t="s">
        <v>4233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4234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4235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4236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4237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484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46038.0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4238</v>
      </c>
      <c r="B6" s="64"/>
      <c r="C6" s="23" t="s">
        <v>4239</v>
      </c>
      <c r="D6" s="24"/>
      <c r="E6" s="56" t="s">
        <v>4240</v>
      </c>
      <c r="F6" s="11"/>
      <c r="G6" s="11"/>
      <c r="H6" s="57"/>
    </row>
    <row r="7">
      <c r="A7" s="27" t="s">
        <v>4241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3425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4242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4243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4244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4245</v>
      </c>
      <c r="B17" s="44" t="s">
        <v>15</v>
      </c>
      <c r="C17" s="45" t="s">
        <v>551</v>
      </c>
      <c r="D17" s="46" t="s">
        <v>555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3425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4246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4247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4248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4249</v>
      </c>
      <c r="B27" s="27" t="s">
        <v>15</v>
      </c>
      <c r="C27" s="28" t="s">
        <v>551</v>
      </c>
      <c r="D27" s="29" t="s">
        <v>552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728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3425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4250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4251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4252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4253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4254</v>
      </c>
      <c r="B2" s="17" t="s">
        <v>526</v>
      </c>
      <c r="C2" s="11"/>
      <c r="D2" s="12"/>
      <c r="E2" s="13" t="s">
        <v>3</v>
      </c>
      <c r="F2" s="71" t="s">
        <v>83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486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46048.0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4255</v>
      </c>
      <c r="B6" s="64"/>
      <c r="C6" s="23" t="s">
        <v>4256</v>
      </c>
      <c r="D6" s="24"/>
      <c r="E6" s="56" t="s">
        <v>4257</v>
      </c>
      <c r="F6" s="11"/>
      <c r="G6" s="11"/>
      <c r="H6" s="57"/>
    </row>
    <row r="7">
      <c r="A7" s="27" t="s">
        <v>4258</v>
      </c>
      <c r="B7" s="27" t="s">
        <v>15</v>
      </c>
      <c r="C7" s="28" t="s">
        <v>551</v>
      </c>
      <c r="D7" s="29" t="s">
        <v>552</v>
      </c>
      <c r="E7" s="35" t="s">
        <v>2847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555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553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4259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4260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4261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4262</v>
      </c>
      <c r="B17" s="44" t="s">
        <v>15</v>
      </c>
      <c r="C17" s="45" t="s">
        <v>551</v>
      </c>
      <c r="D17" s="46" t="s">
        <v>552</v>
      </c>
      <c r="E17" s="112" t="s">
        <v>2847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553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864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4263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4264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4265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4266</v>
      </c>
      <c r="B27" s="27" t="s">
        <v>15</v>
      </c>
      <c r="C27" s="28" t="s">
        <v>551</v>
      </c>
      <c r="D27" s="29" t="s">
        <v>552</v>
      </c>
      <c r="E27" s="35" t="s">
        <v>2847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4267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4268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4269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4270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4271</v>
      </c>
      <c r="B2" s="17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488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46041.0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4272</v>
      </c>
      <c r="B6" s="64"/>
      <c r="C6" s="23" t="s">
        <v>4273</v>
      </c>
      <c r="D6" s="24"/>
      <c r="E6" s="56" t="s">
        <v>4274</v>
      </c>
      <c r="F6" s="11"/>
      <c r="G6" s="11"/>
      <c r="H6" s="57"/>
    </row>
    <row r="7">
      <c r="A7" s="27" t="s">
        <v>4275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1285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616</v>
      </c>
      <c r="E11" s="35" t="s">
        <v>726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1285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1285</v>
      </c>
      <c r="F13" s="11"/>
      <c r="G13" s="12"/>
      <c r="H13" s="31" t="str">
        <f t="shared" si="1"/>
        <v>Pass</v>
      </c>
    </row>
    <row r="14">
      <c r="A14" s="34"/>
      <c r="B14" s="36" t="s">
        <v>4276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4277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4278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4279</v>
      </c>
      <c r="B17" s="44" t="s">
        <v>15</v>
      </c>
      <c r="C17" s="45" t="s">
        <v>551</v>
      </c>
      <c r="D17" s="46" t="s">
        <v>562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1087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615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4280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1285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1285</v>
      </c>
      <c r="F23" s="11"/>
      <c r="G23" s="12"/>
      <c r="H23" s="31" t="str">
        <f t="shared" si="3"/>
        <v>Pass</v>
      </c>
    </row>
    <row r="24">
      <c r="A24" s="34"/>
      <c r="B24" s="49" t="s">
        <v>4281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4282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4283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4284</v>
      </c>
      <c r="B27" s="27" t="s">
        <v>15</v>
      </c>
      <c r="C27" s="28" t="s">
        <v>551</v>
      </c>
      <c r="D27" s="29" t="s">
        <v>703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4285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1285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1285</v>
      </c>
      <c r="F33" s="11"/>
      <c r="G33" s="12"/>
      <c r="H33" s="31" t="str">
        <f t="shared" si="5"/>
        <v>Pass</v>
      </c>
    </row>
    <row r="34">
      <c r="A34" s="34"/>
      <c r="B34" s="36" t="s">
        <v>4286</v>
      </c>
      <c r="C34" s="54"/>
      <c r="D34" s="29" t="s">
        <v>564</v>
      </c>
      <c r="E34" s="35" t="s">
        <v>4287</v>
      </c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4288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4289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4290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4291</v>
      </c>
      <c r="B2" s="17" t="s">
        <v>526</v>
      </c>
      <c r="C2" s="11"/>
      <c r="D2" s="12"/>
      <c r="E2" s="13" t="s">
        <v>3</v>
      </c>
      <c r="F2" s="71" t="s">
        <v>179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490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46027.0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4292</v>
      </c>
      <c r="B6" s="64"/>
      <c r="C6" s="23" t="s">
        <v>4293</v>
      </c>
      <c r="D6" s="24"/>
      <c r="E6" s="56" t="s">
        <v>4294</v>
      </c>
      <c r="F6" s="11"/>
      <c r="G6" s="11"/>
      <c r="H6" s="57"/>
    </row>
    <row r="7">
      <c r="A7" s="27" t="s">
        <v>4295</v>
      </c>
      <c r="B7" s="27" t="s">
        <v>15</v>
      </c>
      <c r="C7" s="28" t="s">
        <v>551</v>
      </c>
      <c r="D7" s="29" t="s">
        <v>703</v>
      </c>
      <c r="E7" s="35" t="s">
        <v>767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2343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728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4296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4297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4298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4299</v>
      </c>
      <c r="B17" s="44" t="s">
        <v>15</v>
      </c>
      <c r="C17" s="45" t="s">
        <v>551</v>
      </c>
      <c r="D17" s="46" t="s">
        <v>703</v>
      </c>
      <c r="E17" s="112" t="s">
        <v>767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2343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4300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4301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4302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4303</v>
      </c>
      <c r="B27" s="27" t="s">
        <v>15</v>
      </c>
      <c r="C27" s="28" t="s">
        <v>551</v>
      </c>
      <c r="D27" s="29" t="s">
        <v>703</v>
      </c>
      <c r="E27" s="35" t="s">
        <v>767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2343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728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4304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4305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4306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4307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4308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492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46052.0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4309</v>
      </c>
      <c r="B6" s="64"/>
      <c r="C6" s="23" t="s">
        <v>4310</v>
      </c>
      <c r="D6" s="24"/>
      <c r="E6" s="56" t="s">
        <v>4311</v>
      </c>
      <c r="F6" s="11"/>
      <c r="G6" s="11"/>
      <c r="H6" s="57"/>
    </row>
    <row r="7">
      <c r="A7" s="27" t="s">
        <v>4312</v>
      </c>
      <c r="B7" s="27" t="s">
        <v>15</v>
      </c>
      <c r="C7" s="28" t="s">
        <v>551</v>
      </c>
      <c r="D7" s="29" t="s">
        <v>703</v>
      </c>
      <c r="E7" s="35" t="s">
        <v>864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864</v>
      </c>
      <c r="F13" s="11"/>
      <c r="G13" s="12"/>
      <c r="H13" s="31" t="str">
        <f t="shared" si="1"/>
        <v>Pass</v>
      </c>
    </row>
    <row r="14">
      <c r="A14" s="34"/>
      <c r="B14" s="36" t="s">
        <v>4313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4314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4315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4316</v>
      </c>
      <c r="B17" s="44" t="s">
        <v>15</v>
      </c>
      <c r="C17" s="45" t="s">
        <v>551</v>
      </c>
      <c r="D17" s="46" t="s">
        <v>703</v>
      </c>
      <c r="E17" s="112" t="s">
        <v>864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663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4317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4318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4319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4320</v>
      </c>
      <c r="B27" s="27" t="s">
        <v>15</v>
      </c>
      <c r="C27" s="28" t="s">
        <v>551</v>
      </c>
      <c r="D27" s="29" t="s">
        <v>616</v>
      </c>
      <c r="E27" s="35" t="s">
        <v>864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4321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4322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4323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4324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4325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494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46042.0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4326</v>
      </c>
      <c r="B6" s="64"/>
      <c r="C6" s="23" t="s">
        <v>4327</v>
      </c>
      <c r="D6" s="24"/>
      <c r="E6" s="56" t="s">
        <v>4328</v>
      </c>
      <c r="F6" s="11"/>
      <c r="G6" s="11"/>
      <c r="H6" s="57"/>
    </row>
    <row r="7">
      <c r="A7" s="27" t="s">
        <v>4329</v>
      </c>
      <c r="B7" s="27" t="s">
        <v>15</v>
      </c>
      <c r="C7" s="28" t="s">
        <v>551</v>
      </c>
      <c r="D7" s="29" t="s">
        <v>555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2274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684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684</v>
      </c>
      <c r="F13" s="11"/>
      <c r="G13" s="12"/>
      <c r="H13" s="31" t="str">
        <f t="shared" si="1"/>
        <v>Pass</v>
      </c>
    </row>
    <row r="14">
      <c r="A14" s="34"/>
      <c r="B14" s="36" t="s">
        <v>4330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4331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4332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4333</v>
      </c>
      <c r="B17" s="44" t="s">
        <v>15</v>
      </c>
      <c r="C17" s="45" t="s">
        <v>551</v>
      </c>
      <c r="D17" s="46" t="s">
        <v>562</v>
      </c>
      <c r="E17" s="35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35" t="s">
        <v>728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35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35" t="s">
        <v>2274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35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35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4334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4335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4336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4337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555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2274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562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684</v>
      </c>
      <c r="F33" s="11"/>
      <c r="G33" s="12"/>
      <c r="H33" s="31" t="str">
        <f t="shared" si="5"/>
        <v>Pass</v>
      </c>
    </row>
    <row r="34">
      <c r="A34" s="34"/>
      <c r="B34" s="36" t="s">
        <v>4338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4339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4340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4341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4342</v>
      </c>
      <c r="B2" s="17" t="s">
        <v>526</v>
      </c>
      <c r="C2" s="11"/>
      <c r="D2" s="12"/>
      <c r="E2" s="13" t="s">
        <v>3</v>
      </c>
      <c r="F2" s="71" t="s">
        <v>496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497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46034.0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4343</v>
      </c>
      <c r="B6" s="64"/>
      <c r="C6" s="23" t="s">
        <v>4344</v>
      </c>
      <c r="D6" s="24"/>
      <c r="E6" s="56" t="s">
        <v>4345</v>
      </c>
      <c r="F6" s="11"/>
      <c r="G6" s="11"/>
      <c r="H6" s="57"/>
    </row>
    <row r="7">
      <c r="A7" s="27" t="s">
        <v>4346</v>
      </c>
      <c r="B7" s="27" t="s">
        <v>15</v>
      </c>
      <c r="C7" s="28" t="s">
        <v>1354</v>
      </c>
      <c r="D7" s="29" t="s">
        <v>555</v>
      </c>
      <c r="E7" s="35" t="s">
        <v>728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555</v>
      </c>
      <c r="E8" s="35" t="s">
        <v>1030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4347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4348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4349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4350</v>
      </c>
      <c r="B17" s="44" t="s">
        <v>15</v>
      </c>
      <c r="C17" s="45" t="s">
        <v>1354</v>
      </c>
      <c r="D17" s="46" t="s">
        <v>562</v>
      </c>
      <c r="E17" s="35" t="s">
        <v>728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555</v>
      </c>
      <c r="E18" s="35" t="s">
        <v>1030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562</v>
      </c>
      <c r="E19" s="35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4351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4352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4353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4354</v>
      </c>
      <c r="B27" s="27" t="s">
        <v>15</v>
      </c>
      <c r="C27" s="28" t="s">
        <v>1354</v>
      </c>
      <c r="D27" s="29" t="s">
        <v>555</v>
      </c>
      <c r="E27" s="35" t="s">
        <v>728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562</v>
      </c>
      <c r="E28" s="35" t="s">
        <v>1030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4355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4356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4357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4358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4359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499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46062.0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4360</v>
      </c>
      <c r="B6" s="64"/>
      <c r="C6" s="23" t="s">
        <v>4361</v>
      </c>
      <c r="D6" s="24"/>
      <c r="E6" s="56" t="s">
        <v>4362</v>
      </c>
      <c r="F6" s="11"/>
      <c r="G6" s="11"/>
      <c r="H6" s="57"/>
    </row>
    <row r="7">
      <c r="A7" s="27" t="s">
        <v>4363</v>
      </c>
      <c r="B7" s="27" t="s">
        <v>15</v>
      </c>
      <c r="C7" s="28" t="s">
        <v>551</v>
      </c>
      <c r="D7" s="29" t="s">
        <v>552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553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767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728</v>
      </c>
      <c r="F13" s="11"/>
      <c r="G13" s="12"/>
      <c r="H13" s="31" t="str">
        <f t="shared" si="1"/>
        <v>Pass</v>
      </c>
    </row>
    <row r="14">
      <c r="A14" s="34"/>
      <c r="B14" s="36" t="s">
        <v>4364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4365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4366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4367</v>
      </c>
      <c r="B17" s="44" t="s">
        <v>15</v>
      </c>
      <c r="C17" s="45" t="s">
        <v>551</v>
      </c>
      <c r="D17" s="46" t="s">
        <v>552</v>
      </c>
      <c r="E17" s="112" t="s">
        <v>728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555</v>
      </c>
      <c r="E18" s="112" t="s">
        <v>553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728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562</v>
      </c>
      <c r="E20" s="112" t="s">
        <v>559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767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728</v>
      </c>
      <c r="F23" s="11"/>
      <c r="G23" s="12"/>
      <c r="H23" s="31" t="str">
        <f t="shared" si="3"/>
        <v>Pass</v>
      </c>
    </row>
    <row r="24">
      <c r="A24" s="34"/>
      <c r="B24" s="49" t="s">
        <v>4368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4369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4370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4371</v>
      </c>
      <c r="B27" s="27" t="s">
        <v>15</v>
      </c>
      <c r="C27" s="28" t="s">
        <v>551</v>
      </c>
      <c r="D27" s="29" t="s">
        <v>552</v>
      </c>
      <c r="E27" s="35" t="s">
        <v>728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728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555</v>
      </c>
      <c r="E30" s="35" t="s">
        <v>559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767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728</v>
      </c>
      <c r="F33" s="11"/>
      <c r="G33" s="12"/>
      <c r="H33" s="31" t="str">
        <f t="shared" si="5"/>
        <v>Pass</v>
      </c>
    </row>
    <row r="34">
      <c r="A34" s="34"/>
      <c r="B34" s="36" t="s">
        <v>4372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4373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4374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4375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4376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501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46077.0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4377</v>
      </c>
      <c r="B6" s="64"/>
      <c r="C6" s="23" t="s">
        <v>4378</v>
      </c>
      <c r="D6" s="24"/>
      <c r="E6" s="56" t="s">
        <v>4379</v>
      </c>
      <c r="F6" s="11"/>
      <c r="G6" s="11"/>
      <c r="H6" s="57"/>
    </row>
    <row r="7">
      <c r="A7" s="27" t="s">
        <v>4380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904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553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767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704</v>
      </c>
      <c r="F13" s="11"/>
      <c r="G13" s="12"/>
      <c r="H13" s="31" t="str">
        <f t="shared" si="1"/>
        <v>Pass</v>
      </c>
    </row>
    <row r="14">
      <c r="A14" s="34"/>
      <c r="B14" s="36" t="s">
        <v>4381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4382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4383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4384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555</v>
      </c>
      <c r="E19" s="112" t="s">
        <v>553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684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703</v>
      </c>
      <c r="E23" s="112" t="s">
        <v>704</v>
      </c>
      <c r="F23" s="11"/>
      <c r="G23" s="12"/>
      <c r="H23" s="31" t="str">
        <f t="shared" si="3"/>
        <v>Pass</v>
      </c>
    </row>
    <row r="24">
      <c r="A24" s="34"/>
      <c r="B24" s="49" t="s">
        <v>4385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4386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4387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4388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562</v>
      </c>
      <c r="E29" s="35" t="s">
        <v>553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704</v>
      </c>
      <c r="F33" s="11"/>
      <c r="G33" s="12"/>
      <c r="H33" s="31" t="str">
        <f t="shared" si="5"/>
        <v>Pass</v>
      </c>
    </row>
    <row r="34">
      <c r="A34" s="34"/>
      <c r="B34" s="36" t="s">
        <v>4389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4390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4391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4392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4393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503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46080.0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4394</v>
      </c>
      <c r="B6" s="64"/>
      <c r="C6" s="23" t="s">
        <v>4395</v>
      </c>
      <c r="D6" s="24"/>
      <c r="E6" s="56" t="s">
        <v>4396</v>
      </c>
      <c r="F6" s="11"/>
      <c r="G6" s="11"/>
      <c r="H6" s="57"/>
    </row>
    <row r="7">
      <c r="A7" s="27" t="s">
        <v>4397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562</v>
      </c>
      <c r="E8" s="35" t="s">
        <v>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1087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562</v>
      </c>
      <c r="E10" s="35" t="s">
        <v>559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562</v>
      </c>
      <c r="E11" s="35" t="s">
        <v>559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663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559</v>
      </c>
      <c r="F13" s="11"/>
      <c r="G13" s="12"/>
      <c r="H13" s="31" t="str">
        <f t="shared" si="1"/>
        <v>Pass</v>
      </c>
    </row>
    <row r="14">
      <c r="A14" s="34"/>
      <c r="B14" s="36" t="s">
        <v>4398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4399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4400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4401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767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663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4402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4403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4404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4405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767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562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663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559</v>
      </c>
      <c r="F33" s="11"/>
      <c r="G33" s="12"/>
      <c r="H33" s="31" t="str">
        <f t="shared" si="5"/>
        <v>Pass</v>
      </c>
    </row>
    <row r="34">
      <c r="A34" s="34"/>
      <c r="B34" s="36" t="s">
        <v>4406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4407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4408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4409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4410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505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46072.0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4411</v>
      </c>
      <c r="B6" s="64"/>
      <c r="C6" s="23" t="s">
        <v>4412</v>
      </c>
      <c r="D6" s="24"/>
      <c r="E6" s="56" t="s">
        <v>4413</v>
      </c>
      <c r="F6" s="11"/>
      <c r="G6" s="11"/>
      <c r="H6" s="57"/>
    </row>
    <row r="7">
      <c r="A7" s="27" t="s">
        <v>4414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703</v>
      </c>
      <c r="E9" s="35" t="s">
        <v>864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664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864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663</v>
      </c>
      <c r="F13" s="11"/>
      <c r="G13" s="12"/>
      <c r="H13" s="31" t="str">
        <f t="shared" si="1"/>
        <v>Pass</v>
      </c>
    </row>
    <row r="14">
      <c r="A14" s="34"/>
      <c r="B14" s="36" t="s">
        <v>4415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4416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4417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4418</v>
      </c>
      <c r="B17" s="44" t="s">
        <v>15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616</v>
      </c>
      <c r="E18" s="112" t="s">
        <v>726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703</v>
      </c>
      <c r="E19" s="112" t="s">
        <v>864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616</v>
      </c>
      <c r="E20" s="112" t="s">
        <v>726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684</v>
      </c>
      <c r="F23" s="11"/>
      <c r="G23" s="12"/>
      <c r="H23" s="31" t="str">
        <f t="shared" si="3"/>
        <v>Pass</v>
      </c>
    </row>
    <row r="24">
      <c r="A24" s="34"/>
      <c r="B24" s="49" t="s">
        <v>4419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4420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4421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4422</v>
      </c>
      <c r="B27" s="27" t="s">
        <v>15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616</v>
      </c>
      <c r="E28" s="35" t="s">
        <v>726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616</v>
      </c>
      <c r="E30" s="35" t="s">
        <v>726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864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663</v>
      </c>
      <c r="F33" s="11"/>
      <c r="G33" s="12"/>
      <c r="H33" s="31" t="str">
        <f t="shared" si="5"/>
        <v>Pass</v>
      </c>
    </row>
    <row r="34">
      <c r="A34" s="34"/>
      <c r="B34" s="36" t="s">
        <v>4423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4424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4425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4426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4427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507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46080.0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4428</v>
      </c>
      <c r="B6" s="64"/>
      <c r="C6" s="23" t="s">
        <v>4429</v>
      </c>
      <c r="D6" s="24"/>
      <c r="E6" s="56" t="s">
        <v>4430</v>
      </c>
      <c r="F6" s="11"/>
      <c r="G6" s="11"/>
      <c r="H6" s="57"/>
    </row>
    <row r="7">
      <c r="A7" s="27" t="s">
        <v>4431</v>
      </c>
      <c r="B7" s="27" t="s">
        <v>15</v>
      </c>
      <c r="C7" s="28" t="s">
        <v>551</v>
      </c>
      <c r="D7" s="29" t="s">
        <v>552</v>
      </c>
      <c r="E7" s="35" t="s">
        <v>904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555</v>
      </c>
      <c r="E8" s="35" t="s">
        <v>904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562</v>
      </c>
      <c r="E9" s="35" t="s">
        <v>904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703</v>
      </c>
      <c r="E12" s="35" t="s">
        <v>704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562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4432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4433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4434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4435</v>
      </c>
      <c r="B17" s="44" t="s">
        <v>15</v>
      </c>
      <c r="C17" s="45" t="s">
        <v>551</v>
      </c>
      <c r="D17" s="46" t="s">
        <v>552</v>
      </c>
      <c r="E17" s="112" t="s">
        <v>904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562</v>
      </c>
      <c r="E18" s="112" t="s">
        <v>904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562</v>
      </c>
      <c r="E19" s="112" t="s">
        <v>904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562</v>
      </c>
      <c r="E21" s="112" t="s">
        <v>559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703</v>
      </c>
      <c r="E22" s="112" t="s">
        <v>704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4436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4437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4438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4439</v>
      </c>
      <c r="B27" s="27" t="s">
        <v>15</v>
      </c>
      <c r="C27" s="28" t="s">
        <v>551</v>
      </c>
      <c r="D27" s="29" t="s">
        <v>552</v>
      </c>
      <c r="E27" s="35" t="s">
        <v>904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904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555</v>
      </c>
      <c r="E29" s="35" t="s">
        <v>904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703</v>
      </c>
      <c r="E30" s="35" t="s">
        <v>864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2274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704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562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4440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4441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4442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4443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4444</v>
      </c>
      <c r="B2" s="17" t="s">
        <v>526</v>
      </c>
      <c r="C2" s="11"/>
      <c r="D2" s="12"/>
      <c r="E2" s="13" t="s">
        <v>3</v>
      </c>
      <c r="F2" s="71" t="s">
        <v>153</v>
      </c>
      <c r="G2" s="13" t="s">
        <v>4</v>
      </c>
      <c r="H2" s="107" t="s">
        <v>101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509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46070.0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4445</v>
      </c>
      <c r="B6" s="64"/>
      <c r="C6" s="23" t="s">
        <v>4446</v>
      </c>
      <c r="D6" s="24"/>
      <c r="E6" s="56" t="s">
        <v>4447</v>
      </c>
      <c r="F6" s="11"/>
      <c r="G6" s="11"/>
      <c r="H6" s="57"/>
    </row>
    <row r="7">
      <c r="A7" s="27" t="s">
        <v>4448</v>
      </c>
      <c r="B7" s="27" t="s">
        <v>15</v>
      </c>
      <c r="C7" s="28" t="s">
        <v>551</v>
      </c>
      <c r="D7" s="29" t="s">
        <v>555</v>
      </c>
      <c r="E7" s="35" t="s">
        <v>615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552</v>
      </c>
      <c r="E8" s="35" t="s">
        <v>615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615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555</v>
      </c>
      <c r="E10" s="35" t="s">
        <v>904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615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552</v>
      </c>
      <c r="E13" s="35" t="s">
        <v>3600</v>
      </c>
      <c r="F13" s="11"/>
      <c r="G13" s="12"/>
      <c r="H13" s="31" t="str">
        <f t="shared" si="1"/>
        <v>Pass</v>
      </c>
    </row>
    <row r="14">
      <c r="A14" s="34"/>
      <c r="B14" s="36" t="s">
        <v>4449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4450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4451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4452</v>
      </c>
      <c r="B17" s="44" t="s">
        <v>15</v>
      </c>
      <c r="C17" s="45" t="s">
        <v>551</v>
      </c>
      <c r="D17" s="46" t="s">
        <v>562</v>
      </c>
      <c r="E17" s="112" t="s">
        <v>615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552</v>
      </c>
      <c r="E18" s="112" t="s">
        <v>615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615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552</v>
      </c>
      <c r="E20" s="112" t="s">
        <v>904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552</v>
      </c>
      <c r="E21" s="112" t="s">
        <v>904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555</v>
      </c>
      <c r="E22" s="112" t="s">
        <v>615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552</v>
      </c>
      <c r="E23" s="112" t="s">
        <v>3600</v>
      </c>
      <c r="F23" s="11"/>
      <c r="G23" s="12"/>
      <c r="H23" s="31" t="str">
        <f t="shared" si="3"/>
        <v>Pass</v>
      </c>
    </row>
    <row r="24">
      <c r="A24" s="34"/>
      <c r="B24" s="49" t="s">
        <v>4453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4454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4455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4456</v>
      </c>
      <c r="B27" s="27" t="s">
        <v>15</v>
      </c>
      <c r="C27" s="28" t="s">
        <v>551</v>
      </c>
      <c r="D27" s="29" t="s">
        <v>555</v>
      </c>
      <c r="E27" s="35" t="s">
        <v>615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552</v>
      </c>
      <c r="E28" s="35" t="s">
        <v>615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615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904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904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555</v>
      </c>
      <c r="E32" s="35" t="s">
        <v>615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552</v>
      </c>
      <c r="E33" s="35" t="s">
        <v>3600</v>
      </c>
      <c r="F33" s="11"/>
      <c r="G33" s="12"/>
      <c r="H33" s="31" t="str">
        <f t="shared" si="5"/>
        <v>Pass</v>
      </c>
    </row>
    <row r="34">
      <c r="A34" s="34"/>
      <c r="B34" s="36" t="s">
        <v>4457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4458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4459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4460</v>
      </c>
      <c r="E37" s="7"/>
      <c r="F37" s="7"/>
      <c r="G37" s="8"/>
      <c r="H37" s="26"/>
    </row>
    <row r="38">
      <c r="A38" s="74" t="s">
        <v>564</v>
      </c>
      <c r="B38" s="11"/>
      <c r="C38" s="12"/>
      <c r="D38" s="119" t="s">
        <v>4461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4462</v>
      </c>
      <c r="B2" s="17" t="s">
        <v>526</v>
      </c>
      <c r="C2" s="11"/>
      <c r="D2" s="12"/>
      <c r="E2" s="13" t="s">
        <v>3</v>
      </c>
      <c r="F2" s="71" t="s">
        <v>182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1349</v>
      </c>
      <c r="G3" s="13" t="s">
        <v>7</v>
      </c>
      <c r="H3" s="107" t="s">
        <v>511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46062.0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4463</v>
      </c>
      <c r="B6" s="64"/>
      <c r="C6" s="23" t="s">
        <v>4464</v>
      </c>
      <c r="D6" s="24"/>
      <c r="E6" s="56" t="s">
        <v>4465</v>
      </c>
      <c r="F6" s="11"/>
      <c r="G6" s="11"/>
      <c r="H6" s="57"/>
    </row>
    <row r="7">
      <c r="A7" s="27" t="s">
        <v>4466</v>
      </c>
      <c r="B7" s="27" t="s">
        <v>15</v>
      </c>
      <c r="C7" s="28" t="s">
        <v>1354</v>
      </c>
      <c r="D7" s="29" t="s">
        <v>562</v>
      </c>
      <c r="E7" s="35" t="s">
        <v>559</v>
      </c>
      <c r="F7" s="11"/>
      <c r="G7" s="12"/>
      <c r="H7" s="31" t="str">
        <f t="shared" ref="H7:H9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1355</v>
      </c>
      <c r="D8" s="29" t="s">
        <v>703</v>
      </c>
      <c r="E8" s="35" t="s">
        <v>767</v>
      </c>
      <c r="F8" s="11"/>
      <c r="G8" s="12"/>
      <c r="H8" s="31" t="str">
        <f t="shared" si="1"/>
        <v>Pass</v>
      </c>
    </row>
    <row r="9">
      <c r="A9" s="34"/>
      <c r="B9" s="67"/>
      <c r="C9" s="28" t="s">
        <v>1356</v>
      </c>
      <c r="D9" s="29" t="s">
        <v>703</v>
      </c>
      <c r="E9" s="35" t="s">
        <v>767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710</v>
      </c>
      <c r="D10" s="29"/>
      <c r="E10" s="30"/>
      <c r="F10" s="11"/>
      <c r="G10" s="12"/>
      <c r="H10" s="31"/>
    </row>
    <row r="11">
      <c r="A11" s="34"/>
      <c r="B11" s="67"/>
      <c r="C11" s="28" t="s">
        <v>710</v>
      </c>
      <c r="D11" s="29"/>
      <c r="E11" s="30"/>
      <c r="F11" s="11"/>
      <c r="G11" s="12"/>
      <c r="H11" s="31"/>
    </row>
    <row r="12">
      <c r="A12" s="34"/>
      <c r="B12" s="67"/>
      <c r="C12" s="28" t="s">
        <v>710</v>
      </c>
      <c r="D12" s="29"/>
      <c r="E12" s="30"/>
      <c r="F12" s="11"/>
      <c r="G12" s="12"/>
      <c r="H12" s="31"/>
    </row>
    <row r="13">
      <c r="A13" s="34"/>
      <c r="B13" s="67"/>
      <c r="C13" s="28" t="s">
        <v>710</v>
      </c>
      <c r="D13" s="29"/>
      <c r="E13" s="30"/>
      <c r="F13" s="11"/>
      <c r="G13" s="12"/>
      <c r="H13" s="31"/>
    </row>
    <row r="14">
      <c r="A14" s="34"/>
      <c r="B14" s="36" t="s">
        <v>4467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4468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4469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4470</v>
      </c>
      <c r="B17" s="44" t="s">
        <v>15</v>
      </c>
      <c r="C17" s="45" t="s">
        <v>1354</v>
      </c>
      <c r="D17" s="46" t="s">
        <v>703</v>
      </c>
      <c r="E17" s="112" t="s">
        <v>767</v>
      </c>
      <c r="F17" s="11"/>
      <c r="G17" s="12"/>
      <c r="H17" s="31" t="str">
        <f t="shared" ref="H17:H19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1355</v>
      </c>
      <c r="D18" s="46" t="s">
        <v>703</v>
      </c>
      <c r="E18" s="112" t="s">
        <v>767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1356</v>
      </c>
      <c r="D19" s="46" t="s">
        <v>703</v>
      </c>
      <c r="E19" s="112" t="s">
        <v>767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710</v>
      </c>
      <c r="D20" s="46"/>
      <c r="E20" s="20"/>
      <c r="F20" s="11"/>
      <c r="G20" s="12"/>
      <c r="H20" s="31"/>
    </row>
    <row r="21">
      <c r="A21" s="34"/>
      <c r="B21" s="71"/>
      <c r="C21" s="45" t="s">
        <v>710</v>
      </c>
      <c r="D21" s="46"/>
      <c r="E21" s="20"/>
      <c r="F21" s="11"/>
      <c r="G21" s="12"/>
      <c r="H21" s="31"/>
    </row>
    <row r="22">
      <c r="A22" s="34"/>
      <c r="B22" s="71"/>
      <c r="C22" s="45" t="s">
        <v>710</v>
      </c>
      <c r="D22" s="46"/>
      <c r="E22" s="20"/>
      <c r="F22" s="11"/>
      <c r="G22" s="12"/>
      <c r="H22" s="31"/>
    </row>
    <row r="23">
      <c r="A23" s="34"/>
      <c r="B23" s="71"/>
      <c r="C23" s="45" t="s">
        <v>710</v>
      </c>
      <c r="D23" s="46"/>
      <c r="E23" s="20"/>
      <c r="F23" s="11"/>
      <c r="G23" s="12"/>
      <c r="H23" s="31"/>
    </row>
    <row r="24">
      <c r="A24" s="34"/>
      <c r="B24" s="49" t="s">
        <v>4471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4472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4473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4474</v>
      </c>
      <c r="B27" s="27" t="s">
        <v>15</v>
      </c>
      <c r="C27" s="28" t="s">
        <v>1354</v>
      </c>
      <c r="D27" s="29" t="s">
        <v>562</v>
      </c>
      <c r="E27" s="35" t="s">
        <v>559</v>
      </c>
      <c r="F27" s="11"/>
      <c r="G27" s="12"/>
      <c r="H27" s="31" t="str">
        <f t="shared" ref="H27:H29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1355</v>
      </c>
      <c r="D28" s="29" t="s">
        <v>703</v>
      </c>
      <c r="E28" s="35" t="s">
        <v>767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1356</v>
      </c>
      <c r="D29" s="29" t="s">
        <v>703</v>
      </c>
      <c r="E29" s="35" t="s">
        <v>767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710</v>
      </c>
      <c r="D30" s="29"/>
      <c r="E30" s="30"/>
      <c r="F30" s="11"/>
      <c r="G30" s="12"/>
      <c r="H30" s="31"/>
    </row>
    <row r="31">
      <c r="A31" s="34"/>
      <c r="B31" s="67"/>
      <c r="C31" s="28" t="s">
        <v>710</v>
      </c>
      <c r="D31" s="29"/>
      <c r="E31" s="30"/>
      <c r="F31" s="11"/>
      <c r="G31" s="12"/>
      <c r="H31" s="31"/>
    </row>
    <row r="32">
      <c r="A32" s="34"/>
      <c r="B32" s="67"/>
      <c r="C32" s="28" t="s">
        <v>710</v>
      </c>
      <c r="D32" s="29"/>
      <c r="E32" s="30"/>
      <c r="F32" s="11"/>
      <c r="G32" s="12"/>
      <c r="H32" s="31"/>
    </row>
    <row r="33">
      <c r="A33" s="34"/>
      <c r="B33" s="67"/>
      <c r="C33" s="28" t="s">
        <v>710</v>
      </c>
      <c r="D33" s="29"/>
      <c r="E33" s="30"/>
      <c r="F33" s="11"/>
      <c r="G33" s="12"/>
      <c r="H33" s="31"/>
    </row>
    <row r="34">
      <c r="A34" s="34"/>
      <c r="B34" s="36" t="s">
        <v>4475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4476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4477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4478</v>
      </c>
      <c r="E37" s="7"/>
      <c r="F37" s="7"/>
      <c r="G37" s="8"/>
      <c r="H37" s="26"/>
    </row>
    <row r="38">
      <c r="A38" s="74" t="s">
        <v>564</v>
      </c>
      <c r="B38" s="11"/>
      <c r="C38" s="12"/>
      <c r="D38" s="125" t="s">
        <v>4479</v>
      </c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9 D17:D19 D27:D29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4480</v>
      </c>
      <c r="B2" s="17" t="s">
        <v>526</v>
      </c>
      <c r="C2" s="11"/>
      <c r="D2" s="12"/>
      <c r="E2" s="13" t="s">
        <v>3</v>
      </c>
      <c r="F2" s="71" t="s">
        <v>100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513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46048.0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4481</v>
      </c>
      <c r="B6" s="64"/>
      <c r="C6" s="23" t="s">
        <v>4482</v>
      </c>
      <c r="D6" s="24"/>
      <c r="E6" s="56" t="s">
        <v>4483</v>
      </c>
      <c r="F6" s="11"/>
      <c r="G6" s="11"/>
      <c r="H6" s="57"/>
    </row>
    <row r="7">
      <c r="A7" s="27" t="s">
        <v>4484</v>
      </c>
      <c r="B7" s="27" t="s">
        <v>15</v>
      </c>
      <c r="C7" s="28" t="s">
        <v>551</v>
      </c>
      <c r="D7" s="29" t="s">
        <v>552</v>
      </c>
      <c r="E7" s="35" t="s">
        <v>4485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552</v>
      </c>
      <c r="E9" s="35" t="s">
        <v>3148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552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552</v>
      </c>
      <c r="E11" s="35" t="s">
        <v>728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552</v>
      </c>
      <c r="E12" s="35" t="s">
        <v>553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555</v>
      </c>
      <c r="E13" s="35" t="s">
        <v>553</v>
      </c>
      <c r="F13" s="11"/>
      <c r="G13" s="12"/>
      <c r="H13" s="31" t="str">
        <f t="shared" si="1"/>
        <v>Pass</v>
      </c>
    </row>
    <row r="14">
      <c r="A14" s="34"/>
      <c r="B14" s="36" t="s">
        <v>4486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4487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4488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4489</v>
      </c>
      <c r="B17" s="44" t="s">
        <v>15</v>
      </c>
      <c r="C17" s="45" t="s">
        <v>551</v>
      </c>
      <c r="D17" s="46" t="s">
        <v>552</v>
      </c>
      <c r="E17" s="112" t="s">
        <v>4485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552</v>
      </c>
      <c r="E19" s="112" t="s">
        <v>3148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555</v>
      </c>
      <c r="E20" s="112" t="s">
        <v>615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555</v>
      </c>
      <c r="E21" s="112" t="s">
        <v>728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552</v>
      </c>
      <c r="E22" s="112" t="s">
        <v>553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555</v>
      </c>
      <c r="E23" s="112" t="s">
        <v>553</v>
      </c>
      <c r="F23" s="11"/>
      <c r="G23" s="12"/>
      <c r="H23" s="31" t="str">
        <f t="shared" si="3"/>
        <v>Pass</v>
      </c>
    </row>
    <row r="24">
      <c r="A24" s="34"/>
      <c r="B24" s="49" t="s">
        <v>4490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4491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4492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4493</v>
      </c>
      <c r="B27" s="27" t="s">
        <v>15</v>
      </c>
      <c r="C27" s="28" t="s">
        <v>551</v>
      </c>
      <c r="D27" s="29" t="s">
        <v>552</v>
      </c>
      <c r="E27" s="35" t="s">
        <v>4485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703</v>
      </c>
      <c r="E28" s="35" t="s">
        <v>864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552</v>
      </c>
      <c r="E29" s="35" t="s">
        <v>3148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552</v>
      </c>
      <c r="E30" s="35" t="s">
        <v>615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552</v>
      </c>
      <c r="E31" s="35" t="s">
        <v>728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552</v>
      </c>
      <c r="E32" s="35" t="s">
        <v>553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555</v>
      </c>
      <c r="E33" s="35" t="s">
        <v>553</v>
      </c>
      <c r="F33" s="11"/>
      <c r="G33" s="12"/>
      <c r="H33" s="31" t="str">
        <f t="shared" si="5"/>
        <v>Pass</v>
      </c>
    </row>
    <row r="34">
      <c r="A34" s="34"/>
      <c r="B34" s="36" t="s">
        <v>4494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4495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4496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4497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4498</v>
      </c>
      <c r="B2" s="17" t="s">
        <v>526</v>
      </c>
      <c r="C2" s="11"/>
      <c r="D2" s="12"/>
      <c r="E2" s="13" t="s">
        <v>3</v>
      </c>
      <c r="F2" s="71" t="s">
        <v>108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515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46083.0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4499</v>
      </c>
      <c r="B6" s="64"/>
      <c r="C6" s="23" t="s">
        <v>4500</v>
      </c>
      <c r="D6" s="24"/>
      <c r="E6" s="56" t="s">
        <v>4501</v>
      </c>
      <c r="F6" s="11"/>
      <c r="G6" s="11"/>
      <c r="H6" s="57"/>
    </row>
    <row r="7">
      <c r="A7" s="27" t="s">
        <v>4502</v>
      </c>
      <c r="B7" s="27" t="s">
        <v>15</v>
      </c>
      <c r="C7" s="28" t="s">
        <v>551</v>
      </c>
      <c r="D7" s="29" t="s">
        <v>562</v>
      </c>
      <c r="E7" s="35" t="s">
        <v>553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6"/>
      <c r="B8" s="67"/>
      <c r="C8" s="28" t="s">
        <v>554</v>
      </c>
      <c r="D8" s="29" t="s">
        <v>703</v>
      </c>
      <c r="E8" s="35" t="s">
        <v>864</v>
      </c>
      <c r="F8" s="11"/>
      <c r="G8" s="12"/>
      <c r="H8" s="31" t="str">
        <f t="shared" si="1"/>
        <v>Pass</v>
      </c>
    </row>
    <row r="9">
      <c r="A9" s="34"/>
      <c r="B9" s="67"/>
      <c r="C9" s="28" t="s">
        <v>556</v>
      </c>
      <c r="D9" s="29" t="s">
        <v>616</v>
      </c>
      <c r="E9" s="35" t="s">
        <v>726</v>
      </c>
      <c r="F9" s="11"/>
      <c r="G9" s="12"/>
      <c r="H9" s="31" t="str">
        <f t="shared" si="1"/>
        <v>Pass</v>
      </c>
    </row>
    <row r="10">
      <c r="A10" s="34"/>
      <c r="B10" s="67"/>
      <c r="C10" s="28" t="s">
        <v>557</v>
      </c>
      <c r="D10" s="29" t="s">
        <v>703</v>
      </c>
      <c r="E10" s="35" t="s">
        <v>864</v>
      </c>
      <c r="F10" s="11"/>
      <c r="G10" s="12"/>
      <c r="H10" s="31" t="str">
        <f t="shared" si="1"/>
        <v>Pass</v>
      </c>
    </row>
    <row r="11">
      <c r="A11" s="34"/>
      <c r="B11" s="67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67"/>
      <c r="C12" s="28" t="s">
        <v>560</v>
      </c>
      <c r="D12" s="29" t="s">
        <v>562</v>
      </c>
      <c r="E12" s="35" t="s">
        <v>664</v>
      </c>
      <c r="F12" s="11"/>
      <c r="G12" s="12"/>
      <c r="H12" s="31" t="str">
        <f t="shared" si="1"/>
        <v>Pass</v>
      </c>
    </row>
    <row r="13">
      <c r="A13" s="34"/>
      <c r="B13" s="67"/>
      <c r="C13" s="28" t="s">
        <v>561</v>
      </c>
      <c r="D13" s="29" t="s">
        <v>703</v>
      </c>
      <c r="E13" s="35" t="s">
        <v>767</v>
      </c>
      <c r="F13" s="11"/>
      <c r="G13" s="12"/>
      <c r="H13" s="31" t="str">
        <f t="shared" si="1"/>
        <v>Pass</v>
      </c>
    </row>
    <row r="14">
      <c r="A14" s="34"/>
      <c r="B14" s="36" t="s">
        <v>4503</v>
      </c>
      <c r="C14" s="37"/>
      <c r="D14" s="29" t="s">
        <v>564</v>
      </c>
      <c r="E14" s="30"/>
      <c r="F14" s="11"/>
      <c r="G14" s="12"/>
      <c r="H14" s="39" t="str">
        <f t="shared" ref="H14:H16" si="2">IF(D14="Pass", "Pass", IF(D14="Fail", "Fail", ""))
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4504</v>
      </c>
      <c r="C15" s="42"/>
      <c r="D15" s="29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4505</v>
      </c>
      <c r="C16" s="12"/>
      <c r="D16" s="29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4506</v>
      </c>
      <c r="B17" s="44" t="s">
        <v>15</v>
      </c>
      <c r="C17" s="45" t="s">
        <v>551</v>
      </c>
      <c r="D17" s="46" t="s">
        <v>562</v>
      </c>
      <c r="E17" s="112" t="s">
        <v>553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0"/>
      <c r="B18" s="71"/>
      <c r="C18" s="45" t="s">
        <v>554</v>
      </c>
      <c r="D18" s="46" t="s">
        <v>703</v>
      </c>
      <c r="E18" s="112" t="s">
        <v>864</v>
      </c>
      <c r="F18" s="11"/>
      <c r="G18" s="12"/>
      <c r="H18" s="31" t="str">
        <f t="shared" si="3"/>
        <v>Pass</v>
      </c>
    </row>
    <row r="19">
      <c r="A19" s="34"/>
      <c r="B19" s="71"/>
      <c r="C19" s="45" t="s">
        <v>556</v>
      </c>
      <c r="D19" s="46" t="s">
        <v>616</v>
      </c>
      <c r="E19" s="112" t="s">
        <v>726</v>
      </c>
      <c r="F19" s="11"/>
      <c r="G19" s="12"/>
      <c r="H19" s="31" t="str">
        <f t="shared" si="3"/>
        <v>Pass</v>
      </c>
    </row>
    <row r="20">
      <c r="A20" s="34"/>
      <c r="B20" s="71"/>
      <c r="C20" s="45" t="s">
        <v>557</v>
      </c>
      <c r="D20" s="46" t="s">
        <v>703</v>
      </c>
      <c r="E20" s="112" t="s">
        <v>864</v>
      </c>
      <c r="F20" s="11"/>
      <c r="G20" s="12"/>
      <c r="H20" s="31" t="str">
        <f t="shared" si="3"/>
        <v>Pass</v>
      </c>
    </row>
    <row r="21">
      <c r="A21" s="34"/>
      <c r="B21" s="71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71"/>
      <c r="C22" s="45" t="s">
        <v>560</v>
      </c>
      <c r="D22" s="46" t="s">
        <v>562</v>
      </c>
      <c r="E22" s="112" t="s">
        <v>664</v>
      </c>
      <c r="F22" s="11"/>
      <c r="G22" s="12"/>
      <c r="H22" s="31" t="str">
        <f t="shared" si="3"/>
        <v>Pass</v>
      </c>
    </row>
    <row r="23">
      <c r="A23" s="34"/>
      <c r="B23" s="71"/>
      <c r="C23" s="45" t="s">
        <v>561</v>
      </c>
      <c r="D23" s="46" t="s">
        <v>562</v>
      </c>
      <c r="E23" s="112" t="s">
        <v>559</v>
      </c>
      <c r="F23" s="11"/>
      <c r="G23" s="12"/>
      <c r="H23" s="31" t="str">
        <f t="shared" si="3"/>
        <v>Pass</v>
      </c>
    </row>
    <row r="24">
      <c r="A24" s="34"/>
      <c r="B24" s="49" t="s">
        <v>4507</v>
      </c>
      <c r="C24" s="50"/>
      <c r="D24" s="46" t="s">
        <v>564</v>
      </c>
      <c r="E24" s="20"/>
      <c r="F24" s="11"/>
      <c r="G24" s="12"/>
      <c r="H24" s="39" t="str">
        <f t="shared" ref="H24:H26" si="4">IF(D24="Pass", "Pass", IF(D24="Fail", "Fail", ""))
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4508</v>
      </c>
      <c r="C25" s="42"/>
      <c r="D25" s="46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4509</v>
      </c>
      <c r="C26" s="12"/>
      <c r="D26" s="46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4510</v>
      </c>
      <c r="B27" s="27" t="s">
        <v>15</v>
      </c>
      <c r="C27" s="28" t="s">
        <v>551</v>
      </c>
      <c r="D27" s="29" t="s">
        <v>562</v>
      </c>
      <c r="E27" s="35" t="s">
        <v>553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6"/>
      <c r="B28" s="67"/>
      <c r="C28" s="28" t="s">
        <v>554</v>
      </c>
      <c r="D28" s="29" t="s">
        <v>562</v>
      </c>
      <c r="E28" s="35" t="s">
        <v>553</v>
      </c>
      <c r="F28" s="11"/>
      <c r="G28" s="12"/>
      <c r="H28" s="31" t="str">
        <f t="shared" si="5"/>
        <v>Pass</v>
      </c>
    </row>
    <row r="29">
      <c r="A29" s="34"/>
      <c r="B29" s="67"/>
      <c r="C29" s="28" t="s">
        <v>556</v>
      </c>
      <c r="D29" s="29" t="s">
        <v>616</v>
      </c>
      <c r="E29" s="35" t="s">
        <v>726</v>
      </c>
      <c r="F29" s="11"/>
      <c r="G29" s="12"/>
      <c r="H29" s="31" t="str">
        <f t="shared" si="5"/>
        <v>Pass</v>
      </c>
    </row>
    <row r="30">
      <c r="A30" s="34"/>
      <c r="B30" s="67"/>
      <c r="C30" s="28" t="s">
        <v>557</v>
      </c>
      <c r="D30" s="29" t="s">
        <v>562</v>
      </c>
      <c r="E30" s="35" t="s">
        <v>728</v>
      </c>
      <c r="F30" s="11"/>
      <c r="G30" s="12"/>
      <c r="H30" s="31" t="str">
        <f t="shared" si="5"/>
        <v>Pass</v>
      </c>
    </row>
    <row r="31">
      <c r="A31" s="34"/>
      <c r="B31" s="67"/>
      <c r="C31" s="28" t="s">
        <v>558</v>
      </c>
      <c r="D31" s="29" t="s">
        <v>703</v>
      </c>
      <c r="E31" s="35" t="s">
        <v>767</v>
      </c>
      <c r="F31" s="11"/>
      <c r="G31" s="12"/>
      <c r="H31" s="31" t="str">
        <f t="shared" si="5"/>
        <v>Pass</v>
      </c>
    </row>
    <row r="32">
      <c r="A32" s="34"/>
      <c r="B32" s="67"/>
      <c r="C32" s="28" t="s">
        <v>560</v>
      </c>
      <c r="D32" s="29" t="s">
        <v>703</v>
      </c>
      <c r="E32" s="35" t="s">
        <v>1285</v>
      </c>
      <c r="F32" s="11"/>
      <c r="G32" s="12"/>
      <c r="H32" s="31" t="str">
        <f t="shared" si="5"/>
        <v>Pass</v>
      </c>
    </row>
    <row r="33">
      <c r="A33" s="34"/>
      <c r="B33" s="67"/>
      <c r="C33" s="28" t="s">
        <v>561</v>
      </c>
      <c r="D33" s="29" t="s">
        <v>703</v>
      </c>
      <c r="E33" s="35" t="s">
        <v>767</v>
      </c>
      <c r="F33" s="11"/>
      <c r="G33" s="12"/>
      <c r="H33" s="31" t="str">
        <f t="shared" si="5"/>
        <v>Pass</v>
      </c>
    </row>
    <row r="34">
      <c r="A34" s="34"/>
      <c r="B34" s="36" t="s">
        <v>4511</v>
      </c>
      <c r="C34" s="54"/>
      <c r="D34" s="29" t="s">
        <v>564</v>
      </c>
      <c r="E34" s="30"/>
      <c r="F34" s="11"/>
      <c r="G34" s="12"/>
      <c r="H34" s="31" t="str">
        <f t="shared" ref="H34:H36" si="6">IF(D34="Pass", "Pass", IF(34="Fail", "Fail", ""))
</f>
        <v>Pass</v>
      </c>
    </row>
    <row r="35">
      <c r="A35" s="34"/>
      <c r="B35" s="41" t="s">
        <v>4512</v>
      </c>
      <c r="C35" s="42"/>
      <c r="D35" s="29" t="s">
        <v>564</v>
      </c>
      <c r="E35" s="30"/>
      <c r="F35" s="11"/>
      <c r="G35" s="12"/>
      <c r="H35" s="31" t="str">
        <f t="shared" si="6"/>
        <v>Pass</v>
      </c>
    </row>
    <row r="36">
      <c r="A36" s="43"/>
      <c r="B36" s="41" t="s">
        <v>4513</v>
      </c>
      <c r="C36" s="12"/>
      <c r="D36" s="29" t="s">
        <v>564</v>
      </c>
      <c r="E36" s="30"/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4514</v>
      </c>
      <c r="E37" s="7"/>
      <c r="F37" s="7"/>
      <c r="G37" s="8"/>
      <c r="H37" s="26"/>
    </row>
    <row r="38">
      <c r="A38" s="74" t="s">
        <v>564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1</v>
      </c>
      <c r="B1" s="7"/>
      <c r="C1" s="7"/>
      <c r="D1" s="7"/>
      <c r="E1" s="7"/>
      <c r="F1" s="7"/>
      <c r="G1" s="7"/>
      <c r="H1" s="8"/>
    </row>
    <row r="2">
      <c r="A2" s="9" t="s">
        <v>4515</v>
      </c>
      <c r="B2" s="10" t="s">
        <v>526</v>
      </c>
      <c r="C2" s="11"/>
      <c r="D2" s="12"/>
      <c r="E2" s="13" t="s">
        <v>3</v>
      </c>
      <c r="F2" s="71" t="s">
        <v>105</v>
      </c>
      <c r="G2" s="13" t="s">
        <v>4</v>
      </c>
      <c r="H2" s="107" t="s">
        <v>84</v>
      </c>
    </row>
    <row r="3">
      <c r="A3" s="16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517</v>
      </c>
    </row>
    <row r="4">
      <c r="A4" s="20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46083.0</v>
      </c>
    </row>
    <row r="5">
      <c r="A5" s="20"/>
      <c r="B5" s="11"/>
      <c r="C5" s="11"/>
      <c r="D5" s="12"/>
      <c r="E5" s="13" t="s">
        <v>10</v>
      </c>
      <c r="F5" s="111" t="s">
        <v>85</v>
      </c>
      <c r="G5" s="22" t="s">
        <v>11</v>
      </c>
      <c r="H5" s="109">
        <v>5.0</v>
      </c>
    </row>
    <row r="6">
      <c r="A6" s="23" t="s">
        <v>4516</v>
      </c>
      <c r="B6" s="23"/>
      <c r="C6" s="23" t="s">
        <v>4517</v>
      </c>
      <c r="D6" s="24"/>
      <c r="E6" s="25" t="s">
        <v>4518</v>
      </c>
      <c r="F6" s="7"/>
      <c r="G6" s="8"/>
      <c r="H6" s="26"/>
    </row>
    <row r="7">
      <c r="A7" s="27" t="s">
        <v>4519</v>
      </c>
      <c r="B7" s="27" t="s">
        <v>15</v>
      </c>
      <c r="C7" s="28" t="s">
        <v>551</v>
      </c>
      <c r="D7" s="29" t="s">
        <v>616</v>
      </c>
      <c r="E7" s="35" t="s">
        <v>726</v>
      </c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32"/>
      <c r="B8" s="33"/>
      <c r="C8" s="28" t="s">
        <v>554</v>
      </c>
      <c r="D8" s="29" t="s">
        <v>616</v>
      </c>
      <c r="E8" s="35" t="s">
        <v>726</v>
      </c>
      <c r="F8" s="11"/>
      <c r="G8" s="12"/>
      <c r="H8" s="31" t="str">
        <f t="shared" si="1"/>
        <v>Pass</v>
      </c>
    </row>
    <row r="9">
      <c r="A9" s="34"/>
      <c r="B9" s="33"/>
      <c r="C9" s="28" t="s">
        <v>556</v>
      </c>
      <c r="D9" s="29" t="s">
        <v>703</v>
      </c>
      <c r="E9" s="35" t="s">
        <v>1285</v>
      </c>
      <c r="F9" s="11"/>
      <c r="G9" s="12"/>
      <c r="H9" s="31" t="str">
        <f t="shared" si="1"/>
        <v>Pass</v>
      </c>
    </row>
    <row r="10">
      <c r="A10" s="34"/>
      <c r="B10" s="33"/>
      <c r="C10" s="28" t="s">
        <v>557</v>
      </c>
      <c r="D10" s="29" t="s">
        <v>562</v>
      </c>
      <c r="E10" s="35" t="s">
        <v>615</v>
      </c>
      <c r="F10" s="11"/>
      <c r="G10" s="12"/>
      <c r="H10" s="31" t="str">
        <f t="shared" si="1"/>
        <v>Pass</v>
      </c>
    </row>
    <row r="11">
      <c r="A11" s="34"/>
      <c r="B11" s="33"/>
      <c r="C11" s="28" t="s">
        <v>558</v>
      </c>
      <c r="D11" s="29" t="s">
        <v>703</v>
      </c>
      <c r="E11" s="35" t="s">
        <v>767</v>
      </c>
      <c r="F11" s="11"/>
      <c r="G11" s="12"/>
      <c r="H11" s="31" t="str">
        <f t="shared" si="1"/>
        <v>Pass</v>
      </c>
    </row>
    <row r="12">
      <c r="A12" s="34"/>
      <c r="B12" s="33"/>
      <c r="C12" s="28" t="s">
        <v>560</v>
      </c>
      <c r="D12" s="29" t="s">
        <v>703</v>
      </c>
      <c r="E12" s="35" t="s">
        <v>767</v>
      </c>
      <c r="F12" s="11"/>
      <c r="G12" s="12"/>
      <c r="H12" s="31" t="str">
        <f t="shared" si="1"/>
        <v>Pass</v>
      </c>
    </row>
    <row r="13">
      <c r="A13" s="34"/>
      <c r="B13" s="33"/>
      <c r="C13" s="28" t="s">
        <v>561</v>
      </c>
      <c r="D13" s="29" t="s">
        <v>616</v>
      </c>
      <c r="E13" s="35" t="s">
        <v>726</v>
      </c>
      <c r="F13" s="11"/>
      <c r="G13" s="12"/>
      <c r="H13" s="31" t="str">
        <f t="shared" si="1"/>
        <v>Pass</v>
      </c>
    </row>
    <row r="14">
      <c r="A14" s="34"/>
      <c r="B14" s="36" t="s">
        <v>4520</v>
      </c>
      <c r="C14" s="37"/>
      <c r="D14" s="68" t="s">
        <v>564</v>
      </c>
      <c r="E14" s="30"/>
      <c r="F14" s="11"/>
      <c r="G14" s="12"/>
      <c r="H14" s="39" t="str">
        <f t="shared" ref="H14:H16" si="2">IF(D14="Pass", "Pass", IF(D14="Fail", "Fail", ""))</f>
        <v>Pass</v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4521</v>
      </c>
      <c r="C15" s="42"/>
      <c r="D15" s="68" t="s">
        <v>564</v>
      </c>
      <c r="E15" s="30"/>
      <c r="F15" s="11"/>
      <c r="G15" s="12"/>
      <c r="H15" s="39" t="str">
        <f t="shared" si="2"/>
        <v>Pass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4522</v>
      </c>
      <c r="C16" s="12"/>
      <c r="D16" s="68" t="s">
        <v>564</v>
      </c>
      <c r="E16" s="30"/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4523</v>
      </c>
      <c r="B17" s="44" t="s">
        <v>20</v>
      </c>
      <c r="C17" s="45" t="s">
        <v>551</v>
      </c>
      <c r="D17" s="46" t="s">
        <v>616</v>
      </c>
      <c r="E17" s="112" t="s">
        <v>726</v>
      </c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47"/>
      <c r="B18" s="48"/>
      <c r="C18" s="45" t="s">
        <v>554</v>
      </c>
      <c r="D18" s="46" t="s">
        <v>703</v>
      </c>
      <c r="E18" s="112" t="s">
        <v>1087</v>
      </c>
      <c r="F18" s="11"/>
      <c r="G18" s="12"/>
      <c r="H18" s="31" t="str">
        <f t="shared" si="3"/>
        <v>Pass</v>
      </c>
    </row>
    <row r="19">
      <c r="A19" s="34"/>
      <c r="B19" s="48"/>
      <c r="C19" s="45" t="s">
        <v>556</v>
      </c>
      <c r="D19" s="46" t="s">
        <v>703</v>
      </c>
      <c r="E19" s="112" t="s">
        <v>1285</v>
      </c>
      <c r="F19" s="11"/>
      <c r="G19" s="12"/>
      <c r="H19" s="31" t="str">
        <f t="shared" si="3"/>
        <v>Pass</v>
      </c>
    </row>
    <row r="20">
      <c r="A20" s="34"/>
      <c r="B20" s="48"/>
      <c r="C20" s="45" t="s">
        <v>557</v>
      </c>
      <c r="D20" s="46" t="s">
        <v>703</v>
      </c>
      <c r="E20" s="112" t="s">
        <v>1087</v>
      </c>
      <c r="F20" s="11"/>
      <c r="G20" s="12"/>
      <c r="H20" s="31" t="str">
        <f t="shared" si="3"/>
        <v>Pass</v>
      </c>
    </row>
    <row r="21">
      <c r="A21" s="34"/>
      <c r="B21" s="48"/>
      <c r="C21" s="45" t="s">
        <v>558</v>
      </c>
      <c r="D21" s="46" t="s">
        <v>703</v>
      </c>
      <c r="E21" s="112" t="s">
        <v>767</v>
      </c>
      <c r="F21" s="11"/>
      <c r="G21" s="12"/>
      <c r="H21" s="31" t="str">
        <f t="shared" si="3"/>
        <v>Pass</v>
      </c>
    </row>
    <row r="22">
      <c r="A22" s="34"/>
      <c r="B22" s="48"/>
      <c r="C22" s="45" t="s">
        <v>560</v>
      </c>
      <c r="D22" s="46" t="s">
        <v>616</v>
      </c>
      <c r="E22" s="112" t="s">
        <v>726</v>
      </c>
      <c r="F22" s="11"/>
      <c r="G22" s="12"/>
      <c r="H22" s="31" t="str">
        <f t="shared" si="3"/>
        <v>Pass</v>
      </c>
    </row>
    <row r="23">
      <c r="A23" s="34"/>
      <c r="B23" s="48"/>
      <c r="C23" s="45" t="s">
        <v>561</v>
      </c>
      <c r="D23" s="46" t="s">
        <v>616</v>
      </c>
      <c r="E23" s="112" t="s">
        <v>726</v>
      </c>
      <c r="F23" s="11"/>
      <c r="G23" s="12"/>
      <c r="H23" s="31" t="str">
        <f t="shared" si="3"/>
        <v>Pass</v>
      </c>
    </row>
    <row r="24">
      <c r="A24" s="34"/>
      <c r="B24" s="49" t="s">
        <v>4524</v>
      </c>
      <c r="C24" s="50"/>
      <c r="D24" s="113" t="s">
        <v>564</v>
      </c>
      <c r="E24" s="20"/>
      <c r="F24" s="11"/>
      <c r="G24" s="12"/>
      <c r="H24" s="39" t="str">
        <f t="shared" ref="H24:H26" si="4">IF(D24="Pass", "Pass", IF(D24="Fail", "Fail", ""))</f>
        <v>Pass</v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4525</v>
      </c>
      <c r="C25" s="42"/>
      <c r="D25" s="113" t="s">
        <v>564</v>
      </c>
      <c r="E25" s="20"/>
      <c r="F25" s="11"/>
      <c r="G25" s="12"/>
      <c r="H25" s="39" t="str">
        <f t="shared" si="4"/>
        <v>Pass</v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4526</v>
      </c>
      <c r="C26" s="12"/>
      <c r="D26" s="113" t="s">
        <v>564</v>
      </c>
      <c r="E26" s="20"/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4527</v>
      </c>
      <c r="B27" s="27" t="s">
        <v>20</v>
      </c>
      <c r="C27" s="28" t="s">
        <v>551</v>
      </c>
      <c r="D27" s="29" t="s">
        <v>616</v>
      </c>
      <c r="E27" s="35" t="s">
        <v>726</v>
      </c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32"/>
      <c r="B28" s="33"/>
      <c r="C28" s="28" t="s">
        <v>554</v>
      </c>
      <c r="D28" s="29" t="s">
        <v>703</v>
      </c>
      <c r="E28" s="35" t="s">
        <v>1087</v>
      </c>
      <c r="F28" s="11"/>
      <c r="G28" s="12"/>
      <c r="H28" s="31" t="str">
        <f t="shared" si="5"/>
        <v>Pass</v>
      </c>
    </row>
    <row r="29">
      <c r="A29" s="34"/>
      <c r="B29" s="33"/>
      <c r="C29" s="28" t="s">
        <v>556</v>
      </c>
      <c r="D29" s="29" t="s">
        <v>703</v>
      </c>
      <c r="E29" s="35" t="s">
        <v>1285</v>
      </c>
      <c r="F29" s="11"/>
      <c r="G29" s="12"/>
      <c r="H29" s="31" t="str">
        <f t="shared" si="5"/>
        <v>Pass</v>
      </c>
    </row>
    <row r="30">
      <c r="A30" s="34"/>
      <c r="B30" s="33"/>
      <c r="C30" s="28" t="s">
        <v>557</v>
      </c>
      <c r="D30" s="29" t="s">
        <v>562</v>
      </c>
      <c r="E30" s="35" t="s">
        <v>615</v>
      </c>
      <c r="F30" s="11"/>
      <c r="G30" s="12"/>
      <c r="H30" s="31" t="str">
        <f t="shared" si="5"/>
        <v>Pass</v>
      </c>
    </row>
    <row r="31">
      <c r="A31" s="34"/>
      <c r="B31" s="33"/>
      <c r="C31" s="28" t="s">
        <v>558</v>
      </c>
      <c r="D31" s="29" t="s">
        <v>616</v>
      </c>
      <c r="E31" s="35" t="s">
        <v>726</v>
      </c>
      <c r="F31" s="11"/>
      <c r="G31" s="12"/>
      <c r="H31" s="31" t="str">
        <f t="shared" si="5"/>
        <v>Pass</v>
      </c>
    </row>
    <row r="32">
      <c r="A32" s="34"/>
      <c r="B32" s="33"/>
      <c r="C32" s="28" t="s">
        <v>560</v>
      </c>
      <c r="D32" s="29" t="s">
        <v>616</v>
      </c>
      <c r="E32" s="35" t="s">
        <v>726</v>
      </c>
      <c r="F32" s="11"/>
      <c r="G32" s="12"/>
      <c r="H32" s="31" t="str">
        <f t="shared" si="5"/>
        <v>Pass</v>
      </c>
    </row>
    <row r="33">
      <c r="A33" s="34"/>
      <c r="B33" s="33"/>
      <c r="C33" s="28" t="s">
        <v>561</v>
      </c>
      <c r="D33" s="29" t="s">
        <v>616</v>
      </c>
      <c r="E33" s="35" t="s">
        <v>726</v>
      </c>
      <c r="F33" s="11"/>
      <c r="G33" s="12"/>
      <c r="H33" s="31" t="str">
        <f t="shared" si="5"/>
        <v>Pass</v>
      </c>
    </row>
    <row r="34">
      <c r="A34" s="34"/>
      <c r="B34" s="36" t="s">
        <v>4528</v>
      </c>
      <c r="C34" s="37"/>
      <c r="D34" s="68" t="s">
        <v>564</v>
      </c>
      <c r="E34" s="30"/>
      <c r="F34" s="11"/>
      <c r="G34" s="12"/>
      <c r="H34" s="39" t="str">
        <f t="shared" ref="H34:H36" si="6">IF(D34="Pass", "Pass", IF(D34="Fail", "Fail", ""))</f>
        <v>Pass</v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4"/>
      <c r="B35" s="41" t="s">
        <v>4529</v>
      </c>
      <c r="C35" s="42"/>
      <c r="D35" s="68" t="s">
        <v>564</v>
      </c>
      <c r="E35" s="30"/>
      <c r="F35" s="11"/>
      <c r="G35" s="12"/>
      <c r="H35" s="39" t="str">
        <f t="shared" si="6"/>
        <v>Pass</v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4530</v>
      </c>
      <c r="C36" s="12"/>
      <c r="D36" s="68" t="s">
        <v>564</v>
      </c>
      <c r="E36" s="30"/>
      <c r="F36" s="11"/>
      <c r="G36" s="12"/>
      <c r="H36" s="39" t="str">
        <f t="shared" si="6"/>
        <v>Pass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 t="s">
        <v>4531</v>
      </c>
      <c r="B37" s="44" t="s">
        <v>20</v>
      </c>
      <c r="C37" s="45" t="s">
        <v>551</v>
      </c>
      <c r="D37" s="46" t="s">
        <v>616</v>
      </c>
      <c r="E37" s="112" t="s">
        <v>726</v>
      </c>
      <c r="F37" s="11"/>
      <c r="G37" s="12"/>
      <c r="H37" s="31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47"/>
      <c r="B38" s="48"/>
      <c r="C38" s="45" t="s">
        <v>554</v>
      </c>
      <c r="D38" s="46" t="s">
        <v>616</v>
      </c>
      <c r="E38" s="112" t="s">
        <v>726</v>
      </c>
      <c r="F38" s="11"/>
      <c r="G38" s="12"/>
      <c r="H38" s="31" t="str">
        <f t="shared" si="7"/>
        <v>Pass</v>
      </c>
    </row>
    <row r="39">
      <c r="A39" s="34"/>
      <c r="B39" s="48"/>
      <c r="C39" s="45" t="s">
        <v>556</v>
      </c>
      <c r="D39" s="46" t="s">
        <v>703</v>
      </c>
      <c r="E39" s="112" t="s">
        <v>1087</v>
      </c>
      <c r="F39" s="11"/>
      <c r="G39" s="12"/>
      <c r="H39" s="31" t="str">
        <f t="shared" si="7"/>
        <v>Pass</v>
      </c>
    </row>
    <row r="40">
      <c r="A40" s="34"/>
      <c r="B40" s="48"/>
      <c r="C40" s="45" t="s">
        <v>557</v>
      </c>
      <c r="D40" s="46" t="s">
        <v>703</v>
      </c>
      <c r="E40" s="112" t="s">
        <v>1087</v>
      </c>
      <c r="F40" s="11"/>
      <c r="G40" s="12"/>
      <c r="H40" s="31" t="str">
        <f t="shared" si="7"/>
        <v>Pass</v>
      </c>
    </row>
    <row r="41">
      <c r="A41" s="34"/>
      <c r="B41" s="48"/>
      <c r="C41" s="45" t="s">
        <v>558</v>
      </c>
      <c r="D41" s="46" t="s">
        <v>703</v>
      </c>
      <c r="E41" s="112" t="s">
        <v>1087</v>
      </c>
      <c r="F41" s="11"/>
      <c r="G41" s="12"/>
      <c r="H41" s="31" t="str">
        <f t="shared" si="7"/>
        <v>Pass</v>
      </c>
    </row>
    <row r="42">
      <c r="A42" s="34"/>
      <c r="B42" s="48"/>
      <c r="C42" s="45" t="s">
        <v>560</v>
      </c>
      <c r="D42" s="46" t="s">
        <v>703</v>
      </c>
      <c r="E42" s="112" t="s">
        <v>767</v>
      </c>
      <c r="F42" s="11"/>
      <c r="G42" s="12"/>
      <c r="H42" s="31" t="str">
        <f t="shared" si="7"/>
        <v>Pass</v>
      </c>
    </row>
    <row r="43">
      <c r="A43" s="34"/>
      <c r="B43" s="48"/>
      <c r="C43" s="45" t="s">
        <v>561</v>
      </c>
      <c r="D43" s="46" t="s">
        <v>703</v>
      </c>
      <c r="E43" s="112" t="s">
        <v>1285</v>
      </c>
      <c r="F43" s="11"/>
      <c r="G43" s="12"/>
      <c r="H43" s="31" t="str">
        <f t="shared" si="7"/>
        <v>Pass</v>
      </c>
    </row>
    <row r="44">
      <c r="A44" s="34"/>
      <c r="B44" s="49" t="s">
        <v>4532</v>
      </c>
      <c r="C44" s="50"/>
      <c r="D44" s="113" t="s">
        <v>564</v>
      </c>
      <c r="E44" s="20"/>
      <c r="F44" s="11"/>
      <c r="G44" s="12"/>
      <c r="H44" s="39" t="str">
        <f t="shared" ref="H44:H46" si="8">IF(D44="Pass", "Pass", IF(D44="Fail", "Fail", ""))</f>
        <v>Pass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4"/>
      <c r="B45" s="52" t="s">
        <v>4533</v>
      </c>
      <c r="C45" s="42"/>
      <c r="D45" s="113" t="s">
        <v>564</v>
      </c>
      <c r="E45" s="20"/>
      <c r="F45" s="11"/>
      <c r="G45" s="12"/>
      <c r="H45" s="39" t="str">
        <f t="shared" si="8"/>
        <v>Pass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4534</v>
      </c>
      <c r="C46" s="12"/>
      <c r="D46" s="113" t="s">
        <v>564</v>
      </c>
      <c r="E46" s="20"/>
      <c r="F46" s="11"/>
      <c r="G46" s="12"/>
      <c r="H46" s="39" t="str">
        <f t="shared" si="8"/>
        <v>Pass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7" t="s">
        <v>4535</v>
      </c>
      <c r="B47" s="27" t="s">
        <v>20</v>
      </c>
      <c r="C47" s="28" t="s">
        <v>551</v>
      </c>
      <c r="D47" s="29" t="s">
        <v>703</v>
      </c>
      <c r="E47" s="35" t="s">
        <v>1087</v>
      </c>
      <c r="F47" s="11"/>
      <c r="G47" s="12"/>
      <c r="H47" s="31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32"/>
      <c r="B48" s="33"/>
      <c r="C48" s="28" t="s">
        <v>554</v>
      </c>
      <c r="D48" s="29" t="s">
        <v>703</v>
      </c>
      <c r="E48" s="35" t="s">
        <v>1087</v>
      </c>
      <c r="F48" s="11"/>
      <c r="G48" s="12"/>
      <c r="H48" s="31" t="str">
        <f t="shared" si="9"/>
        <v>Pass</v>
      </c>
    </row>
    <row r="49">
      <c r="A49" s="34"/>
      <c r="B49" s="33"/>
      <c r="C49" s="28" t="s">
        <v>556</v>
      </c>
      <c r="D49" s="29" t="s">
        <v>703</v>
      </c>
      <c r="E49" s="35" t="s">
        <v>1087</v>
      </c>
      <c r="F49" s="11"/>
      <c r="G49" s="12"/>
      <c r="H49" s="31" t="str">
        <f t="shared" si="9"/>
        <v>Pass</v>
      </c>
    </row>
    <row r="50">
      <c r="A50" s="34"/>
      <c r="B50" s="33"/>
      <c r="C50" s="28" t="s">
        <v>557</v>
      </c>
      <c r="D50" s="29" t="s">
        <v>562</v>
      </c>
      <c r="E50" s="35" t="s">
        <v>615</v>
      </c>
      <c r="F50" s="11"/>
      <c r="G50" s="12"/>
      <c r="H50" s="31" t="str">
        <f t="shared" si="9"/>
        <v>Pass</v>
      </c>
    </row>
    <row r="51">
      <c r="A51" s="34"/>
      <c r="B51" s="33"/>
      <c r="C51" s="28" t="s">
        <v>558</v>
      </c>
      <c r="D51" s="29" t="s">
        <v>703</v>
      </c>
      <c r="E51" s="35" t="s">
        <v>1087</v>
      </c>
      <c r="F51" s="11"/>
      <c r="G51" s="12"/>
      <c r="H51" s="31" t="str">
        <f t="shared" si="9"/>
        <v>Pass</v>
      </c>
    </row>
    <row r="52">
      <c r="A52" s="34"/>
      <c r="B52" s="33"/>
      <c r="C52" s="28" t="s">
        <v>560</v>
      </c>
      <c r="D52" s="29" t="s">
        <v>616</v>
      </c>
      <c r="E52" s="35" t="s">
        <v>726</v>
      </c>
      <c r="F52" s="11"/>
      <c r="G52" s="12"/>
      <c r="H52" s="31" t="str">
        <f t="shared" si="9"/>
        <v>Pass</v>
      </c>
    </row>
    <row r="53">
      <c r="A53" s="34"/>
      <c r="B53" s="33"/>
      <c r="C53" s="28" t="s">
        <v>561</v>
      </c>
      <c r="D53" s="29" t="s">
        <v>616</v>
      </c>
      <c r="E53" s="35" t="s">
        <v>726</v>
      </c>
      <c r="F53" s="11"/>
      <c r="G53" s="12"/>
      <c r="H53" s="31" t="str">
        <f t="shared" si="9"/>
        <v>Pass</v>
      </c>
    </row>
    <row r="54">
      <c r="A54" s="34"/>
      <c r="B54" s="53" t="s">
        <v>4536</v>
      </c>
      <c r="C54" s="54"/>
      <c r="D54" s="29" t="s">
        <v>564</v>
      </c>
      <c r="E54" s="30"/>
      <c r="F54" s="11"/>
      <c r="G54" s="12"/>
      <c r="H54" s="31" t="str">
        <f t="shared" ref="H54:H56" si="10">IF(D54="Pass", "Pass", IF(D54="Fail", "Fail", ""))</f>
        <v>Pass</v>
      </c>
    </row>
    <row r="55">
      <c r="A55" s="34"/>
      <c r="B55" s="53" t="s">
        <v>4537</v>
      </c>
      <c r="C55" s="42"/>
      <c r="D55" s="29" t="s">
        <v>564</v>
      </c>
      <c r="E55" s="30"/>
      <c r="F55" s="11"/>
      <c r="G55" s="12"/>
      <c r="H55" s="31" t="str">
        <f t="shared" si="10"/>
        <v>Pass</v>
      </c>
    </row>
    <row r="56">
      <c r="A56" s="43"/>
      <c r="B56" s="53" t="s">
        <v>4538</v>
      </c>
      <c r="C56" s="12"/>
      <c r="D56" s="29" t="s">
        <v>564</v>
      </c>
      <c r="E56" s="30"/>
      <c r="F56" s="11"/>
      <c r="G56" s="12"/>
      <c r="H56" s="31" t="str">
        <f t="shared" si="10"/>
        <v>Pass</v>
      </c>
    </row>
    <row r="57">
      <c r="A57" s="55" t="s">
        <v>33</v>
      </c>
      <c r="B57" s="11"/>
      <c r="C57" s="12"/>
      <c r="D57" s="56" t="s">
        <v>4539</v>
      </c>
      <c r="E57" s="11"/>
      <c r="F57" s="11"/>
      <c r="G57" s="11"/>
      <c r="H57" s="57"/>
    </row>
    <row r="58">
      <c r="A58" s="58" t="s">
        <v>564</v>
      </c>
      <c r="B58" s="11"/>
      <c r="C58" s="12"/>
      <c r="D58" s="20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4540</v>
      </c>
      <c r="B2" s="17" t="s">
        <v>526</v>
      </c>
      <c r="C2" s="11"/>
      <c r="D2" s="12"/>
      <c r="E2" s="13" t="s">
        <v>3</v>
      </c>
      <c r="F2" s="71" t="s">
        <v>141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519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46083.0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4541</v>
      </c>
      <c r="B6" s="64"/>
      <c r="C6" s="23" t="s">
        <v>4542</v>
      </c>
      <c r="D6" s="24"/>
      <c r="E6" s="56" t="s">
        <v>4543</v>
      </c>
      <c r="F6" s="11"/>
      <c r="G6" s="11"/>
      <c r="H6" s="57"/>
    </row>
    <row r="7">
      <c r="A7" s="27" t="s">
        <v>4544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4545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4546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4547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4548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4549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4550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4551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4552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4553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4554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4555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4556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4557</v>
      </c>
      <c r="B2" s="17" t="s">
        <v>526</v>
      </c>
      <c r="C2" s="11"/>
      <c r="D2" s="12"/>
      <c r="E2" s="13" t="s">
        <v>3</v>
      </c>
      <c r="F2" s="71" t="s">
        <v>127</v>
      </c>
      <c r="G2" s="13" t="s">
        <v>4</v>
      </c>
      <c r="H2" s="107" t="s">
        <v>84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521</v>
      </c>
    </row>
    <row r="4">
      <c r="A4" s="63"/>
      <c r="B4" s="11"/>
      <c r="C4" s="11"/>
      <c r="D4" s="12"/>
      <c r="E4" s="13" t="s">
        <v>8</v>
      </c>
      <c r="F4" s="71" t="s">
        <v>101</v>
      </c>
      <c r="G4" s="13" t="s">
        <v>9</v>
      </c>
      <c r="H4" s="108">
        <v>46094.0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4558</v>
      </c>
      <c r="B6" s="64"/>
      <c r="C6" s="23" t="s">
        <v>4559</v>
      </c>
      <c r="D6" s="24"/>
      <c r="E6" s="56" t="s">
        <v>4560</v>
      </c>
      <c r="F6" s="11"/>
      <c r="G6" s="11"/>
      <c r="H6" s="57"/>
    </row>
    <row r="7">
      <c r="A7" s="27" t="s">
        <v>4561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4562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4563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4564</v>
      </c>
      <c r="C16" s="12"/>
      <c r="D16" s="29" t="s">
        <v>16</v>
      </c>
      <c r="E16" s="30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4565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4566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4567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4568</v>
      </c>
      <c r="C26" s="12"/>
      <c r="D26" s="46" t="s">
        <v>16</v>
      </c>
      <c r="E26" s="20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4569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4570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4571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4572</v>
      </c>
      <c r="C36" s="12"/>
      <c r="D36" s="29" t="s">
        <v>16</v>
      </c>
      <c r="E36" s="30"/>
      <c r="F36" s="11"/>
      <c r="G36" s="12"/>
      <c r="H36" s="31" t="str">
        <f t="shared" si="6"/>
        <v/>
      </c>
    </row>
    <row r="37">
      <c r="A37" s="73" t="s">
        <v>33</v>
      </c>
      <c r="B37" s="11"/>
      <c r="C37" s="12"/>
      <c r="D37" s="25" t="s">
        <v>4573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59" t="s">
        <v>1</v>
      </c>
      <c r="B1" s="7"/>
      <c r="C1" s="7"/>
      <c r="D1" s="7"/>
      <c r="E1" s="7"/>
      <c r="F1" s="7"/>
      <c r="G1" s="7"/>
      <c r="H1" s="8"/>
    </row>
    <row r="2">
      <c r="A2" s="60" t="s">
        <v>4574</v>
      </c>
      <c r="B2" s="17" t="s">
        <v>526</v>
      </c>
      <c r="C2" s="11"/>
      <c r="D2" s="12"/>
      <c r="E2" s="13" t="s">
        <v>3</v>
      </c>
      <c r="F2" s="71" t="s">
        <v>312</v>
      </c>
      <c r="G2" s="13" t="s">
        <v>4</v>
      </c>
      <c r="H2" s="107" t="s">
        <v>102</v>
      </c>
    </row>
    <row r="3">
      <c r="A3" s="62" t="s">
        <v>5</v>
      </c>
      <c r="B3" s="17" t="s">
        <v>88</v>
      </c>
      <c r="C3" s="11"/>
      <c r="D3" s="12"/>
      <c r="E3" s="18" t="s">
        <v>6</v>
      </c>
      <c r="F3" s="110" t="s">
        <v>546</v>
      </c>
      <c r="G3" s="13" t="s">
        <v>7</v>
      </c>
      <c r="H3" s="107" t="s">
        <v>523</v>
      </c>
    </row>
    <row r="4">
      <c r="A4" s="63"/>
      <c r="B4" s="11"/>
      <c r="C4" s="11"/>
      <c r="D4" s="12"/>
      <c r="E4" s="13" t="s">
        <v>8</v>
      </c>
      <c r="F4" s="71" t="s">
        <v>84</v>
      </c>
      <c r="G4" s="13" t="s">
        <v>9</v>
      </c>
      <c r="H4" s="108">
        <v>46094.0</v>
      </c>
    </row>
    <row r="5">
      <c r="A5" s="63"/>
      <c r="B5" s="11"/>
      <c r="C5" s="11"/>
      <c r="D5" s="12"/>
      <c r="E5" s="13" t="s">
        <v>10</v>
      </c>
      <c r="F5" s="111" t="s">
        <v>85</v>
      </c>
      <c r="G5" s="22" t="s">
        <v>37</v>
      </c>
      <c r="H5" s="109">
        <v>3.0</v>
      </c>
    </row>
    <row r="6">
      <c r="A6" s="64" t="s">
        <v>4575</v>
      </c>
      <c r="B6" s="64"/>
      <c r="C6" s="23" t="s">
        <v>4576</v>
      </c>
      <c r="D6" s="24"/>
      <c r="E6" s="56" t="s">
        <v>4577</v>
      </c>
      <c r="F6" s="11"/>
      <c r="G6" s="11"/>
      <c r="H6" s="57"/>
    </row>
    <row r="7">
      <c r="A7" s="27" t="s">
        <v>4578</v>
      </c>
      <c r="B7" s="27" t="s">
        <v>15</v>
      </c>
      <c r="C7" s="28" t="s">
        <v>551</v>
      </c>
      <c r="D7" s="29" t="s">
        <v>16</v>
      </c>
      <c r="E7" s="30"/>
      <c r="F7" s="11"/>
      <c r="G7" s="12"/>
      <c r="H7" s="31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6"/>
      <c r="B8" s="67"/>
      <c r="C8" s="28" t="s">
        <v>554</v>
      </c>
      <c r="D8" s="29" t="s">
        <v>16</v>
      </c>
      <c r="E8" s="30"/>
      <c r="F8" s="11"/>
      <c r="G8" s="12"/>
      <c r="H8" s="31" t="str">
        <f t="shared" si="1"/>
        <v/>
      </c>
    </row>
    <row r="9">
      <c r="A9" s="34"/>
      <c r="B9" s="67"/>
      <c r="C9" s="28" t="s">
        <v>556</v>
      </c>
      <c r="D9" s="29" t="s">
        <v>16</v>
      </c>
      <c r="E9" s="30"/>
      <c r="F9" s="11"/>
      <c r="G9" s="12"/>
      <c r="H9" s="31" t="str">
        <f t="shared" si="1"/>
        <v/>
      </c>
    </row>
    <row r="10">
      <c r="A10" s="34"/>
      <c r="B10" s="67"/>
      <c r="C10" s="28" t="s">
        <v>557</v>
      </c>
      <c r="D10" s="29" t="s">
        <v>16</v>
      </c>
      <c r="E10" s="30"/>
      <c r="F10" s="11"/>
      <c r="G10" s="12"/>
      <c r="H10" s="31" t="str">
        <f t="shared" si="1"/>
        <v/>
      </c>
    </row>
    <row r="11">
      <c r="A11" s="34"/>
      <c r="B11" s="67"/>
      <c r="C11" s="28" t="s">
        <v>558</v>
      </c>
      <c r="D11" s="29" t="s">
        <v>16</v>
      </c>
      <c r="E11" s="30"/>
      <c r="F11" s="11"/>
      <c r="G11" s="12"/>
      <c r="H11" s="31" t="str">
        <f t="shared" si="1"/>
        <v/>
      </c>
    </row>
    <row r="12">
      <c r="A12" s="34"/>
      <c r="B12" s="67"/>
      <c r="C12" s="28" t="s">
        <v>560</v>
      </c>
      <c r="D12" s="29" t="s">
        <v>16</v>
      </c>
      <c r="E12" s="30"/>
      <c r="F12" s="11"/>
      <c r="G12" s="12"/>
      <c r="H12" s="31" t="str">
        <f t="shared" si="1"/>
        <v/>
      </c>
    </row>
    <row r="13">
      <c r="A13" s="34"/>
      <c r="B13" s="67"/>
      <c r="C13" s="28" t="s">
        <v>561</v>
      </c>
      <c r="D13" s="29" t="s">
        <v>16</v>
      </c>
      <c r="E13" s="30"/>
      <c r="F13" s="11"/>
      <c r="G13" s="12"/>
      <c r="H13" s="31" t="str">
        <f t="shared" si="1"/>
        <v/>
      </c>
    </row>
    <row r="14">
      <c r="A14" s="34"/>
      <c r="B14" s="36" t="s">
        <v>4579</v>
      </c>
      <c r="C14" s="37"/>
      <c r="D14" s="29" t="s">
        <v>16</v>
      </c>
      <c r="E14" s="30"/>
      <c r="F14" s="11"/>
      <c r="G14" s="12"/>
      <c r="H14" s="39" t="str">
        <f t="shared" ref="H14:H16" si="2">IF(D14="Pass", "Pass", IF(D14="Fail", "Fail", ""))
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4"/>
      <c r="B15" s="41" t="s">
        <v>4580</v>
      </c>
      <c r="C15" s="42"/>
      <c r="D15" s="29" t="s">
        <v>16</v>
      </c>
      <c r="E15" s="30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4581</v>
      </c>
      <c r="C16" s="12"/>
      <c r="D16" s="29" t="s">
        <v>564</v>
      </c>
      <c r="E16" s="35" t="s">
        <v>646</v>
      </c>
      <c r="F16" s="11"/>
      <c r="G16" s="12"/>
      <c r="H16" s="39" t="str">
        <f t="shared" si="2"/>
        <v>Pass</v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 t="s">
        <v>4582</v>
      </c>
      <c r="B17" s="44" t="s">
        <v>15</v>
      </c>
      <c r="C17" s="45" t="s">
        <v>551</v>
      </c>
      <c r="D17" s="46" t="s">
        <v>16</v>
      </c>
      <c r="E17" s="20"/>
      <c r="F17" s="11"/>
      <c r="G17" s="12"/>
      <c r="H17" s="31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0"/>
      <c r="B18" s="71"/>
      <c r="C18" s="45" t="s">
        <v>554</v>
      </c>
      <c r="D18" s="46" t="s">
        <v>16</v>
      </c>
      <c r="E18" s="20"/>
      <c r="F18" s="11"/>
      <c r="G18" s="12"/>
      <c r="H18" s="31" t="str">
        <f t="shared" si="3"/>
        <v/>
      </c>
    </row>
    <row r="19">
      <c r="A19" s="34"/>
      <c r="B19" s="71"/>
      <c r="C19" s="45" t="s">
        <v>556</v>
      </c>
      <c r="D19" s="46" t="s">
        <v>16</v>
      </c>
      <c r="E19" s="20"/>
      <c r="F19" s="11"/>
      <c r="G19" s="12"/>
      <c r="H19" s="31" t="str">
        <f t="shared" si="3"/>
        <v/>
      </c>
    </row>
    <row r="20">
      <c r="A20" s="34"/>
      <c r="B20" s="71"/>
      <c r="C20" s="45" t="s">
        <v>557</v>
      </c>
      <c r="D20" s="46" t="s">
        <v>16</v>
      </c>
      <c r="E20" s="20"/>
      <c r="F20" s="11"/>
      <c r="G20" s="12"/>
      <c r="H20" s="31" t="str">
        <f t="shared" si="3"/>
        <v/>
      </c>
    </row>
    <row r="21">
      <c r="A21" s="34"/>
      <c r="B21" s="71"/>
      <c r="C21" s="45" t="s">
        <v>558</v>
      </c>
      <c r="D21" s="46" t="s">
        <v>16</v>
      </c>
      <c r="E21" s="20"/>
      <c r="F21" s="11"/>
      <c r="G21" s="12"/>
      <c r="H21" s="31" t="str">
        <f t="shared" si="3"/>
        <v/>
      </c>
    </row>
    <row r="22">
      <c r="A22" s="34"/>
      <c r="B22" s="71"/>
      <c r="C22" s="45" t="s">
        <v>560</v>
      </c>
      <c r="D22" s="46" t="s">
        <v>16</v>
      </c>
      <c r="E22" s="20"/>
      <c r="F22" s="11"/>
      <c r="G22" s="12"/>
      <c r="H22" s="31" t="str">
        <f t="shared" si="3"/>
        <v/>
      </c>
    </row>
    <row r="23">
      <c r="A23" s="34"/>
      <c r="B23" s="71"/>
      <c r="C23" s="45" t="s">
        <v>561</v>
      </c>
      <c r="D23" s="46" t="s">
        <v>16</v>
      </c>
      <c r="E23" s="20"/>
      <c r="F23" s="11"/>
      <c r="G23" s="12"/>
      <c r="H23" s="31" t="str">
        <f t="shared" si="3"/>
        <v/>
      </c>
    </row>
    <row r="24">
      <c r="A24" s="34"/>
      <c r="B24" s="49" t="s">
        <v>4583</v>
      </c>
      <c r="C24" s="50"/>
      <c r="D24" s="46" t="s">
        <v>16</v>
      </c>
      <c r="E24" s="20"/>
      <c r="F24" s="11"/>
      <c r="G24" s="12"/>
      <c r="H24" s="39" t="str">
        <f t="shared" ref="H24:H26" si="4">IF(D24="Pass", "Pass", IF(D24="Fail", "Fail", ""))
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4"/>
      <c r="B25" s="52" t="s">
        <v>4584</v>
      </c>
      <c r="C25" s="42"/>
      <c r="D25" s="46" t="s">
        <v>16</v>
      </c>
      <c r="E25" s="20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4585</v>
      </c>
      <c r="C26" s="12"/>
      <c r="D26" s="46" t="s">
        <v>564</v>
      </c>
      <c r="E26" s="112" t="s">
        <v>646</v>
      </c>
      <c r="F26" s="11"/>
      <c r="G26" s="12"/>
      <c r="H26" s="39" t="str">
        <f t="shared" si="4"/>
        <v>Pass</v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7" t="s">
        <v>4586</v>
      </c>
      <c r="B27" s="27" t="s">
        <v>15</v>
      </c>
      <c r="C27" s="28" t="s">
        <v>551</v>
      </c>
      <c r="D27" s="29" t="s">
        <v>16</v>
      </c>
      <c r="E27" s="30"/>
      <c r="F27" s="11"/>
      <c r="G27" s="12"/>
      <c r="H27" s="31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6"/>
      <c r="B28" s="67"/>
      <c r="C28" s="28" t="s">
        <v>554</v>
      </c>
      <c r="D28" s="29" t="s">
        <v>16</v>
      </c>
      <c r="E28" s="30"/>
      <c r="F28" s="11"/>
      <c r="G28" s="12"/>
      <c r="H28" s="31" t="str">
        <f t="shared" si="5"/>
        <v/>
      </c>
    </row>
    <row r="29">
      <c r="A29" s="34"/>
      <c r="B29" s="67"/>
      <c r="C29" s="28" t="s">
        <v>556</v>
      </c>
      <c r="D29" s="29" t="s">
        <v>16</v>
      </c>
      <c r="E29" s="30"/>
      <c r="F29" s="11"/>
      <c r="G29" s="12"/>
      <c r="H29" s="31" t="str">
        <f t="shared" si="5"/>
        <v/>
      </c>
    </row>
    <row r="30">
      <c r="A30" s="34"/>
      <c r="B30" s="67"/>
      <c r="C30" s="28" t="s">
        <v>557</v>
      </c>
      <c r="D30" s="29" t="s">
        <v>16</v>
      </c>
      <c r="E30" s="30"/>
      <c r="F30" s="11"/>
      <c r="G30" s="12"/>
      <c r="H30" s="31" t="str">
        <f t="shared" si="5"/>
        <v/>
      </c>
    </row>
    <row r="31">
      <c r="A31" s="34"/>
      <c r="B31" s="67"/>
      <c r="C31" s="28" t="s">
        <v>558</v>
      </c>
      <c r="D31" s="29" t="s">
        <v>16</v>
      </c>
      <c r="E31" s="30"/>
      <c r="F31" s="11"/>
      <c r="G31" s="12"/>
      <c r="H31" s="31" t="str">
        <f t="shared" si="5"/>
        <v/>
      </c>
    </row>
    <row r="32">
      <c r="A32" s="34"/>
      <c r="B32" s="67"/>
      <c r="C32" s="28" t="s">
        <v>560</v>
      </c>
      <c r="D32" s="29" t="s">
        <v>16</v>
      </c>
      <c r="E32" s="30"/>
      <c r="F32" s="11"/>
      <c r="G32" s="12"/>
      <c r="H32" s="31" t="str">
        <f t="shared" si="5"/>
        <v/>
      </c>
    </row>
    <row r="33">
      <c r="A33" s="34"/>
      <c r="B33" s="67"/>
      <c r="C33" s="28" t="s">
        <v>561</v>
      </c>
      <c r="D33" s="29" t="s">
        <v>16</v>
      </c>
      <c r="E33" s="30"/>
      <c r="F33" s="11"/>
      <c r="G33" s="12"/>
      <c r="H33" s="31" t="str">
        <f t="shared" si="5"/>
        <v/>
      </c>
    </row>
    <row r="34">
      <c r="A34" s="34"/>
      <c r="B34" s="36" t="s">
        <v>4587</v>
      </c>
      <c r="C34" s="54"/>
      <c r="D34" s="29" t="s">
        <v>16</v>
      </c>
      <c r="E34" s="30"/>
      <c r="F34" s="11"/>
      <c r="G34" s="12"/>
      <c r="H34" s="31" t="str">
        <f t="shared" ref="H34:H36" si="6">IF(D34="Pass", "Pass", IF(34="Fail", "Fail", ""))
</f>
        <v/>
      </c>
    </row>
    <row r="35">
      <c r="A35" s="34"/>
      <c r="B35" s="41" t="s">
        <v>4588</v>
      </c>
      <c r="C35" s="42"/>
      <c r="D35" s="29" t="s">
        <v>16</v>
      </c>
      <c r="E35" s="30"/>
      <c r="F35" s="11"/>
      <c r="G35" s="12"/>
      <c r="H35" s="31" t="str">
        <f t="shared" si="6"/>
        <v/>
      </c>
    </row>
    <row r="36">
      <c r="A36" s="43"/>
      <c r="B36" s="41" t="s">
        <v>4589</v>
      </c>
      <c r="C36" s="12"/>
      <c r="D36" s="29" t="s">
        <v>564</v>
      </c>
      <c r="E36" s="35" t="s">
        <v>646</v>
      </c>
      <c r="F36" s="11"/>
      <c r="G36" s="12"/>
      <c r="H36" s="31" t="str">
        <f t="shared" si="6"/>
        <v>Pass</v>
      </c>
    </row>
    <row r="37">
      <c r="A37" s="73" t="s">
        <v>33</v>
      </c>
      <c r="B37" s="11"/>
      <c r="C37" s="12"/>
      <c r="D37" s="25" t="s">
        <v>4590</v>
      </c>
      <c r="E37" s="7"/>
      <c r="F37" s="7"/>
      <c r="G37" s="8"/>
      <c r="H37" s="26"/>
    </row>
    <row r="38">
      <c r="A38" s="74" t="s">
        <v>35</v>
      </c>
      <c r="B38" s="11"/>
      <c r="C38" s="12"/>
      <c r="D38" s="20"/>
      <c r="E38" s="11"/>
      <c r="F38" s="11"/>
      <c r="G38" s="11"/>
      <c r="H38" s="12"/>
    </row>
    <row r="39">
      <c r="A39" s="75"/>
      <c r="B39" s="75"/>
    </row>
    <row r="40">
      <c r="A40" s="75"/>
      <c r="B40" s="75"/>
    </row>
    <row r="41">
      <c r="A41" s="75"/>
      <c r="B41" s="75"/>
    </row>
    <row r="42">
      <c r="A42" s="75"/>
      <c r="B42" s="75"/>
    </row>
    <row r="43">
      <c r="A43" s="75"/>
      <c r="B43" s="75"/>
    </row>
    <row r="44">
      <c r="A44" s="75"/>
      <c r="B44" s="75"/>
    </row>
    <row r="45">
      <c r="A45" s="75"/>
      <c r="B45" s="75"/>
    </row>
    <row r="46">
      <c r="A46" s="75"/>
      <c r="B46" s="75"/>
    </row>
    <row r="47">
      <c r="A47" s="75"/>
      <c r="B47" s="75"/>
    </row>
    <row r="48">
      <c r="A48" s="75"/>
      <c r="B48" s="75"/>
    </row>
    <row r="49">
      <c r="A49" s="75"/>
      <c r="B49" s="75"/>
    </row>
    <row r="50">
      <c r="A50" s="75"/>
      <c r="B50" s="75"/>
    </row>
    <row r="51">
      <c r="A51" s="75"/>
      <c r="B51" s="75"/>
    </row>
    <row r="52">
      <c r="A52" s="75"/>
      <c r="B52" s="75"/>
    </row>
    <row r="53">
      <c r="A53" s="75"/>
      <c r="B53" s="75"/>
    </row>
    <row r="54">
      <c r="A54" s="75"/>
      <c r="B54" s="75"/>
    </row>
    <row r="55">
      <c r="A55" s="75"/>
      <c r="B55" s="75"/>
    </row>
    <row r="56">
      <c r="A56" s="75"/>
      <c r="B56" s="75"/>
    </row>
    <row r="57">
      <c r="A57" s="75"/>
      <c r="B57" s="75"/>
    </row>
    <row r="58">
      <c r="A58" s="75"/>
      <c r="B58" s="75"/>
    </row>
    <row r="59">
      <c r="A59" s="75"/>
      <c r="B59" s="75"/>
    </row>
    <row r="60">
      <c r="A60" s="75"/>
      <c r="B60" s="75"/>
    </row>
    <row r="61">
      <c r="A61" s="75"/>
      <c r="B61" s="75"/>
    </row>
    <row r="62">
      <c r="A62" s="75"/>
      <c r="B62" s="75"/>
    </row>
    <row r="63">
      <c r="A63" s="75"/>
      <c r="B63" s="75"/>
    </row>
    <row r="64">
      <c r="A64" s="75"/>
      <c r="B64" s="75"/>
    </row>
    <row r="65">
      <c r="A65" s="75"/>
      <c r="B65" s="75"/>
    </row>
    <row r="66">
      <c r="A66" s="75"/>
      <c r="B66" s="75"/>
    </row>
    <row r="67">
      <c r="A67" s="75"/>
      <c r="B67" s="75"/>
    </row>
    <row r="68">
      <c r="A68" s="75"/>
      <c r="B68" s="75"/>
    </row>
    <row r="69">
      <c r="A69" s="75"/>
      <c r="B69" s="75"/>
    </row>
    <row r="70">
      <c r="A70" s="75"/>
      <c r="B70" s="75"/>
    </row>
    <row r="71">
      <c r="A71" s="75"/>
      <c r="B71" s="75"/>
    </row>
    <row r="72">
      <c r="A72" s="75"/>
      <c r="B72" s="75"/>
    </row>
    <row r="73">
      <c r="A73" s="75"/>
      <c r="B73" s="75"/>
    </row>
    <row r="74">
      <c r="A74" s="75"/>
      <c r="B74" s="75"/>
    </row>
    <row r="75">
      <c r="A75" s="75"/>
      <c r="B75" s="75"/>
    </row>
    <row r="76">
      <c r="A76" s="75"/>
      <c r="B76" s="75"/>
    </row>
    <row r="77">
      <c r="A77" s="75"/>
      <c r="B77" s="75"/>
    </row>
    <row r="78">
      <c r="A78" s="75"/>
      <c r="B78" s="75"/>
    </row>
    <row r="79">
      <c r="A79" s="75"/>
      <c r="B79" s="75"/>
    </row>
    <row r="80">
      <c r="A80" s="75"/>
      <c r="B80" s="75"/>
    </row>
    <row r="81">
      <c r="A81" s="75"/>
      <c r="B81" s="75"/>
    </row>
    <row r="82">
      <c r="A82" s="75"/>
      <c r="B82" s="75"/>
    </row>
    <row r="83">
      <c r="A83" s="75"/>
      <c r="B83" s="75"/>
    </row>
    <row r="84">
      <c r="A84" s="75"/>
      <c r="B84" s="75"/>
    </row>
    <row r="85">
      <c r="A85" s="75"/>
      <c r="B85" s="75"/>
    </row>
    <row r="86">
      <c r="A86" s="75"/>
      <c r="B86" s="75"/>
    </row>
    <row r="87">
      <c r="A87" s="75"/>
      <c r="B87" s="75"/>
    </row>
    <row r="88">
      <c r="A88" s="75"/>
      <c r="B88" s="75"/>
    </row>
    <row r="89">
      <c r="A89" s="75"/>
      <c r="B89" s="75"/>
    </row>
    <row r="90">
      <c r="A90" s="75"/>
      <c r="B90" s="75"/>
    </row>
    <row r="91">
      <c r="A91" s="75"/>
      <c r="B91" s="75"/>
    </row>
    <row r="92">
      <c r="A92" s="75"/>
      <c r="B92" s="75"/>
    </row>
    <row r="93">
      <c r="A93" s="75"/>
      <c r="B93" s="75"/>
    </row>
    <row r="94">
      <c r="A94" s="75"/>
      <c r="B94" s="75"/>
    </row>
    <row r="95">
      <c r="A95" s="75"/>
      <c r="B95" s="75"/>
    </row>
    <row r="96">
      <c r="A96" s="75"/>
      <c r="B96" s="75"/>
    </row>
    <row r="97">
      <c r="A97" s="75"/>
      <c r="B97" s="75"/>
    </row>
    <row r="98">
      <c r="A98" s="75"/>
      <c r="B98" s="75"/>
    </row>
    <row r="99">
      <c r="A99" s="75"/>
      <c r="B99" s="75"/>
    </row>
    <row r="100">
      <c r="A100" s="75"/>
      <c r="B100" s="75"/>
    </row>
    <row r="101">
      <c r="A101" s="75"/>
      <c r="B101" s="75"/>
    </row>
    <row r="102">
      <c r="A102" s="75"/>
      <c r="B102" s="75"/>
    </row>
    <row r="103">
      <c r="A103" s="75"/>
      <c r="B103" s="75"/>
    </row>
    <row r="104">
      <c r="A104" s="75"/>
      <c r="B104" s="75"/>
    </row>
    <row r="105">
      <c r="A105" s="75"/>
      <c r="B105" s="75"/>
    </row>
    <row r="106">
      <c r="A106" s="75"/>
      <c r="B106" s="75"/>
    </row>
    <row r="107">
      <c r="A107" s="75"/>
      <c r="B107" s="75"/>
    </row>
    <row r="108">
      <c r="A108" s="75"/>
      <c r="B108" s="75"/>
    </row>
    <row r="109">
      <c r="A109" s="75"/>
      <c r="B109" s="75"/>
    </row>
    <row r="110">
      <c r="A110" s="75"/>
      <c r="B110" s="75"/>
    </row>
    <row r="111">
      <c r="A111" s="75"/>
      <c r="B111" s="75"/>
    </row>
    <row r="112">
      <c r="A112" s="75"/>
      <c r="B112" s="75"/>
    </row>
    <row r="113">
      <c r="A113" s="75"/>
      <c r="B113" s="75"/>
    </row>
    <row r="114">
      <c r="A114" s="75"/>
      <c r="B114" s="75"/>
    </row>
    <row r="115">
      <c r="A115" s="75"/>
      <c r="B115" s="75"/>
    </row>
    <row r="116">
      <c r="A116" s="75"/>
      <c r="B116" s="75"/>
    </row>
    <row r="117">
      <c r="A117" s="75"/>
      <c r="B117" s="75"/>
    </row>
    <row r="118">
      <c r="A118" s="75"/>
      <c r="B118" s="75"/>
    </row>
    <row r="119">
      <c r="A119" s="75"/>
      <c r="B119" s="75"/>
    </row>
    <row r="120">
      <c r="A120" s="75"/>
      <c r="B120" s="75"/>
    </row>
    <row r="121">
      <c r="A121" s="75"/>
      <c r="B121" s="75"/>
    </row>
    <row r="122">
      <c r="A122" s="75"/>
      <c r="B122" s="75"/>
    </row>
    <row r="123">
      <c r="A123" s="75"/>
      <c r="B123" s="75"/>
    </row>
    <row r="124">
      <c r="A124" s="75"/>
      <c r="B124" s="75"/>
    </row>
    <row r="125">
      <c r="A125" s="75"/>
      <c r="B125" s="75"/>
    </row>
    <row r="126">
      <c r="A126" s="75"/>
      <c r="B126" s="75"/>
    </row>
    <row r="127">
      <c r="A127" s="75"/>
      <c r="B127" s="75"/>
    </row>
    <row r="128">
      <c r="A128" s="75"/>
      <c r="B128" s="75"/>
    </row>
    <row r="129">
      <c r="A129" s="75"/>
      <c r="B129" s="75"/>
    </row>
    <row r="130">
      <c r="A130" s="75"/>
      <c r="B130" s="75"/>
    </row>
    <row r="131">
      <c r="A131" s="75"/>
      <c r="B131" s="75"/>
    </row>
    <row r="132">
      <c r="A132" s="75"/>
      <c r="B132" s="75"/>
    </row>
    <row r="133">
      <c r="A133" s="75"/>
      <c r="B133" s="75"/>
    </row>
    <row r="134">
      <c r="A134" s="75"/>
      <c r="B134" s="75"/>
    </row>
    <row r="135">
      <c r="A135" s="75"/>
      <c r="B135" s="75"/>
    </row>
    <row r="136">
      <c r="A136" s="75"/>
      <c r="B136" s="75"/>
    </row>
    <row r="137">
      <c r="A137" s="75"/>
      <c r="B137" s="75"/>
    </row>
    <row r="138">
      <c r="A138" s="75"/>
      <c r="B138" s="75"/>
    </row>
    <row r="139">
      <c r="A139" s="75"/>
      <c r="B139" s="75"/>
    </row>
    <row r="140">
      <c r="A140" s="75"/>
      <c r="B140" s="75"/>
    </row>
    <row r="141">
      <c r="A141" s="75"/>
      <c r="B141" s="75"/>
    </row>
    <row r="142">
      <c r="A142" s="75"/>
      <c r="B142" s="75"/>
    </row>
    <row r="143">
      <c r="A143" s="75"/>
      <c r="B143" s="75"/>
    </row>
    <row r="144">
      <c r="A144" s="75"/>
      <c r="B144" s="75"/>
    </row>
    <row r="145">
      <c r="A145" s="75"/>
      <c r="B145" s="75"/>
    </row>
    <row r="146">
      <c r="A146" s="75"/>
      <c r="B146" s="75"/>
    </row>
    <row r="147">
      <c r="A147" s="75"/>
      <c r="B147" s="75"/>
    </row>
    <row r="148">
      <c r="A148" s="75"/>
      <c r="B148" s="75"/>
    </row>
    <row r="149">
      <c r="A149" s="75"/>
      <c r="B149" s="75"/>
    </row>
    <row r="150">
      <c r="A150" s="75"/>
      <c r="B150" s="75"/>
    </row>
    <row r="151">
      <c r="A151" s="75"/>
      <c r="B151" s="75"/>
    </row>
    <row r="152">
      <c r="A152" s="75"/>
      <c r="B152" s="75"/>
    </row>
    <row r="153">
      <c r="A153" s="75"/>
      <c r="B153" s="75"/>
    </row>
    <row r="154">
      <c r="A154" s="75"/>
      <c r="B154" s="75"/>
    </row>
    <row r="155">
      <c r="A155" s="75"/>
      <c r="B155" s="75"/>
    </row>
    <row r="156">
      <c r="A156" s="75"/>
      <c r="B156" s="75"/>
    </row>
    <row r="157">
      <c r="A157" s="75"/>
      <c r="B157" s="75"/>
    </row>
    <row r="158">
      <c r="A158" s="75"/>
      <c r="B158" s="75"/>
    </row>
    <row r="159">
      <c r="A159" s="75"/>
      <c r="B159" s="75"/>
    </row>
    <row r="160">
      <c r="A160" s="75"/>
      <c r="B160" s="75"/>
    </row>
    <row r="161">
      <c r="A161" s="75"/>
      <c r="B161" s="75"/>
    </row>
    <row r="162">
      <c r="A162" s="75"/>
      <c r="B162" s="75"/>
    </row>
    <row r="163">
      <c r="A163" s="75"/>
      <c r="B163" s="75"/>
    </row>
    <row r="164">
      <c r="A164" s="75"/>
      <c r="B164" s="75"/>
    </row>
    <row r="165">
      <c r="A165" s="75"/>
      <c r="B165" s="75"/>
    </row>
    <row r="166">
      <c r="A166" s="75"/>
      <c r="B166" s="75"/>
    </row>
    <row r="167">
      <c r="A167" s="75"/>
      <c r="B167" s="75"/>
    </row>
    <row r="168">
      <c r="A168" s="75"/>
      <c r="B168" s="75"/>
    </row>
    <row r="169">
      <c r="A169" s="75"/>
      <c r="B169" s="75"/>
    </row>
    <row r="170">
      <c r="A170" s="75"/>
      <c r="B170" s="75"/>
    </row>
    <row r="171">
      <c r="A171" s="75"/>
      <c r="B171" s="75"/>
    </row>
    <row r="172">
      <c r="A172" s="75"/>
      <c r="B172" s="75"/>
    </row>
    <row r="173">
      <c r="A173" s="75"/>
      <c r="B173" s="75"/>
    </row>
    <row r="174">
      <c r="A174" s="75"/>
      <c r="B174" s="75"/>
    </row>
    <row r="175">
      <c r="A175" s="75"/>
      <c r="B175" s="75"/>
    </row>
    <row r="176">
      <c r="A176" s="75"/>
      <c r="B176" s="75"/>
    </row>
    <row r="177">
      <c r="A177" s="75"/>
      <c r="B177" s="75"/>
    </row>
    <row r="178">
      <c r="A178" s="75"/>
      <c r="B178" s="75"/>
    </row>
    <row r="179">
      <c r="A179" s="75"/>
      <c r="B179" s="75"/>
    </row>
    <row r="180">
      <c r="A180" s="75"/>
      <c r="B180" s="75"/>
    </row>
    <row r="181">
      <c r="A181" s="75"/>
      <c r="B181" s="75"/>
    </row>
    <row r="182">
      <c r="A182" s="75"/>
      <c r="B182" s="75"/>
    </row>
    <row r="183">
      <c r="A183" s="75"/>
      <c r="B183" s="75"/>
    </row>
    <row r="184">
      <c r="A184" s="75"/>
      <c r="B184" s="75"/>
    </row>
    <row r="185">
      <c r="A185" s="75"/>
      <c r="B185" s="75"/>
    </row>
    <row r="186">
      <c r="A186" s="75"/>
      <c r="B186" s="75"/>
    </row>
    <row r="187">
      <c r="A187" s="75"/>
      <c r="B187" s="75"/>
    </row>
    <row r="188">
      <c r="A188" s="75"/>
      <c r="B188" s="75"/>
    </row>
    <row r="189">
      <c r="A189" s="75"/>
      <c r="B189" s="75"/>
    </row>
    <row r="190">
      <c r="A190" s="75"/>
      <c r="B190" s="75"/>
    </row>
    <row r="191">
      <c r="A191" s="75"/>
      <c r="B191" s="75"/>
    </row>
    <row r="192">
      <c r="A192" s="75"/>
      <c r="B192" s="75"/>
    </row>
    <row r="193">
      <c r="A193" s="75"/>
      <c r="B193" s="75"/>
    </row>
    <row r="194">
      <c r="A194" s="75"/>
      <c r="B194" s="75"/>
    </row>
    <row r="195">
      <c r="A195" s="75"/>
      <c r="B195" s="75"/>
    </row>
    <row r="196">
      <c r="A196" s="75"/>
      <c r="B196" s="75"/>
    </row>
    <row r="197">
      <c r="A197" s="75"/>
      <c r="B197" s="75"/>
    </row>
    <row r="198">
      <c r="A198" s="75"/>
      <c r="B198" s="75"/>
    </row>
    <row r="199">
      <c r="A199" s="75"/>
      <c r="B199" s="75"/>
    </row>
    <row r="200">
      <c r="A200" s="75"/>
      <c r="B200" s="75"/>
    </row>
    <row r="201">
      <c r="A201" s="75"/>
      <c r="B201" s="75"/>
    </row>
    <row r="202">
      <c r="A202" s="75"/>
      <c r="B202" s="75"/>
    </row>
    <row r="203">
      <c r="A203" s="75"/>
      <c r="B203" s="75"/>
    </row>
    <row r="204">
      <c r="A204" s="75"/>
      <c r="B204" s="75"/>
    </row>
    <row r="205">
      <c r="A205" s="75"/>
      <c r="B205" s="75"/>
    </row>
    <row r="206">
      <c r="A206" s="75"/>
      <c r="B206" s="75"/>
    </row>
    <row r="207">
      <c r="A207" s="75"/>
      <c r="B207" s="75"/>
    </row>
    <row r="208">
      <c r="A208" s="75"/>
      <c r="B208" s="75"/>
    </row>
    <row r="209">
      <c r="A209" s="75"/>
      <c r="B209" s="75"/>
    </row>
    <row r="210">
      <c r="A210" s="75"/>
      <c r="B210" s="75"/>
    </row>
    <row r="211">
      <c r="A211" s="75"/>
      <c r="B211" s="75"/>
    </row>
    <row r="212">
      <c r="A212" s="75"/>
      <c r="B212" s="75"/>
    </row>
    <row r="213">
      <c r="A213" s="75"/>
      <c r="B213" s="75"/>
    </row>
    <row r="214">
      <c r="A214" s="75"/>
      <c r="B214" s="75"/>
    </row>
    <row r="215">
      <c r="A215" s="75"/>
      <c r="B215" s="75"/>
    </row>
    <row r="216">
      <c r="A216" s="75"/>
      <c r="B216" s="75"/>
    </row>
    <row r="217">
      <c r="A217" s="75"/>
      <c r="B217" s="75"/>
    </row>
    <row r="218">
      <c r="A218" s="75"/>
      <c r="B218" s="75"/>
    </row>
    <row r="219">
      <c r="A219" s="75"/>
      <c r="B219" s="75"/>
    </row>
    <row r="220">
      <c r="A220" s="75"/>
      <c r="B220" s="75"/>
    </row>
    <row r="221">
      <c r="A221" s="75"/>
      <c r="B221" s="75"/>
    </row>
    <row r="222">
      <c r="A222" s="75"/>
      <c r="B222" s="75"/>
    </row>
    <row r="223">
      <c r="A223" s="75"/>
      <c r="B223" s="75"/>
    </row>
    <row r="224">
      <c r="A224" s="75"/>
      <c r="B224" s="75"/>
    </row>
    <row r="225">
      <c r="A225" s="75"/>
      <c r="B225" s="75"/>
    </row>
    <row r="226">
      <c r="A226" s="75"/>
      <c r="B226" s="75"/>
    </row>
    <row r="227">
      <c r="A227" s="75"/>
      <c r="B227" s="75"/>
    </row>
    <row r="228">
      <c r="A228" s="75"/>
      <c r="B228" s="75"/>
    </row>
    <row r="229">
      <c r="A229" s="75"/>
      <c r="B229" s="75"/>
    </row>
    <row r="230">
      <c r="A230" s="75"/>
      <c r="B230" s="75"/>
    </row>
    <row r="231">
      <c r="A231" s="75"/>
      <c r="B231" s="75"/>
    </row>
    <row r="232">
      <c r="A232" s="75"/>
      <c r="B232" s="75"/>
    </row>
    <row r="233">
      <c r="A233" s="75"/>
      <c r="B233" s="75"/>
    </row>
    <row r="234">
      <c r="A234" s="75"/>
      <c r="B234" s="75"/>
    </row>
    <row r="235">
      <c r="A235" s="75"/>
      <c r="B235" s="75"/>
    </row>
    <row r="236">
      <c r="A236" s="75"/>
      <c r="B236" s="75"/>
    </row>
    <row r="237">
      <c r="A237" s="75"/>
      <c r="B237" s="75"/>
    </row>
    <row r="238">
      <c r="A238" s="75"/>
      <c r="B238" s="75"/>
    </row>
    <row r="239">
      <c r="A239" s="75"/>
      <c r="B239" s="75"/>
    </row>
    <row r="240">
      <c r="A240" s="75"/>
      <c r="B240" s="75"/>
    </row>
    <row r="241">
      <c r="A241" s="75"/>
      <c r="B241" s="75"/>
    </row>
    <row r="242">
      <c r="A242" s="75"/>
      <c r="B242" s="75"/>
    </row>
    <row r="243">
      <c r="A243" s="75"/>
      <c r="B243" s="75"/>
    </row>
    <row r="244">
      <c r="A244" s="75"/>
      <c r="B244" s="75"/>
    </row>
    <row r="245">
      <c r="A245" s="75"/>
      <c r="B245" s="75"/>
    </row>
    <row r="246">
      <c r="A246" s="75"/>
      <c r="B246" s="75"/>
    </row>
    <row r="247">
      <c r="A247" s="75"/>
      <c r="B247" s="75"/>
    </row>
    <row r="248">
      <c r="A248" s="75"/>
      <c r="B248" s="75"/>
    </row>
    <row r="249">
      <c r="A249" s="75"/>
      <c r="B249" s="75"/>
    </row>
    <row r="250">
      <c r="A250" s="75"/>
      <c r="B250" s="75"/>
    </row>
    <row r="251">
      <c r="A251" s="75"/>
      <c r="B251" s="75"/>
    </row>
    <row r="252">
      <c r="A252" s="75"/>
      <c r="B252" s="75"/>
    </row>
    <row r="253">
      <c r="A253" s="75"/>
      <c r="B253" s="75"/>
    </row>
    <row r="254">
      <c r="A254" s="75"/>
      <c r="B254" s="75"/>
    </row>
    <row r="255">
      <c r="A255" s="75"/>
      <c r="B255" s="75"/>
    </row>
    <row r="256">
      <c r="A256" s="75"/>
      <c r="B256" s="75"/>
    </row>
    <row r="257">
      <c r="A257" s="75"/>
      <c r="B257" s="75"/>
    </row>
    <row r="258">
      <c r="A258" s="75"/>
      <c r="B258" s="75"/>
    </row>
    <row r="259">
      <c r="A259" s="75"/>
      <c r="B259" s="75"/>
    </row>
    <row r="260">
      <c r="A260" s="75"/>
      <c r="B260" s="75"/>
    </row>
    <row r="261">
      <c r="A261" s="75"/>
      <c r="B261" s="75"/>
    </row>
    <row r="262">
      <c r="A262" s="75"/>
      <c r="B262" s="75"/>
    </row>
    <row r="263">
      <c r="A263" s="75"/>
      <c r="B263" s="75"/>
    </row>
    <row r="264">
      <c r="A264" s="75"/>
      <c r="B264" s="75"/>
    </row>
    <row r="265">
      <c r="A265" s="75"/>
      <c r="B265" s="75"/>
    </row>
    <row r="266">
      <c r="A266" s="75"/>
      <c r="B266" s="75"/>
    </row>
    <row r="267">
      <c r="A267" s="75"/>
      <c r="B267" s="75"/>
    </row>
    <row r="268">
      <c r="A268" s="75"/>
      <c r="B268" s="75"/>
    </row>
    <row r="269">
      <c r="A269" s="75"/>
      <c r="B269" s="75"/>
    </row>
    <row r="270">
      <c r="A270" s="75"/>
      <c r="B270" s="75"/>
    </row>
    <row r="271">
      <c r="A271" s="75"/>
      <c r="B271" s="75"/>
    </row>
    <row r="272">
      <c r="A272" s="75"/>
      <c r="B272" s="75"/>
    </row>
    <row r="273">
      <c r="A273" s="75"/>
      <c r="B273" s="75"/>
    </row>
    <row r="274">
      <c r="A274" s="75"/>
      <c r="B274" s="75"/>
    </row>
    <row r="275">
      <c r="A275" s="75"/>
      <c r="B275" s="75"/>
    </row>
    <row r="276">
      <c r="A276" s="75"/>
      <c r="B276" s="75"/>
    </row>
    <row r="277">
      <c r="A277" s="75"/>
      <c r="B277" s="75"/>
    </row>
    <row r="278">
      <c r="A278" s="75"/>
      <c r="B278" s="75"/>
    </row>
    <row r="279">
      <c r="A279" s="75"/>
      <c r="B279" s="75"/>
    </row>
    <row r="280">
      <c r="A280" s="75"/>
      <c r="B280" s="75"/>
    </row>
    <row r="281">
      <c r="A281" s="75"/>
      <c r="B281" s="75"/>
    </row>
    <row r="282">
      <c r="A282" s="75"/>
      <c r="B282" s="75"/>
    </row>
    <row r="283">
      <c r="A283" s="75"/>
      <c r="B283" s="75"/>
    </row>
    <row r="284">
      <c r="A284" s="75"/>
      <c r="B284" s="75"/>
    </row>
    <row r="285">
      <c r="A285" s="75"/>
      <c r="B285" s="75"/>
    </row>
    <row r="286">
      <c r="A286" s="75"/>
      <c r="B286" s="75"/>
    </row>
    <row r="287">
      <c r="A287" s="75"/>
      <c r="B287" s="75"/>
    </row>
    <row r="288">
      <c r="A288" s="75"/>
      <c r="B288" s="75"/>
    </row>
    <row r="289">
      <c r="A289" s="75"/>
      <c r="B289" s="75"/>
    </row>
    <row r="290">
      <c r="A290" s="75"/>
      <c r="B290" s="75"/>
    </row>
    <row r="291">
      <c r="A291" s="75"/>
      <c r="B291" s="75"/>
    </row>
    <row r="292">
      <c r="A292" s="75"/>
      <c r="B292" s="75"/>
    </row>
    <row r="293">
      <c r="A293" s="75"/>
      <c r="B293" s="75"/>
    </row>
    <row r="294">
      <c r="A294" s="75"/>
      <c r="B294" s="75"/>
    </row>
    <row r="295">
      <c r="A295" s="75"/>
      <c r="B295" s="75"/>
    </row>
    <row r="296">
      <c r="A296" s="75"/>
      <c r="B296" s="75"/>
    </row>
    <row r="297">
      <c r="A297" s="75"/>
      <c r="B297" s="75"/>
    </row>
    <row r="298">
      <c r="A298" s="75"/>
      <c r="B298" s="75"/>
    </row>
    <row r="299">
      <c r="A299" s="75"/>
      <c r="B299" s="75"/>
    </row>
    <row r="300">
      <c r="A300" s="75"/>
      <c r="B300" s="75"/>
    </row>
    <row r="301">
      <c r="A301" s="75"/>
      <c r="B301" s="75"/>
    </row>
    <row r="302">
      <c r="A302" s="75"/>
      <c r="B302" s="75"/>
    </row>
    <row r="303">
      <c r="A303" s="75"/>
      <c r="B303" s="75"/>
    </row>
    <row r="304">
      <c r="A304" s="75"/>
      <c r="B304" s="75"/>
    </row>
    <row r="305">
      <c r="A305" s="75"/>
      <c r="B305" s="75"/>
    </row>
    <row r="306">
      <c r="A306" s="75"/>
      <c r="B306" s="75"/>
    </row>
    <row r="307">
      <c r="A307" s="75"/>
      <c r="B307" s="75"/>
    </row>
    <row r="308">
      <c r="A308" s="75"/>
      <c r="B308" s="75"/>
    </row>
    <row r="309">
      <c r="A309" s="75"/>
      <c r="B309" s="75"/>
    </row>
    <row r="310">
      <c r="A310" s="75"/>
      <c r="B310" s="75"/>
    </row>
    <row r="311">
      <c r="A311" s="75"/>
      <c r="B311" s="75"/>
    </row>
    <row r="312">
      <c r="A312" s="75"/>
      <c r="B312" s="75"/>
    </row>
    <row r="313">
      <c r="A313" s="75"/>
      <c r="B313" s="75"/>
    </row>
    <row r="314">
      <c r="A314" s="75"/>
      <c r="B314" s="75"/>
    </row>
    <row r="315">
      <c r="A315" s="75"/>
      <c r="B315" s="75"/>
    </row>
    <row r="316">
      <c r="A316" s="75"/>
      <c r="B316" s="75"/>
    </row>
    <row r="317">
      <c r="A317" s="75"/>
      <c r="B317" s="75"/>
    </row>
    <row r="318">
      <c r="A318" s="75"/>
      <c r="B318" s="75"/>
    </row>
    <row r="319">
      <c r="A319" s="75"/>
      <c r="B319" s="75"/>
    </row>
    <row r="320">
      <c r="A320" s="75"/>
      <c r="B320" s="75"/>
    </row>
    <row r="321">
      <c r="A321" s="75"/>
      <c r="B321" s="75"/>
    </row>
    <row r="322">
      <c r="A322" s="75"/>
      <c r="B322" s="75"/>
    </row>
    <row r="323">
      <c r="A323" s="75"/>
      <c r="B323" s="75"/>
    </row>
    <row r="324">
      <c r="A324" s="75"/>
      <c r="B324" s="75"/>
    </row>
    <row r="325">
      <c r="A325" s="75"/>
      <c r="B325" s="75"/>
    </row>
    <row r="326">
      <c r="A326" s="75"/>
      <c r="B326" s="75"/>
    </row>
    <row r="327">
      <c r="A327" s="75"/>
      <c r="B327" s="75"/>
    </row>
    <row r="328">
      <c r="A328" s="75"/>
      <c r="B328" s="75"/>
    </row>
    <row r="329">
      <c r="A329" s="75"/>
      <c r="B329" s="75"/>
    </row>
    <row r="330">
      <c r="A330" s="75"/>
      <c r="B330" s="75"/>
    </row>
    <row r="331">
      <c r="A331" s="75"/>
      <c r="B331" s="75"/>
    </row>
    <row r="332">
      <c r="A332" s="75"/>
      <c r="B332" s="75"/>
    </row>
    <row r="333">
      <c r="A333" s="75"/>
      <c r="B333" s="75"/>
    </row>
    <row r="334">
      <c r="A334" s="75"/>
      <c r="B334" s="75"/>
    </row>
    <row r="335">
      <c r="A335" s="75"/>
      <c r="B335" s="75"/>
    </row>
    <row r="336">
      <c r="A336" s="75"/>
      <c r="B336" s="75"/>
    </row>
    <row r="337">
      <c r="A337" s="75"/>
      <c r="B337" s="75"/>
    </row>
    <row r="338">
      <c r="A338" s="75"/>
      <c r="B338" s="75"/>
    </row>
    <row r="339">
      <c r="A339" s="75"/>
      <c r="B339" s="75"/>
    </row>
    <row r="340">
      <c r="A340" s="75"/>
      <c r="B340" s="75"/>
    </row>
    <row r="341">
      <c r="A341" s="75"/>
      <c r="B341" s="75"/>
    </row>
    <row r="342">
      <c r="A342" s="75"/>
      <c r="B342" s="75"/>
    </row>
    <row r="343">
      <c r="A343" s="75"/>
      <c r="B343" s="75"/>
    </row>
    <row r="344">
      <c r="A344" s="75"/>
      <c r="B344" s="75"/>
    </row>
    <row r="345">
      <c r="A345" s="75"/>
      <c r="B345" s="75"/>
    </row>
    <row r="346">
      <c r="A346" s="75"/>
      <c r="B346" s="75"/>
    </row>
    <row r="347">
      <c r="A347" s="75"/>
      <c r="B347" s="75"/>
    </row>
    <row r="348">
      <c r="A348" s="75"/>
      <c r="B348" s="75"/>
    </row>
    <row r="349">
      <c r="A349" s="75"/>
      <c r="B349" s="75"/>
    </row>
    <row r="350">
      <c r="A350" s="75"/>
      <c r="B350" s="75"/>
    </row>
    <row r="351">
      <c r="A351" s="75"/>
      <c r="B351" s="75"/>
    </row>
    <row r="352">
      <c r="A352" s="75"/>
      <c r="B352" s="75"/>
    </row>
    <row r="353">
      <c r="A353" s="75"/>
      <c r="B353" s="75"/>
    </row>
    <row r="354">
      <c r="A354" s="75"/>
      <c r="B354" s="75"/>
    </row>
    <row r="355">
      <c r="A355" s="75"/>
      <c r="B355" s="75"/>
    </row>
    <row r="356">
      <c r="A356" s="75"/>
      <c r="B356" s="75"/>
    </row>
    <row r="357">
      <c r="A357" s="75"/>
      <c r="B357" s="75"/>
    </row>
    <row r="358">
      <c r="A358" s="75"/>
      <c r="B358" s="75"/>
    </row>
    <row r="359">
      <c r="A359" s="75"/>
      <c r="B359" s="75"/>
    </row>
    <row r="360">
      <c r="A360" s="75"/>
      <c r="B360" s="75"/>
    </row>
    <row r="361">
      <c r="A361" s="75"/>
      <c r="B361" s="75"/>
    </row>
    <row r="362">
      <c r="A362" s="75"/>
      <c r="B362" s="75"/>
    </row>
    <row r="363">
      <c r="A363" s="75"/>
      <c r="B363" s="75"/>
    </row>
    <row r="364">
      <c r="A364" s="75"/>
      <c r="B364" s="75"/>
    </row>
    <row r="365">
      <c r="A365" s="75"/>
      <c r="B365" s="75"/>
    </row>
    <row r="366">
      <c r="A366" s="75"/>
      <c r="B366" s="75"/>
    </row>
    <row r="367">
      <c r="A367" s="75"/>
      <c r="B367" s="75"/>
    </row>
    <row r="368">
      <c r="A368" s="75"/>
      <c r="B368" s="75"/>
    </row>
    <row r="369">
      <c r="A369" s="75"/>
      <c r="B369" s="75"/>
    </row>
    <row r="370">
      <c r="A370" s="75"/>
      <c r="B370" s="75"/>
    </row>
    <row r="371">
      <c r="A371" s="75"/>
      <c r="B371" s="75"/>
    </row>
    <row r="372">
      <c r="A372" s="75"/>
      <c r="B372" s="75"/>
    </row>
    <row r="373">
      <c r="A373" s="75"/>
      <c r="B373" s="75"/>
    </row>
    <row r="374">
      <c r="A374" s="75"/>
      <c r="B374" s="75"/>
    </row>
    <row r="375">
      <c r="A375" s="75"/>
      <c r="B375" s="75"/>
    </row>
    <row r="376">
      <c r="A376" s="75"/>
      <c r="B376" s="75"/>
    </row>
    <row r="377">
      <c r="A377" s="75"/>
      <c r="B377" s="75"/>
    </row>
    <row r="378">
      <c r="A378" s="75"/>
      <c r="B378" s="75"/>
    </row>
    <row r="379">
      <c r="A379" s="75"/>
      <c r="B379" s="75"/>
    </row>
    <row r="380">
      <c r="A380" s="75"/>
      <c r="B380" s="75"/>
    </row>
    <row r="381">
      <c r="A381" s="75"/>
      <c r="B381" s="75"/>
    </row>
    <row r="382">
      <c r="A382" s="75"/>
      <c r="B382" s="75"/>
    </row>
    <row r="383">
      <c r="A383" s="75"/>
      <c r="B383" s="75"/>
    </row>
    <row r="384">
      <c r="A384" s="75"/>
      <c r="B384" s="75"/>
    </row>
    <row r="385">
      <c r="A385" s="75"/>
      <c r="B385" s="75"/>
    </row>
    <row r="386">
      <c r="A386" s="75"/>
      <c r="B386" s="75"/>
    </row>
    <row r="387">
      <c r="A387" s="75"/>
      <c r="B387" s="75"/>
    </row>
    <row r="388">
      <c r="A388" s="75"/>
      <c r="B388" s="75"/>
    </row>
    <row r="389">
      <c r="A389" s="75"/>
      <c r="B389" s="75"/>
    </row>
    <row r="390">
      <c r="A390" s="75"/>
      <c r="B390" s="75"/>
    </row>
    <row r="391">
      <c r="A391" s="75"/>
      <c r="B391" s="75"/>
    </row>
    <row r="392">
      <c r="A392" s="75"/>
      <c r="B392" s="75"/>
    </row>
    <row r="393">
      <c r="A393" s="75"/>
      <c r="B393" s="75"/>
    </row>
    <row r="394">
      <c r="A394" s="75"/>
      <c r="B394" s="75"/>
    </row>
    <row r="395">
      <c r="A395" s="75"/>
      <c r="B395" s="75"/>
    </row>
    <row r="396">
      <c r="A396" s="75"/>
      <c r="B396" s="75"/>
    </row>
    <row r="397">
      <c r="A397" s="75"/>
      <c r="B397" s="75"/>
    </row>
    <row r="398">
      <c r="A398" s="75"/>
      <c r="B398" s="75"/>
    </row>
    <row r="399">
      <c r="A399" s="75"/>
      <c r="B399" s="75"/>
    </row>
    <row r="400">
      <c r="A400" s="75"/>
      <c r="B400" s="75"/>
    </row>
    <row r="401">
      <c r="A401" s="75"/>
      <c r="B401" s="75"/>
    </row>
    <row r="402">
      <c r="A402" s="75"/>
      <c r="B402" s="75"/>
    </row>
    <row r="403">
      <c r="A403" s="75"/>
      <c r="B403" s="75"/>
    </row>
    <row r="404">
      <c r="A404" s="75"/>
      <c r="B404" s="75"/>
    </row>
    <row r="405">
      <c r="A405" s="75"/>
      <c r="B405" s="75"/>
    </row>
    <row r="406">
      <c r="A406" s="75"/>
      <c r="B406" s="75"/>
    </row>
    <row r="407">
      <c r="A407" s="75"/>
      <c r="B407" s="75"/>
    </row>
    <row r="408">
      <c r="A408" s="75"/>
      <c r="B408" s="75"/>
    </row>
    <row r="409">
      <c r="A409" s="75"/>
      <c r="B409" s="75"/>
    </row>
    <row r="410">
      <c r="A410" s="75"/>
      <c r="B410" s="75"/>
    </row>
    <row r="411">
      <c r="A411" s="75"/>
      <c r="B411" s="75"/>
    </row>
    <row r="412">
      <c r="A412" s="75"/>
      <c r="B412" s="75"/>
    </row>
    <row r="413">
      <c r="A413" s="75"/>
      <c r="B413" s="75"/>
    </row>
    <row r="414">
      <c r="A414" s="75"/>
      <c r="B414" s="75"/>
    </row>
    <row r="415">
      <c r="A415" s="75"/>
      <c r="B415" s="75"/>
    </row>
    <row r="416">
      <c r="A416" s="75"/>
      <c r="B416" s="75"/>
    </row>
    <row r="417">
      <c r="A417" s="75"/>
      <c r="B417" s="75"/>
    </row>
    <row r="418">
      <c r="A418" s="75"/>
      <c r="B418" s="75"/>
    </row>
    <row r="419">
      <c r="A419" s="75"/>
      <c r="B419" s="75"/>
    </row>
    <row r="420">
      <c r="A420" s="75"/>
      <c r="B420" s="75"/>
    </row>
    <row r="421">
      <c r="A421" s="75"/>
      <c r="B421" s="75"/>
    </row>
    <row r="422">
      <c r="A422" s="75"/>
      <c r="B422" s="75"/>
    </row>
    <row r="423">
      <c r="A423" s="75"/>
      <c r="B423" s="75"/>
    </row>
    <row r="424">
      <c r="A424" s="75"/>
      <c r="B424" s="75"/>
    </row>
    <row r="425">
      <c r="A425" s="75"/>
      <c r="B425" s="75"/>
    </row>
    <row r="426">
      <c r="A426" s="75"/>
      <c r="B426" s="75"/>
    </row>
    <row r="427">
      <c r="A427" s="75"/>
      <c r="B427" s="75"/>
    </row>
    <row r="428">
      <c r="A428" s="75"/>
      <c r="B428" s="75"/>
    </row>
    <row r="429">
      <c r="A429" s="75"/>
      <c r="B429" s="75"/>
    </row>
    <row r="430">
      <c r="A430" s="75"/>
      <c r="B430" s="75"/>
    </row>
    <row r="431">
      <c r="A431" s="75"/>
      <c r="B431" s="75"/>
    </row>
    <row r="432">
      <c r="A432" s="75"/>
      <c r="B432" s="75"/>
    </row>
    <row r="433">
      <c r="A433" s="75"/>
      <c r="B433" s="75"/>
    </row>
    <row r="434">
      <c r="A434" s="75"/>
      <c r="B434" s="75"/>
    </row>
    <row r="435">
      <c r="A435" s="75"/>
      <c r="B435" s="75"/>
    </row>
    <row r="436">
      <c r="A436" s="75"/>
      <c r="B436" s="75"/>
    </row>
    <row r="437">
      <c r="A437" s="75"/>
      <c r="B437" s="75"/>
    </row>
    <row r="438">
      <c r="A438" s="75"/>
      <c r="B438" s="75"/>
    </row>
    <row r="439">
      <c r="A439" s="75"/>
      <c r="B439" s="75"/>
    </row>
    <row r="440">
      <c r="A440" s="75"/>
      <c r="B440" s="75"/>
    </row>
    <row r="441">
      <c r="A441" s="75"/>
      <c r="B441" s="75"/>
    </row>
    <row r="442">
      <c r="A442" s="75"/>
      <c r="B442" s="75"/>
    </row>
    <row r="443">
      <c r="A443" s="75"/>
      <c r="B443" s="75"/>
    </row>
    <row r="444">
      <c r="A444" s="75"/>
      <c r="B444" s="75"/>
    </row>
    <row r="445">
      <c r="A445" s="75"/>
      <c r="B445" s="75"/>
    </row>
    <row r="446">
      <c r="A446" s="75"/>
      <c r="B446" s="75"/>
    </row>
    <row r="447">
      <c r="A447" s="75"/>
      <c r="B447" s="75"/>
    </row>
    <row r="448">
      <c r="A448" s="75"/>
      <c r="B448" s="75"/>
    </row>
    <row r="449">
      <c r="A449" s="75"/>
      <c r="B449" s="75"/>
    </row>
    <row r="450">
      <c r="A450" s="75"/>
      <c r="B450" s="75"/>
    </row>
    <row r="451">
      <c r="A451" s="75"/>
      <c r="B451" s="75"/>
    </row>
    <row r="452">
      <c r="A452" s="75"/>
      <c r="B452" s="75"/>
    </row>
    <row r="453">
      <c r="A453" s="75"/>
      <c r="B453" s="75"/>
    </row>
    <row r="454">
      <c r="A454" s="75"/>
      <c r="B454" s="75"/>
    </row>
    <row r="455">
      <c r="A455" s="75"/>
      <c r="B455" s="75"/>
    </row>
    <row r="456">
      <c r="A456" s="75"/>
      <c r="B456" s="75"/>
    </row>
    <row r="457">
      <c r="A457" s="75"/>
      <c r="B457" s="75"/>
    </row>
    <row r="458">
      <c r="A458" s="75"/>
      <c r="B458" s="75"/>
    </row>
    <row r="459">
      <c r="A459" s="75"/>
      <c r="B459" s="75"/>
    </row>
    <row r="460">
      <c r="A460" s="75"/>
      <c r="B460" s="75"/>
    </row>
    <row r="461">
      <c r="A461" s="75"/>
      <c r="B461" s="75"/>
    </row>
    <row r="462">
      <c r="A462" s="75"/>
      <c r="B462" s="75"/>
    </row>
    <row r="463">
      <c r="A463" s="75"/>
      <c r="B463" s="75"/>
    </row>
    <row r="464">
      <c r="A464" s="75"/>
      <c r="B464" s="75"/>
    </row>
    <row r="465">
      <c r="A465" s="75"/>
      <c r="B465" s="75"/>
    </row>
    <row r="466">
      <c r="A466" s="75"/>
      <c r="B466" s="75"/>
    </row>
    <row r="467">
      <c r="A467" s="75"/>
      <c r="B467" s="75"/>
    </row>
    <row r="468">
      <c r="A468" s="75"/>
      <c r="B468" s="75"/>
    </row>
    <row r="469">
      <c r="A469" s="75"/>
      <c r="B469" s="75"/>
    </row>
    <row r="470">
      <c r="A470" s="75"/>
      <c r="B470" s="75"/>
    </row>
    <row r="471">
      <c r="A471" s="75"/>
      <c r="B471" s="75"/>
    </row>
    <row r="472">
      <c r="A472" s="75"/>
      <c r="B472" s="75"/>
    </row>
    <row r="473">
      <c r="A473" s="75"/>
      <c r="B473" s="75"/>
    </row>
    <row r="474">
      <c r="A474" s="75"/>
      <c r="B474" s="75"/>
    </row>
    <row r="475">
      <c r="A475" s="75"/>
      <c r="B475" s="75"/>
    </row>
    <row r="476">
      <c r="A476" s="75"/>
      <c r="B476" s="75"/>
    </row>
    <row r="477">
      <c r="A477" s="75"/>
      <c r="B477" s="75"/>
    </row>
    <row r="478">
      <c r="A478" s="75"/>
      <c r="B478" s="75"/>
    </row>
    <row r="479">
      <c r="A479" s="75"/>
      <c r="B479" s="75"/>
    </row>
    <row r="480">
      <c r="A480" s="75"/>
      <c r="B480" s="75"/>
    </row>
    <row r="481">
      <c r="A481" s="75"/>
      <c r="B481" s="75"/>
    </row>
    <row r="482">
      <c r="A482" s="75"/>
      <c r="B482" s="75"/>
    </row>
    <row r="483">
      <c r="A483" s="75"/>
      <c r="B483" s="75"/>
    </row>
    <row r="484">
      <c r="A484" s="75"/>
      <c r="B484" s="75"/>
    </row>
    <row r="485">
      <c r="A485" s="75"/>
      <c r="B485" s="75"/>
    </row>
    <row r="486">
      <c r="A486" s="75"/>
      <c r="B486" s="75"/>
    </row>
    <row r="487">
      <c r="A487" s="75"/>
      <c r="B487" s="75"/>
    </row>
    <row r="488">
      <c r="A488" s="75"/>
      <c r="B488" s="75"/>
    </row>
    <row r="489">
      <c r="A489" s="75"/>
      <c r="B489" s="75"/>
    </row>
    <row r="490">
      <c r="A490" s="75"/>
      <c r="B490" s="75"/>
    </row>
    <row r="491">
      <c r="A491" s="75"/>
      <c r="B491" s="75"/>
    </row>
    <row r="492">
      <c r="A492" s="75"/>
      <c r="B492" s="75"/>
    </row>
    <row r="493">
      <c r="A493" s="75"/>
      <c r="B493" s="75"/>
    </row>
    <row r="494">
      <c r="A494" s="75"/>
      <c r="B494" s="75"/>
    </row>
    <row r="495">
      <c r="A495" s="75"/>
      <c r="B495" s="75"/>
    </row>
    <row r="496">
      <c r="A496" s="75"/>
      <c r="B496" s="75"/>
    </row>
    <row r="497">
      <c r="A497" s="75"/>
      <c r="B497" s="75"/>
    </row>
    <row r="498">
      <c r="A498" s="75"/>
      <c r="B498" s="75"/>
    </row>
    <row r="499">
      <c r="A499" s="75"/>
      <c r="B499" s="75"/>
    </row>
    <row r="500">
      <c r="A500" s="75"/>
      <c r="B500" s="75"/>
    </row>
    <row r="501">
      <c r="A501" s="75"/>
      <c r="B501" s="75"/>
    </row>
    <row r="502">
      <c r="A502" s="75"/>
      <c r="B502" s="75"/>
    </row>
    <row r="503">
      <c r="A503" s="75"/>
      <c r="B503" s="75"/>
    </row>
    <row r="504">
      <c r="A504" s="75"/>
      <c r="B504" s="75"/>
    </row>
    <row r="505">
      <c r="A505" s="75"/>
      <c r="B505" s="75"/>
    </row>
    <row r="506">
      <c r="A506" s="75"/>
      <c r="B506" s="75"/>
    </row>
    <row r="507">
      <c r="A507" s="75"/>
      <c r="B507" s="75"/>
    </row>
    <row r="508">
      <c r="A508" s="75"/>
      <c r="B508" s="75"/>
    </row>
    <row r="509">
      <c r="A509" s="75"/>
      <c r="B509" s="75"/>
    </row>
    <row r="510">
      <c r="A510" s="75"/>
      <c r="B510" s="75"/>
    </row>
    <row r="511">
      <c r="A511" s="75"/>
      <c r="B511" s="75"/>
    </row>
    <row r="512">
      <c r="A512" s="75"/>
      <c r="B512" s="75"/>
    </row>
    <row r="513">
      <c r="A513" s="75"/>
      <c r="B513" s="75"/>
    </row>
    <row r="514">
      <c r="A514" s="75"/>
      <c r="B514" s="75"/>
    </row>
    <row r="515">
      <c r="A515" s="75"/>
      <c r="B515" s="75"/>
    </row>
    <row r="516">
      <c r="A516" s="75"/>
      <c r="B516" s="75"/>
    </row>
    <row r="517">
      <c r="A517" s="75"/>
      <c r="B517" s="75"/>
    </row>
    <row r="518">
      <c r="A518" s="75"/>
      <c r="B518" s="75"/>
    </row>
    <row r="519">
      <c r="A519" s="75"/>
      <c r="B519" s="75"/>
    </row>
    <row r="520">
      <c r="A520" s="75"/>
      <c r="B520" s="75"/>
    </row>
    <row r="521">
      <c r="A521" s="75"/>
      <c r="B521" s="75"/>
    </row>
    <row r="522">
      <c r="A522" s="75"/>
      <c r="B522" s="75"/>
    </row>
    <row r="523">
      <c r="A523" s="75"/>
      <c r="B523" s="75"/>
    </row>
    <row r="524">
      <c r="A524" s="75"/>
      <c r="B524" s="75"/>
    </row>
    <row r="525">
      <c r="A525" s="75"/>
      <c r="B525" s="75"/>
    </row>
    <row r="526">
      <c r="A526" s="75"/>
      <c r="B526" s="75"/>
    </row>
    <row r="527">
      <c r="A527" s="75"/>
      <c r="B527" s="75"/>
    </row>
    <row r="528">
      <c r="A528" s="75"/>
      <c r="B528" s="75"/>
    </row>
    <row r="529">
      <c r="A529" s="75"/>
      <c r="B529" s="75"/>
    </row>
    <row r="530">
      <c r="A530" s="75"/>
      <c r="B530" s="75"/>
    </row>
    <row r="531">
      <c r="A531" s="75"/>
      <c r="B531" s="75"/>
    </row>
    <row r="532">
      <c r="A532" s="75"/>
      <c r="B532" s="75"/>
    </row>
    <row r="533">
      <c r="A533" s="75"/>
      <c r="B533" s="75"/>
    </row>
    <row r="534">
      <c r="A534" s="75"/>
      <c r="B534" s="75"/>
    </row>
    <row r="535">
      <c r="A535" s="75"/>
      <c r="B535" s="75"/>
    </row>
    <row r="536">
      <c r="A536" s="75"/>
      <c r="B536" s="75"/>
    </row>
    <row r="537">
      <c r="A537" s="75"/>
      <c r="B537" s="75"/>
    </row>
    <row r="538">
      <c r="A538" s="75"/>
      <c r="B538" s="75"/>
    </row>
    <row r="539">
      <c r="A539" s="75"/>
      <c r="B539" s="75"/>
    </row>
    <row r="540">
      <c r="A540" s="75"/>
      <c r="B540" s="75"/>
    </row>
    <row r="541">
      <c r="A541" s="75"/>
      <c r="B541" s="75"/>
    </row>
    <row r="542">
      <c r="A542" s="75"/>
      <c r="B542" s="75"/>
    </row>
    <row r="543">
      <c r="A543" s="75"/>
      <c r="B543" s="75"/>
    </row>
    <row r="544">
      <c r="A544" s="75"/>
      <c r="B544" s="75"/>
    </row>
    <row r="545">
      <c r="A545" s="75"/>
      <c r="B545" s="75"/>
    </row>
    <row r="546">
      <c r="A546" s="75"/>
      <c r="B546" s="75"/>
    </row>
    <row r="547">
      <c r="A547" s="75"/>
      <c r="B547" s="75"/>
    </row>
    <row r="548">
      <c r="A548" s="75"/>
      <c r="B548" s="75"/>
    </row>
    <row r="549">
      <c r="A549" s="75"/>
      <c r="B549" s="75"/>
    </row>
    <row r="550">
      <c r="A550" s="75"/>
      <c r="B550" s="75"/>
    </row>
    <row r="551">
      <c r="A551" s="75"/>
      <c r="B551" s="75"/>
    </row>
    <row r="552">
      <c r="A552" s="75"/>
      <c r="B552" s="75"/>
    </row>
    <row r="553">
      <c r="A553" s="75"/>
      <c r="B553" s="75"/>
    </row>
    <row r="554">
      <c r="A554" s="75"/>
      <c r="B554" s="75"/>
    </row>
    <row r="555">
      <c r="A555" s="75"/>
      <c r="B555" s="75"/>
    </row>
    <row r="556">
      <c r="A556" s="75"/>
      <c r="B556" s="75"/>
    </row>
    <row r="557">
      <c r="A557" s="75"/>
      <c r="B557" s="75"/>
    </row>
    <row r="558">
      <c r="A558" s="75"/>
      <c r="B558" s="75"/>
    </row>
    <row r="559">
      <c r="A559" s="75"/>
      <c r="B559" s="75"/>
    </row>
    <row r="560">
      <c r="A560" s="75"/>
      <c r="B560" s="75"/>
    </row>
    <row r="561">
      <c r="A561" s="75"/>
      <c r="B561" s="75"/>
    </row>
    <row r="562">
      <c r="A562" s="75"/>
      <c r="B562" s="75"/>
    </row>
    <row r="563">
      <c r="A563" s="75"/>
      <c r="B563" s="75"/>
    </row>
    <row r="564">
      <c r="A564" s="75"/>
      <c r="B564" s="75"/>
    </row>
    <row r="565">
      <c r="A565" s="75"/>
      <c r="B565" s="75"/>
    </row>
    <row r="566">
      <c r="A566" s="75"/>
      <c r="B566" s="75"/>
    </row>
    <row r="567">
      <c r="A567" s="75"/>
      <c r="B567" s="75"/>
    </row>
    <row r="568">
      <c r="A568" s="75"/>
      <c r="B568" s="75"/>
    </row>
    <row r="569">
      <c r="A569" s="75"/>
      <c r="B569" s="75"/>
    </row>
    <row r="570">
      <c r="A570" s="75"/>
      <c r="B570" s="75"/>
    </row>
    <row r="571">
      <c r="A571" s="75"/>
      <c r="B571" s="75"/>
    </row>
    <row r="572">
      <c r="A572" s="75"/>
      <c r="B572" s="75"/>
    </row>
    <row r="573">
      <c r="A573" s="75"/>
      <c r="B573" s="75"/>
    </row>
    <row r="574">
      <c r="A574" s="75"/>
      <c r="B574" s="75"/>
    </row>
    <row r="575">
      <c r="A575" s="75"/>
      <c r="B575" s="75"/>
    </row>
    <row r="576">
      <c r="A576" s="75"/>
      <c r="B576" s="75"/>
    </row>
    <row r="577">
      <c r="A577" s="75"/>
      <c r="B577" s="75"/>
    </row>
    <row r="578">
      <c r="A578" s="75"/>
      <c r="B578" s="75"/>
    </row>
    <row r="579">
      <c r="A579" s="75"/>
      <c r="B579" s="75"/>
    </row>
    <row r="580">
      <c r="A580" s="75"/>
      <c r="B580" s="75"/>
    </row>
    <row r="581">
      <c r="A581" s="75"/>
      <c r="B581" s="75"/>
    </row>
    <row r="582">
      <c r="A582" s="75"/>
      <c r="B582" s="75"/>
    </row>
    <row r="583">
      <c r="A583" s="75"/>
      <c r="B583" s="75"/>
    </row>
    <row r="584">
      <c r="A584" s="75"/>
      <c r="B584" s="75"/>
    </row>
    <row r="585">
      <c r="A585" s="75"/>
      <c r="B585" s="75"/>
    </row>
    <row r="586">
      <c r="A586" s="75"/>
      <c r="B586" s="75"/>
    </row>
    <row r="587">
      <c r="A587" s="75"/>
      <c r="B587" s="75"/>
    </row>
    <row r="588">
      <c r="A588" s="75"/>
      <c r="B588" s="75"/>
    </row>
    <row r="589">
      <c r="A589" s="75"/>
      <c r="B589" s="75"/>
    </row>
    <row r="590">
      <c r="A590" s="75"/>
      <c r="B590" s="75"/>
    </row>
    <row r="591">
      <c r="A591" s="75"/>
      <c r="B591" s="75"/>
    </row>
    <row r="592">
      <c r="A592" s="75"/>
      <c r="B592" s="75"/>
    </row>
    <row r="593">
      <c r="A593" s="75"/>
      <c r="B593" s="75"/>
    </row>
    <row r="594">
      <c r="A594" s="75"/>
      <c r="B594" s="75"/>
    </row>
    <row r="595">
      <c r="A595" s="75"/>
      <c r="B595" s="75"/>
    </row>
    <row r="596">
      <c r="A596" s="75"/>
      <c r="B596" s="75"/>
    </row>
    <row r="597">
      <c r="A597" s="75"/>
      <c r="B597" s="75"/>
    </row>
    <row r="598">
      <c r="A598" s="75"/>
      <c r="B598" s="75"/>
    </row>
    <row r="599">
      <c r="A599" s="75"/>
      <c r="B599" s="75"/>
    </row>
    <row r="600">
      <c r="A600" s="75"/>
      <c r="B600" s="75"/>
    </row>
    <row r="601">
      <c r="A601" s="75"/>
      <c r="B601" s="75"/>
    </row>
    <row r="602">
      <c r="A602" s="75"/>
      <c r="B602" s="75"/>
    </row>
    <row r="603">
      <c r="A603" s="75"/>
      <c r="B603" s="75"/>
    </row>
    <row r="604">
      <c r="A604" s="75"/>
      <c r="B604" s="75"/>
    </row>
    <row r="605">
      <c r="A605" s="75"/>
      <c r="B605" s="75"/>
    </row>
    <row r="606">
      <c r="A606" s="75"/>
      <c r="B606" s="75"/>
    </row>
    <row r="607">
      <c r="A607" s="75"/>
      <c r="B607" s="75"/>
    </row>
    <row r="608">
      <c r="A608" s="75"/>
      <c r="B608" s="75"/>
    </row>
    <row r="609">
      <c r="A609" s="75"/>
      <c r="B609" s="75"/>
    </row>
    <row r="610">
      <c r="A610" s="75"/>
      <c r="B610" s="75"/>
    </row>
    <row r="611">
      <c r="A611" s="75"/>
      <c r="B611" s="75"/>
    </row>
    <row r="612">
      <c r="A612" s="75"/>
      <c r="B612" s="75"/>
    </row>
    <row r="613">
      <c r="A613" s="75"/>
      <c r="B613" s="75"/>
    </row>
    <row r="614">
      <c r="A614" s="75"/>
      <c r="B614" s="75"/>
    </row>
    <row r="615">
      <c r="A615" s="75"/>
      <c r="B615" s="75"/>
    </row>
    <row r="616">
      <c r="A616" s="75"/>
      <c r="B616" s="75"/>
    </row>
    <row r="617">
      <c r="A617" s="75"/>
      <c r="B617" s="75"/>
    </row>
    <row r="618">
      <c r="A618" s="75"/>
      <c r="B618" s="75"/>
    </row>
    <row r="619">
      <c r="A619" s="75"/>
      <c r="B619" s="75"/>
    </row>
    <row r="620">
      <c r="A620" s="75"/>
      <c r="B620" s="75"/>
    </row>
    <row r="621">
      <c r="A621" s="75"/>
      <c r="B621" s="75"/>
    </row>
    <row r="622">
      <c r="A622" s="75"/>
      <c r="B622" s="75"/>
    </row>
    <row r="623">
      <c r="A623" s="75"/>
      <c r="B623" s="75"/>
    </row>
    <row r="624">
      <c r="A624" s="75"/>
      <c r="B624" s="75"/>
    </row>
    <row r="625">
      <c r="A625" s="75"/>
      <c r="B625" s="75"/>
    </row>
    <row r="626">
      <c r="A626" s="75"/>
      <c r="B626" s="75"/>
    </row>
    <row r="627">
      <c r="A627" s="75"/>
      <c r="B627" s="75"/>
    </row>
    <row r="628">
      <c r="A628" s="75"/>
      <c r="B628" s="75"/>
    </row>
    <row r="629">
      <c r="A629" s="75"/>
      <c r="B629" s="75"/>
    </row>
    <row r="630">
      <c r="A630" s="75"/>
      <c r="B630" s="75"/>
    </row>
    <row r="631">
      <c r="A631" s="75"/>
      <c r="B631" s="75"/>
    </row>
    <row r="632">
      <c r="A632" s="75"/>
      <c r="B632" s="75"/>
    </row>
    <row r="633">
      <c r="A633" s="75"/>
      <c r="B633" s="75"/>
    </row>
    <row r="634">
      <c r="A634" s="75"/>
      <c r="B634" s="75"/>
    </row>
    <row r="635">
      <c r="A635" s="75"/>
      <c r="B635" s="75"/>
    </row>
    <row r="636">
      <c r="A636" s="75"/>
      <c r="B636" s="75"/>
    </row>
    <row r="637">
      <c r="A637" s="75"/>
      <c r="B637" s="75"/>
    </row>
    <row r="638">
      <c r="A638" s="75"/>
      <c r="B638" s="75"/>
    </row>
    <row r="639">
      <c r="A639" s="75"/>
      <c r="B639" s="75"/>
    </row>
    <row r="640">
      <c r="A640" s="75"/>
      <c r="B640" s="75"/>
    </row>
    <row r="641">
      <c r="A641" s="75"/>
      <c r="B641" s="75"/>
    </row>
    <row r="642">
      <c r="A642" s="75"/>
      <c r="B642" s="75"/>
    </row>
    <row r="643">
      <c r="A643" s="75"/>
      <c r="B643" s="75"/>
    </row>
    <row r="644">
      <c r="A644" s="75"/>
      <c r="B644" s="75"/>
    </row>
    <row r="645">
      <c r="A645" s="75"/>
      <c r="B645" s="75"/>
    </row>
    <row r="646">
      <c r="A646" s="75"/>
      <c r="B646" s="75"/>
    </row>
    <row r="647">
      <c r="A647" s="75"/>
      <c r="B647" s="75"/>
    </row>
    <row r="648">
      <c r="A648" s="75"/>
      <c r="B648" s="75"/>
    </row>
    <row r="649">
      <c r="A649" s="75"/>
      <c r="B649" s="75"/>
    </row>
    <row r="650">
      <c r="A650" s="75"/>
      <c r="B650" s="75"/>
    </row>
    <row r="651">
      <c r="A651" s="75"/>
      <c r="B651" s="75"/>
    </row>
    <row r="652">
      <c r="A652" s="75"/>
      <c r="B652" s="75"/>
    </row>
    <row r="653">
      <c r="A653" s="75"/>
      <c r="B653" s="75"/>
    </row>
    <row r="654">
      <c r="A654" s="75"/>
      <c r="B654" s="75"/>
    </row>
    <row r="655">
      <c r="A655" s="75"/>
      <c r="B655" s="75"/>
    </row>
    <row r="656">
      <c r="A656" s="75"/>
      <c r="B656" s="75"/>
    </row>
    <row r="657">
      <c r="A657" s="75"/>
      <c r="B657" s="75"/>
    </row>
    <row r="658">
      <c r="A658" s="75"/>
      <c r="B658" s="75"/>
    </row>
    <row r="659">
      <c r="A659" s="75"/>
      <c r="B659" s="75"/>
    </row>
    <row r="660">
      <c r="A660" s="75"/>
      <c r="B660" s="75"/>
    </row>
    <row r="661">
      <c r="A661" s="75"/>
      <c r="B661" s="75"/>
    </row>
    <row r="662">
      <c r="A662" s="75"/>
      <c r="B662" s="75"/>
    </row>
    <row r="663">
      <c r="A663" s="75"/>
      <c r="B663" s="75"/>
    </row>
    <row r="664">
      <c r="A664" s="75"/>
      <c r="B664" s="75"/>
    </row>
    <row r="665">
      <c r="A665" s="75"/>
      <c r="B665" s="75"/>
    </row>
    <row r="666">
      <c r="A666" s="75"/>
      <c r="B666" s="75"/>
    </row>
    <row r="667">
      <c r="A667" s="75"/>
      <c r="B667" s="75"/>
    </row>
    <row r="668">
      <c r="A668" s="75"/>
      <c r="B668" s="75"/>
    </row>
    <row r="669">
      <c r="A669" s="75"/>
      <c r="B669" s="75"/>
    </row>
    <row r="670">
      <c r="A670" s="75"/>
      <c r="B670" s="75"/>
    </row>
    <row r="671">
      <c r="A671" s="75"/>
      <c r="B671" s="75"/>
    </row>
    <row r="672">
      <c r="A672" s="75"/>
      <c r="B672" s="75"/>
    </row>
    <row r="673">
      <c r="A673" s="75"/>
      <c r="B673" s="75"/>
    </row>
    <row r="674">
      <c r="A674" s="75"/>
      <c r="B674" s="75"/>
    </row>
    <row r="675">
      <c r="A675" s="75"/>
      <c r="B675" s="75"/>
    </row>
    <row r="676">
      <c r="A676" s="75"/>
      <c r="B676" s="75"/>
    </row>
    <row r="677">
      <c r="A677" s="75"/>
      <c r="B677" s="75"/>
    </row>
    <row r="678">
      <c r="A678" s="75"/>
      <c r="B678" s="75"/>
    </row>
    <row r="679">
      <c r="A679" s="75"/>
      <c r="B679" s="75"/>
    </row>
    <row r="680">
      <c r="A680" s="75"/>
      <c r="B680" s="75"/>
    </row>
    <row r="681">
      <c r="A681" s="75"/>
      <c r="B681" s="75"/>
    </row>
    <row r="682">
      <c r="A682" s="75"/>
      <c r="B682" s="75"/>
    </row>
    <row r="683">
      <c r="A683" s="75"/>
      <c r="B683" s="75"/>
    </row>
    <row r="684">
      <c r="A684" s="75"/>
      <c r="B684" s="75"/>
    </row>
    <row r="685">
      <c r="A685" s="75"/>
      <c r="B685" s="75"/>
    </row>
    <row r="686">
      <c r="A686" s="75"/>
      <c r="B686" s="75"/>
    </row>
    <row r="687">
      <c r="A687" s="75"/>
      <c r="B687" s="75"/>
    </row>
    <row r="688">
      <c r="A688" s="75"/>
      <c r="B688" s="75"/>
    </row>
    <row r="689">
      <c r="A689" s="75"/>
      <c r="B689" s="75"/>
    </row>
    <row r="690">
      <c r="A690" s="75"/>
      <c r="B690" s="75"/>
    </row>
    <row r="691">
      <c r="A691" s="75"/>
      <c r="B691" s="75"/>
    </row>
    <row r="692">
      <c r="A692" s="75"/>
      <c r="B692" s="75"/>
    </row>
    <row r="693">
      <c r="A693" s="75"/>
      <c r="B693" s="75"/>
    </row>
    <row r="694">
      <c r="A694" s="75"/>
      <c r="B694" s="75"/>
    </row>
    <row r="695">
      <c r="A695" s="75"/>
      <c r="B695" s="75"/>
    </row>
    <row r="696">
      <c r="A696" s="75"/>
      <c r="B696" s="75"/>
    </row>
    <row r="697">
      <c r="A697" s="75"/>
      <c r="B697" s="75"/>
    </row>
    <row r="698">
      <c r="A698" s="75"/>
      <c r="B698" s="75"/>
    </row>
    <row r="699">
      <c r="A699" s="75"/>
      <c r="B699" s="75"/>
    </row>
    <row r="700">
      <c r="A700" s="75"/>
      <c r="B700" s="75"/>
    </row>
    <row r="701">
      <c r="A701" s="75"/>
      <c r="B701" s="75"/>
    </row>
    <row r="702">
      <c r="A702" s="75"/>
      <c r="B702" s="75"/>
    </row>
    <row r="703">
      <c r="A703" s="75"/>
      <c r="B703" s="75"/>
    </row>
    <row r="704">
      <c r="A704" s="75"/>
      <c r="B704" s="75"/>
    </row>
    <row r="705">
      <c r="A705" s="75"/>
      <c r="B705" s="75"/>
    </row>
    <row r="706">
      <c r="A706" s="75"/>
      <c r="B706" s="75"/>
    </row>
    <row r="707">
      <c r="A707" s="75"/>
      <c r="B707" s="75"/>
    </row>
    <row r="708">
      <c r="A708" s="75"/>
      <c r="B708" s="75"/>
    </row>
    <row r="709">
      <c r="A709" s="75"/>
      <c r="B709" s="75"/>
    </row>
    <row r="710">
      <c r="A710" s="75"/>
      <c r="B710" s="75"/>
    </row>
    <row r="711">
      <c r="A711" s="75"/>
      <c r="B711" s="75"/>
    </row>
    <row r="712">
      <c r="A712" s="75"/>
      <c r="B712" s="75"/>
    </row>
    <row r="713">
      <c r="A713" s="75"/>
      <c r="B713" s="75"/>
    </row>
    <row r="714">
      <c r="A714" s="75"/>
      <c r="B714" s="75"/>
    </row>
    <row r="715">
      <c r="A715" s="75"/>
      <c r="B715" s="75"/>
    </row>
    <row r="716">
      <c r="A716" s="75"/>
      <c r="B716" s="75"/>
    </row>
    <row r="717">
      <c r="A717" s="75"/>
      <c r="B717" s="75"/>
    </row>
    <row r="718">
      <c r="A718" s="75"/>
      <c r="B718" s="75"/>
    </row>
    <row r="719">
      <c r="A719" s="75"/>
      <c r="B719" s="75"/>
    </row>
    <row r="720">
      <c r="A720" s="75"/>
      <c r="B720" s="75"/>
    </row>
    <row r="721">
      <c r="A721" s="75"/>
      <c r="B721" s="75"/>
    </row>
    <row r="722">
      <c r="A722" s="75"/>
      <c r="B722" s="75"/>
    </row>
    <row r="723">
      <c r="A723" s="75"/>
      <c r="B723" s="75"/>
    </row>
    <row r="724">
      <c r="A724" s="75"/>
      <c r="B724" s="75"/>
    </row>
    <row r="725">
      <c r="A725" s="75"/>
      <c r="B725" s="75"/>
    </row>
    <row r="726">
      <c r="A726" s="75"/>
      <c r="B726" s="75"/>
    </row>
    <row r="727">
      <c r="A727" s="75"/>
      <c r="B727" s="75"/>
    </row>
    <row r="728">
      <c r="A728" s="75"/>
      <c r="B728" s="75"/>
    </row>
    <row r="729">
      <c r="A729" s="75"/>
      <c r="B729" s="75"/>
    </row>
    <row r="730">
      <c r="A730" s="75"/>
      <c r="B730" s="75"/>
    </row>
    <row r="731">
      <c r="A731" s="75"/>
      <c r="B731" s="75"/>
    </row>
    <row r="732">
      <c r="A732" s="75"/>
      <c r="B732" s="75"/>
    </row>
    <row r="733">
      <c r="A733" s="75"/>
      <c r="B733" s="75"/>
    </row>
    <row r="734">
      <c r="A734" s="75"/>
      <c r="B734" s="75"/>
    </row>
    <row r="735">
      <c r="A735" s="75"/>
      <c r="B735" s="75"/>
    </row>
    <row r="736">
      <c r="A736" s="75"/>
      <c r="B736" s="75"/>
    </row>
    <row r="737">
      <c r="A737" s="75"/>
      <c r="B737" s="75"/>
    </row>
    <row r="738">
      <c r="A738" s="75"/>
      <c r="B738" s="75"/>
    </row>
    <row r="739">
      <c r="A739" s="75"/>
      <c r="B739" s="75"/>
    </row>
    <row r="740">
      <c r="A740" s="75"/>
      <c r="B740" s="75"/>
    </row>
    <row r="741">
      <c r="A741" s="75"/>
      <c r="B741" s="75"/>
    </row>
    <row r="742">
      <c r="A742" s="75"/>
      <c r="B742" s="75"/>
    </row>
    <row r="743">
      <c r="A743" s="75"/>
      <c r="B743" s="75"/>
    </row>
    <row r="744">
      <c r="A744" s="75"/>
      <c r="B744" s="75"/>
    </row>
    <row r="745">
      <c r="A745" s="75"/>
      <c r="B745" s="75"/>
    </row>
    <row r="746">
      <c r="A746" s="75"/>
      <c r="B746" s="75"/>
    </row>
    <row r="747">
      <c r="A747" s="75"/>
      <c r="B747" s="75"/>
    </row>
    <row r="748">
      <c r="A748" s="75"/>
      <c r="B748" s="75"/>
    </row>
    <row r="749">
      <c r="A749" s="75"/>
      <c r="B749" s="75"/>
    </row>
    <row r="750">
      <c r="A750" s="75"/>
      <c r="B750" s="75"/>
    </row>
    <row r="751">
      <c r="A751" s="75"/>
      <c r="B751" s="75"/>
    </row>
    <row r="752">
      <c r="A752" s="75"/>
      <c r="B752" s="75"/>
    </row>
    <row r="753">
      <c r="A753" s="75"/>
      <c r="B753" s="75"/>
    </row>
    <row r="754">
      <c r="A754" s="75"/>
      <c r="B754" s="75"/>
    </row>
    <row r="755">
      <c r="A755" s="75"/>
      <c r="B755" s="75"/>
    </row>
    <row r="756">
      <c r="A756" s="75"/>
      <c r="B756" s="75"/>
    </row>
    <row r="757">
      <c r="A757" s="75"/>
      <c r="B757" s="75"/>
    </row>
    <row r="758">
      <c r="A758" s="75"/>
      <c r="B758" s="75"/>
    </row>
    <row r="759">
      <c r="A759" s="75"/>
      <c r="B759" s="75"/>
    </row>
    <row r="760">
      <c r="A760" s="75"/>
      <c r="B760" s="75"/>
    </row>
    <row r="761">
      <c r="A761" s="75"/>
      <c r="B761" s="75"/>
    </row>
    <row r="762">
      <c r="A762" s="75"/>
      <c r="B762" s="75"/>
    </row>
    <row r="763">
      <c r="A763" s="75"/>
      <c r="B763" s="75"/>
    </row>
    <row r="764">
      <c r="A764" s="75"/>
      <c r="B764" s="75"/>
    </row>
    <row r="765">
      <c r="A765" s="75"/>
      <c r="B765" s="75"/>
    </row>
    <row r="766">
      <c r="A766" s="75"/>
      <c r="B766" s="75"/>
    </row>
    <row r="767">
      <c r="A767" s="75"/>
      <c r="B767" s="75"/>
    </row>
    <row r="768">
      <c r="A768" s="75"/>
      <c r="B768" s="75"/>
    </row>
    <row r="769">
      <c r="A769" s="75"/>
      <c r="B769" s="75"/>
    </row>
    <row r="770">
      <c r="A770" s="75"/>
      <c r="B770" s="75"/>
    </row>
    <row r="771">
      <c r="A771" s="75"/>
      <c r="B771" s="75"/>
    </row>
    <row r="772">
      <c r="A772" s="75"/>
      <c r="B772" s="75"/>
    </row>
    <row r="773">
      <c r="A773" s="75"/>
      <c r="B773" s="75"/>
    </row>
    <row r="774">
      <c r="A774" s="75"/>
      <c r="B774" s="75"/>
    </row>
    <row r="775">
      <c r="A775" s="75"/>
      <c r="B775" s="75"/>
    </row>
    <row r="776">
      <c r="A776" s="75"/>
      <c r="B776" s="75"/>
    </row>
    <row r="777">
      <c r="A777" s="75"/>
      <c r="B777" s="75"/>
    </row>
    <row r="778">
      <c r="A778" s="75"/>
      <c r="B778" s="75"/>
    </row>
    <row r="779">
      <c r="A779" s="75"/>
      <c r="B779" s="75"/>
    </row>
    <row r="780">
      <c r="A780" s="75"/>
      <c r="B780" s="75"/>
    </row>
    <row r="781">
      <c r="A781" s="75"/>
      <c r="B781" s="75"/>
    </row>
    <row r="782">
      <c r="A782" s="75"/>
      <c r="B782" s="75"/>
    </row>
    <row r="783">
      <c r="A783" s="75"/>
      <c r="B783" s="75"/>
    </row>
    <row r="784">
      <c r="A784" s="75"/>
      <c r="B784" s="75"/>
    </row>
    <row r="785">
      <c r="A785" s="75"/>
      <c r="B785" s="75"/>
    </row>
    <row r="786">
      <c r="A786" s="75"/>
      <c r="B786" s="75"/>
    </row>
    <row r="787">
      <c r="A787" s="75"/>
      <c r="B787" s="75"/>
    </row>
    <row r="788">
      <c r="A788" s="75"/>
      <c r="B788" s="75"/>
    </row>
    <row r="789">
      <c r="A789" s="75"/>
      <c r="B789" s="75"/>
    </row>
    <row r="790">
      <c r="A790" s="75"/>
      <c r="B790" s="75"/>
    </row>
    <row r="791">
      <c r="A791" s="75"/>
      <c r="B791" s="75"/>
    </row>
    <row r="792">
      <c r="A792" s="75"/>
      <c r="B792" s="75"/>
    </row>
    <row r="793">
      <c r="A793" s="75"/>
      <c r="B793" s="75"/>
    </row>
    <row r="794">
      <c r="A794" s="75"/>
      <c r="B794" s="75"/>
    </row>
    <row r="795">
      <c r="A795" s="75"/>
      <c r="B795" s="75"/>
    </row>
    <row r="796">
      <c r="A796" s="75"/>
      <c r="B796" s="75"/>
    </row>
    <row r="797">
      <c r="A797" s="75"/>
      <c r="B797" s="75"/>
    </row>
    <row r="798">
      <c r="A798" s="75"/>
      <c r="B798" s="75"/>
    </row>
    <row r="799">
      <c r="A799" s="75"/>
      <c r="B799" s="75"/>
    </row>
    <row r="800">
      <c r="A800" s="75"/>
      <c r="B800" s="75"/>
    </row>
    <row r="801">
      <c r="A801" s="75"/>
      <c r="B801" s="75"/>
    </row>
    <row r="802">
      <c r="A802" s="75"/>
      <c r="B802" s="75"/>
    </row>
    <row r="803">
      <c r="A803" s="75"/>
      <c r="B803" s="75"/>
    </row>
    <row r="804">
      <c r="A804" s="75"/>
      <c r="B804" s="75"/>
    </row>
    <row r="805">
      <c r="A805" s="75"/>
      <c r="B805" s="75"/>
    </row>
    <row r="806">
      <c r="A806" s="75"/>
      <c r="B806" s="75"/>
    </row>
    <row r="807">
      <c r="A807" s="75"/>
      <c r="B807" s="75"/>
    </row>
    <row r="808">
      <c r="A808" s="75"/>
      <c r="B808" s="75"/>
    </row>
    <row r="809">
      <c r="A809" s="75"/>
      <c r="B809" s="75"/>
    </row>
    <row r="810">
      <c r="A810" s="75"/>
      <c r="B810" s="75"/>
    </row>
    <row r="811">
      <c r="A811" s="75"/>
      <c r="B811" s="75"/>
    </row>
    <row r="812">
      <c r="A812" s="75"/>
      <c r="B812" s="75"/>
    </row>
    <row r="813">
      <c r="A813" s="75"/>
      <c r="B813" s="75"/>
    </row>
    <row r="814">
      <c r="A814" s="75"/>
      <c r="B814" s="75"/>
    </row>
    <row r="815">
      <c r="A815" s="75"/>
      <c r="B815" s="75"/>
    </row>
    <row r="816">
      <c r="A816" s="75"/>
      <c r="B816" s="75"/>
    </row>
    <row r="817">
      <c r="A817" s="75"/>
      <c r="B817" s="75"/>
    </row>
    <row r="818">
      <c r="A818" s="75"/>
      <c r="B818" s="75"/>
    </row>
    <row r="819">
      <c r="A819" s="75"/>
      <c r="B819" s="75"/>
    </row>
    <row r="820">
      <c r="A820" s="75"/>
      <c r="B820" s="75"/>
    </row>
    <row r="821">
      <c r="A821" s="75"/>
      <c r="B821" s="75"/>
    </row>
    <row r="822">
      <c r="A822" s="75"/>
      <c r="B822" s="75"/>
    </row>
    <row r="823">
      <c r="A823" s="75"/>
      <c r="B823" s="75"/>
    </row>
    <row r="824">
      <c r="A824" s="75"/>
      <c r="B824" s="75"/>
    </row>
    <row r="825">
      <c r="A825" s="75"/>
      <c r="B825" s="75"/>
    </row>
    <row r="826">
      <c r="A826" s="75"/>
      <c r="B826" s="75"/>
    </row>
    <row r="827">
      <c r="A827" s="75"/>
      <c r="B827" s="75"/>
    </row>
    <row r="828">
      <c r="A828" s="75"/>
      <c r="B828" s="75"/>
    </row>
    <row r="829">
      <c r="A829" s="75"/>
      <c r="B829" s="75"/>
    </row>
    <row r="830">
      <c r="A830" s="75"/>
      <c r="B830" s="75"/>
    </row>
    <row r="831">
      <c r="A831" s="75"/>
      <c r="B831" s="75"/>
    </row>
    <row r="832">
      <c r="A832" s="75"/>
      <c r="B832" s="75"/>
    </row>
    <row r="833">
      <c r="A833" s="75"/>
      <c r="B833" s="75"/>
    </row>
    <row r="834">
      <c r="A834" s="75"/>
      <c r="B834" s="75"/>
    </row>
    <row r="835">
      <c r="A835" s="75"/>
      <c r="B835" s="75"/>
    </row>
    <row r="836">
      <c r="A836" s="75"/>
      <c r="B836" s="75"/>
    </row>
    <row r="837">
      <c r="A837" s="75"/>
      <c r="B837" s="75"/>
    </row>
    <row r="838">
      <c r="A838" s="75"/>
      <c r="B838" s="75"/>
    </row>
    <row r="839">
      <c r="A839" s="75"/>
      <c r="B839" s="75"/>
    </row>
    <row r="840">
      <c r="A840" s="75"/>
      <c r="B840" s="75"/>
    </row>
    <row r="841">
      <c r="A841" s="75"/>
      <c r="B841" s="75"/>
    </row>
    <row r="842">
      <c r="A842" s="75"/>
      <c r="B842" s="75"/>
    </row>
    <row r="843">
      <c r="A843" s="75"/>
      <c r="B843" s="75"/>
    </row>
    <row r="844">
      <c r="A844" s="75"/>
      <c r="B844" s="75"/>
    </row>
    <row r="845">
      <c r="A845" s="75"/>
      <c r="B845" s="75"/>
    </row>
    <row r="846">
      <c r="A846" s="75"/>
      <c r="B846" s="75"/>
    </row>
    <row r="847">
      <c r="A847" s="75"/>
      <c r="B847" s="75"/>
    </row>
    <row r="848">
      <c r="A848" s="75"/>
      <c r="B848" s="75"/>
    </row>
    <row r="849">
      <c r="A849" s="75"/>
      <c r="B849" s="75"/>
    </row>
    <row r="850">
      <c r="A850" s="75"/>
      <c r="B850" s="75"/>
    </row>
    <row r="851">
      <c r="A851" s="75"/>
      <c r="B851" s="75"/>
    </row>
    <row r="852">
      <c r="A852" s="75"/>
      <c r="B852" s="75"/>
    </row>
    <row r="853">
      <c r="A853" s="75"/>
      <c r="B853" s="75"/>
    </row>
    <row r="854">
      <c r="A854" s="75"/>
      <c r="B854" s="75"/>
    </row>
    <row r="855">
      <c r="A855" s="75"/>
      <c r="B855" s="75"/>
    </row>
    <row r="856">
      <c r="A856" s="75"/>
      <c r="B856" s="75"/>
    </row>
    <row r="857">
      <c r="A857" s="75"/>
      <c r="B857" s="75"/>
    </row>
    <row r="858">
      <c r="A858" s="75"/>
      <c r="B858" s="75"/>
    </row>
    <row r="859">
      <c r="A859" s="75"/>
      <c r="B859" s="75"/>
    </row>
    <row r="860">
      <c r="A860" s="75"/>
      <c r="B860" s="75"/>
    </row>
    <row r="861">
      <c r="A861" s="75"/>
      <c r="B861" s="75"/>
    </row>
    <row r="862">
      <c r="A862" s="75"/>
      <c r="B862" s="75"/>
    </row>
    <row r="863">
      <c r="A863" s="75"/>
      <c r="B863" s="75"/>
    </row>
    <row r="864">
      <c r="A864" s="75"/>
      <c r="B864" s="75"/>
    </row>
    <row r="865">
      <c r="A865" s="75"/>
      <c r="B865" s="75"/>
    </row>
    <row r="866">
      <c r="A866" s="75"/>
      <c r="B866" s="75"/>
    </row>
    <row r="867">
      <c r="A867" s="75"/>
      <c r="B867" s="75"/>
    </row>
    <row r="868">
      <c r="A868" s="75"/>
      <c r="B868" s="75"/>
    </row>
    <row r="869">
      <c r="A869" s="75"/>
      <c r="B869" s="75"/>
    </row>
    <row r="870">
      <c r="A870" s="75"/>
      <c r="B870" s="75"/>
    </row>
    <row r="871">
      <c r="A871" s="75"/>
      <c r="B871" s="75"/>
    </row>
    <row r="872">
      <c r="A872" s="75"/>
      <c r="B872" s="75"/>
    </row>
    <row r="873">
      <c r="A873" s="75"/>
      <c r="B873" s="75"/>
    </row>
    <row r="874">
      <c r="A874" s="75"/>
      <c r="B874" s="75"/>
    </row>
    <row r="875">
      <c r="A875" s="75"/>
      <c r="B875" s="75"/>
    </row>
    <row r="876">
      <c r="A876" s="75"/>
      <c r="B876" s="75"/>
    </row>
    <row r="877">
      <c r="A877" s="75"/>
      <c r="B877" s="75"/>
    </row>
    <row r="878">
      <c r="A878" s="75"/>
      <c r="B878" s="75"/>
    </row>
    <row r="879">
      <c r="A879" s="75"/>
      <c r="B879" s="75"/>
    </row>
    <row r="880">
      <c r="A880" s="75"/>
      <c r="B880" s="75"/>
    </row>
    <row r="881">
      <c r="A881" s="75"/>
      <c r="B881" s="75"/>
    </row>
    <row r="882">
      <c r="A882" s="75"/>
      <c r="B882" s="75"/>
    </row>
    <row r="883">
      <c r="A883" s="75"/>
      <c r="B883" s="75"/>
    </row>
    <row r="884">
      <c r="A884" s="75"/>
      <c r="B884" s="75"/>
    </row>
    <row r="885">
      <c r="A885" s="75"/>
      <c r="B885" s="75"/>
    </row>
    <row r="886">
      <c r="A886" s="75"/>
      <c r="B886" s="75"/>
    </row>
    <row r="887">
      <c r="A887" s="75"/>
      <c r="B887" s="75"/>
    </row>
    <row r="888">
      <c r="A888" s="75"/>
      <c r="B888" s="75"/>
    </row>
    <row r="889">
      <c r="A889" s="75"/>
      <c r="B889" s="75"/>
    </row>
    <row r="890">
      <c r="A890" s="75"/>
      <c r="B890" s="75"/>
    </row>
    <row r="891">
      <c r="A891" s="75"/>
      <c r="B891" s="75"/>
    </row>
    <row r="892">
      <c r="A892" s="75"/>
      <c r="B892" s="75"/>
    </row>
    <row r="893">
      <c r="A893" s="75"/>
      <c r="B893" s="75"/>
    </row>
    <row r="894">
      <c r="A894" s="75"/>
      <c r="B894" s="75"/>
    </row>
    <row r="895">
      <c r="A895" s="75"/>
      <c r="B895" s="75"/>
    </row>
    <row r="896">
      <c r="A896" s="75"/>
      <c r="B896" s="75"/>
    </row>
    <row r="897">
      <c r="A897" s="75"/>
      <c r="B897" s="75"/>
    </row>
    <row r="898">
      <c r="A898" s="75"/>
      <c r="B898" s="75"/>
    </row>
    <row r="899">
      <c r="A899" s="75"/>
      <c r="B899" s="75"/>
    </row>
    <row r="900">
      <c r="A900" s="75"/>
      <c r="B900" s="75"/>
    </row>
    <row r="901">
      <c r="A901" s="75"/>
      <c r="B901" s="75"/>
    </row>
    <row r="902">
      <c r="A902" s="75"/>
      <c r="B902" s="75"/>
    </row>
    <row r="903">
      <c r="A903" s="75"/>
      <c r="B903" s="75"/>
    </row>
    <row r="904">
      <c r="A904" s="75"/>
      <c r="B904" s="75"/>
    </row>
    <row r="905">
      <c r="A905" s="75"/>
      <c r="B905" s="75"/>
    </row>
    <row r="906">
      <c r="A906" s="75"/>
      <c r="B906" s="75"/>
    </row>
    <row r="907">
      <c r="A907" s="75"/>
      <c r="B907" s="75"/>
    </row>
    <row r="908">
      <c r="A908" s="75"/>
      <c r="B908" s="75"/>
    </row>
    <row r="909">
      <c r="A909" s="75"/>
      <c r="B909" s="75"/>
    </row>
    <row r="910">
      <c r="A910" s="75"/>
      <c r="B910" s="75"/>
    </row>
    <row r="911">
      <c r="A911" s="75"/>
      <c r="B911" s="75"/>
    </row>
    <row r="912">
      <c r="A912" s="75"/>
      <c r="B912" s="75"/>
    </row>
    <row r="913">
      <c r="A913" s="75"/>
      <c r="B913" s="75"/>
    </row>
    <row r="914">
      <c r="A914" s="75"/>
      <c r="B914" s="75"/>
    </row>
    <row r="915">
      <c r="A915" s="75"/>
      <c r="B915" s="75"/>
    </row>
    <row r="916">
      <c r="A916" s="75"/>
      <c r="B916" s="75"/>
    </row>
    <row r="917">
      <c r="A917" s="75"/>
      <c r="B917" s="75"/>
    </row>
    <row r="918">
      <c r="A918" s="75"/>
      <c r="B918" s="75"/>
    </row>
    <row r="919">
      <c r="A919" s="75"/>
      <c r="B919" s="75"/>
    </row>
    <row r="920">
      <c r="A920" s="75"/>
      <c r="B920" s="75"/>
    </row>
    <row r="921">
      <c r="A921" s="75"/>
      <c r="B921" s="75"/>
    </row>
    <row r="922">
      <c r="A922" s="75"/>
      <c r="B922" s="75"/>
    </row>
    <row r="923">
      <c r="A923" s="75"/>
      <c r="B923" s="75"/>
    </row>
    <row r="924">
      <c r="A924" s="75"/>
      <c r="B924" s="75"/>
    </row>
    <row r="925">
      <c r="A925" s="75"/>
      <c r="B925" s="75"/>
    </row>
    <row r="926">
      <c r="A926" s="75"/>
      <c r="B926" s="75"/>
    </row>
    <row r="927">
      <c r="A927" s="75"/>
      <c r="B927" s="75"/>
    </row>
    <row r="928">
      <c r="A928" s="75"/>
      <c r="B928" s="75"/>
    </row>
    <row r="929">
      <c r="A929" s="75"/>
      <c r="B929" s="75"/>
    </row>
    <row r="930">
      <c r="A930" s="75"/>
      <c r="B930" s="75"/>
    </row>
    <row r="931">
      <c r="A931" s="75"/>
      <c r="B931" s="75"/>
    </row>
    <row r="932">
      <c r="A932" s="75"/>
      <c r="B932" s="75"/>
    </row>
    <row r="933">
      <c r="A933" s="75"/>
      <c r="B933" s="75"/>
    </row>
    <row r="934">
      <c r="A934" s="75"/>
      <c r="B934" s="75"/>
    </row>
    <row r="935">
      <c r="A935" s="75"/>
      <c r="B935" s="75"/>
    </row>
    <row r="936">
      <c r="A936" s="75"/>
      <c r="B936" s="75"/>
    </row>
    <row r="937">
      <c r="A937" s="75"/>
      <c r="B937" s="75"/>
    </row>
    <row r="938">
      <c r="A938" s="75"/>
      <c r="B938" s="75"/>
    </row>
    <row r="939">
      <c r="A939" s="75"/>
      <c r="B939" s="75"/>
    </row>
    <row r="940">
      <c r="A940" s="75"/>
      <c r="B940" s="75"/>
    </row>
    <row r="941">
      <c r="A941" s="75"/>
      <c r="B941" s="75"/>
    </row>
    <row r="942">
      <c r="A942" s="75"/>
      <c r="B942" s="75"/>
    </row>
    <row r="943">
      <c r="A943" s="75"/>
      <c r="B943" s="75"/>
    </row>
    <row r="944">
      <c r="A944" s="75"/>
      <c r="B944" s="75"/>
    </row>
    <row r="945">
      <c r="A945" s="75"/>
      <c r="B945" s="75"/>
    </row>
    <row r="946">
      <c r="A946" s="75"/>
      <c r="B946" s="75"/>
    </row>
    <row r="947">
      <c r="A947" s="75"/>
      <c r="B947" s="75"/>
    </row>
    <row r="948">
      <c r="A948" s="75"/>
      <c r="B948" s="75"/>
    </row>
    <row r="949">
      <c r="A949" s="75"/>
      <c r="B949" s="75"/>
    </row>
    <row r="950">
      <c r="A950" s="75"/>
      <c r="B950" s="75"/>
    </row>
    <row r="951">
      <c r="A951" s="75"/>
      <c r="B951" s="75"/>
    </row>
    <row r="952">
      <c r="A952" s="75"/>
      <c r="B952" s="75"/>
    </row>
    <row r="953">
      <c r="A953" s="75"/>
      <c r="B953" s="75"/>
    </row>
    <row r="954">
      <c r="A954" s="75"/>
      <c r="B954" s="75"/>
    </row>
    <row r="955">
      <c r="A955" s="75"/>
      <c r="B955" s="75"/>
    </row>
    <row r="956">
      <c r="A956" s="75"/>
      <c r="B956" s="75"/>
    </row>
    <row r="957">
      <c r="A957" s="75"/>
      <c r="B957" s="75"/>
    </row>
    <row r="958">
      <c r="A958" s="75"/>
      <c r="B958" s="75"/>
    </row>
    <row r="959">
      <c r="A959" s="75"/>
      <c r="B959" s="75"/>
    </row>
    <row r="960">
      <c r="A960" s="75"/>
      <c r="B960" s="75"/>
    </row>
    <row r="961">
      <c r="A961" s="75"/>
      <c r="B961" s="75"/>
    </row>
    <row r="962">
      <c r="A962" s="75"/>
      <c r="B962" s="75"/>
    </row>
    <row r="963">
      <c r="A963" s="75"/>
      <c r="B963" s="75"/>
    </row>
    <row r="964">
      <c r="A964" s="75"/>
      <c r="B964" s="75"/>
    </row>
    <row r="965">
      <c r="A965" s="75"/>
      <c r="B965" s="75"/>
    </row>
    <row r="966">
      <c r="A966" s="75"/>
      <c r="B966" s="75"/>
    </row>
    <row r="967">
      <c r="A967" s="75"/>
      <c r="B967" s="75"/>
    </row>
    <row r="968">
      <c r="A968" s="75"/>
      <c r="B968" s="75"/>
    </row>
    <row r="969">
      <c r="A969" s="75"/>
      <c r="B969" s="75"/>
    </row>
    <row r="970">
      <c r="A970" s="75"/>
      <c r="B970" s="75"/>
    </row>
    <row r="971">
      <c r="A971" s="75"/>
      <c r="B971" s="75"/>
    </row>
    <row r="972">
      <c r="A972" s="75"/>
      <c r="B972" s="75"/>
    </row>
    <row r="973">
      <c r="A973" s="75"/>
      <c r="B973" s="75"/>
    </row>
    <row r="974">
      <c r="A974" s="75"/>
      <c r="B974" s="75"/>
    </row>
    <row r="975">
      <c r="A975" s="75"/>
      <c r="B975" s="75"/>
    </row>
    <row r="976">
      <c r="A976" s="75"/>
      <c r="B976" s="75"/>
    </row>
    <row r="977">
      <c r="A977" s="75"/>
      <c r="B977" s="75"/>
    </row>
    <row r="978">
      <c r="A978" s="75"/>
      <c r="B978" s="75"/>
    </row>
    <row r="979">
      <c r="A979" s="75"/>
      <c r="B979" s="75"/>
    </row>
    <row r="980">
      <c r="A980" s="75"/>
      <c r="B980" s="75"/>
    </row>
    <row r="981">
      <c r="A981" s="75"/>
      <c r="B981" s="75"/>
    </row>
    <row r="982">
      <c r="A982" s="75"/>
      <c r="B982" s="75"/>
    </row>
    <row r="983">
      <c r="A983" s="75"/>
      <c r="B983" s="75"/>
    </row>
    <row r="984">
      <c r="A984" s="75"/>
      <c r="B984" s="75"/>
    </row>
    <row r="985">
      <c r="A985" s="75"/>
      <c r="B985" s="75"/>
    </row>
    <row r="986">
      <c r="A986" s="75"/>
      <c r="B986" s="75"/>
    </row>
    <row r="987">
      <c r="A987" s="75"/>
      <c r="B987" s="75"/>
    </row>
    <row r="988">
      <c r="A988" s="75"/>
      <c r="B988" s="75"/>
    </row>
    <row r="989">
      <c r="A989" s="75"/>
      <c r="B989" s="75"/>
    </row>
    <row r="990">
      <c r="A990" s="75"/>
      <c r="B990" s="75"/>
    </row>
    <row r="991">
      <c r="A991" s="75"/>
      <c r="B991" s="75"/>
    </row>
    <row r="992">
      <c r="A992" s="75"/>
      <c r="B992" s="75"/>
    </row>
    <row r="993">
      <c r="A993" s="75"/>
      <c r="B993" s="75"/>
    </row>
    <row r="994">
      <c r="A994" s="75"/>
      <c r="B994" s="75"/>
    </row>
    <row r="995">
      <c r="A995" s="75"/>
      <c r="B995" s="75"/>
    </row>
    <row r="996">
      <c r="A996" s="75"/>
      <c r="B996" s="75"/>
    </row>
    <row r="997">
      <c r="A997" s="75"/>
      <c r="B997" s="75"/>
    </row>
    <row r="998">
      <c r="A998" s="75"/>
      <c r="B998" s="75"/>
    </row>
    <row r="999">
      <c r="A999" s="75"/>
      <c r="B999" s="75"/>
    </row>
    <row r="1000">
      <c r="A1000" s="75"/>
      <c r="B1000" s="75"/>
    </row>
    <row r="1001">
      <c r="A1001" s="75"/>
      <c r="B1001" s="75"/>
    </row>
    <row r="1002">
      <c r="A1002" s="75"/>
      <c r="B1002" s="75"/>
    </row>
    <row r="1003">
      <c r="A1003" s="75"/>
      <c r="B1003" s="75"/>
    </row>
    <row r="1004">
      <c r="A1004" s="75"/>
      <c r="B1004" s="75"/>
    </row>
    <row r="1005">
      <c r="A1005" s="75"/>
      <c r="B1005" s="75"/>
    </row>
    <row r="1006">
      <c r="A1006" s="75"/>
      <c r="B1006" s="75"/>
    </row>
    <row r="1007">
      <c r="A1007" s="75"/>
      <c r="B1007" s="75"/>
    </row>
    <row r="1008">
      <c r="A1008" s="75"/>
      <c r="B1008" s="75"/>
    </row>
    <row r="1009">
      <c r="A1009" s="75"/>
      <c r="B1009" s="75"/>
    </row>
    <row r="1010">
      <c r="A1010" s="75"/>
      <c r="B1010" s="75"/>
    </row>
    <row r="1011">
      <c r="A1011" s="75"/>
      <c r="B1011" s="75"/>
    </row>
    <row r="1012">
      <c r="A1012" s="75"/>
      <c r="B1012" s="75"/>
    </row>
    <row r="1013">
      <c r="A1013" s="75"/>
      <c r="B1013" s="75"/>
    </row>
    <row r="1014">
      <c r="A1014" s="75"/>
      <c r="B1014" s="75"/>
    </row>
    <row r="1015">
      <c r="A1015" s="75"/>
      <c r="B1015" s="75"/>
    </row>
    <row r="1016">
      <c r="A1016" s="75"/>
      <c r="B1016" s="75"/>
    </row>
    <row r="1017">
      <c r="A1017" s="75"/>
      <c r="B1017" s="75"/>
    </row>
    <row r="1018">
      <c r="A1018" s="75"/>
      <c r="B1018" s="75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