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LotSummary" sheetId="2" r:id="rId6"/>
    <sheet state="visible" name="J214 NYCO KNIT - MC -  1140" sheetId="3" r:id="rId7"/>
    <sheet state="hidden" name="Lot Acceptance Sheet - 5" sheetId="4" r:id="rId8"/>
    <sheet state="hidden" name="Lot Acceptance Sheet - 2" sheetId="5" r:id="rId9"/>
    <sheet state="hidden" name="Lot Acceptance Sheet - 3" sheetId="6" r:id="rId10"/>
    <sheet state="visible" name="Poly Lyra Double Face Knit - MC" sheetId="7" r:id="rId11"/>
    <sheet state="visible" name="Sheet13" sheetId="8" r:id="rId12"/>
    <sheet state="visible" name="25910L 80% Nylon x 20% Spandex " sheetId="9" r:id="rId13"/>
    <sheet state="visible" name="Nylon Spandex (Lot 302793 on 41" sheetId="10" r:id="rId14"/>
    <sheet state="visible" name="80% Nylon 20% Spandex - HTP - M" sheetId="11" r:id="rId15"/>
    <sheet state="visible" name="87% Poly  13% Spandex - HTP - M" sheetId="12" r:id="rId16"/>
    <sheet state="visible" name="Sheet14" sheetId="13" r:id="rId17"/>
    <sheet state="visible" name="Sheet15" sheetId="14" r:id="rId18"/>
    <sheet state="visible" name="Sheet16" sheetId="15" r:id="rId19"/>
    <sheet state="visible" name="8619 Spandex Bandage - MC -  11" sheetId="16" r:id="rId20"/>
    <sheet state="visible" name="Sheet17" sheetId="17" r:id="rId21"/>
    <sheet state="visible" name=" 701990 1154" sheetId="18" r:id="rId22"/>
    <sheet state="visible" name="92% Poly x 8% Spandex MCO HTP -" sheetId="19" r:id="rId23"/>
    <sheet state="visible" name="100% Poly Spandex - MC -  70198" sheetId="20" r:id="rId24"/>
    <sheet state="visible" name="Sheet18" sheetId="21" r:id="rId25"/>
    <sheet state="visible" name="Sheet19" sheetId="22" r:id="rId26"/>
    <sheet state="visible" name="Sheet20" sheetId="23" r:id="rId27"/>
    <sheet state="visible" name="80% Poly  20% Spandex - MC -  7" sheetId="24" r:id="rId28"/>
    <sheet state="visible" name="J214 NYCO KNIT - MC -  302946-9" sheetId="25" r:id="rId29"/>
    <sheet state="visible" name="Sheet21" sheetId="26" r:id="rId30"/>
    <sheet state="visible" name="100% Poly Tubular - MC - 701995" sheetId="27" r:id="rId31"/>
    <sheet state="visible" name="Sheet22" sheetId="28" r:id="rId32"/>
    <sheet state="visible" name="1853CA Nex Skyn Aclimate Dry Po" sheetId="29" r:id="rId33"/>
    <sheet state="visible" name="Sheet23" sheetId="30" r:id="rId34"/>
    <sheet state="visible" name="Sheet24" sheetId="31" r:id="rId35"/>
    <sheet state="visible" name="8619 Spandex Bandage - MC -  30" sheetId="32" r:id="rId36"/>
    <sheet state="visible" name="XGO Style 1874 78% Modacrylic 2" sheetId="33" r:id="rId37"/>
    <sheet state="visible" name="J214 NYCO KNIT - MC -  303012 4" sheetId="34" r:id="rId38"/>
    <sheet state="visible" name="Sheet25" sheetId="35" r:id="rId39"/>
    <sheet state="visible" name="XGO Style 1922 Rayon FR 78% Mod" sheetId="36" r:id="rId40"/>
    <sheet state="visible" name="520ENS Nylon Spandex 4 way stre" sheetId="37" r:id="rId41"/>
    <sheet state="visible" name="Sheet26" sheetId="38" r:id="rId42"/>
    <sheet state="visible" name="Sheet27" sheetId="39" r:id="rId43"/>
    <sheet state="visible" name="536 NC V4 - MC - 302967 4-29329" sheetId="40" r:id="rId44"/>
    <sheet state="visible" name="Sheet28" sheetId="41" r:id="rId45"/>
    <sheet state="visible" name="J214 NYCO KNIT - MC -  303065 4" sheetId="42" r:id="rId46"/>
    <sheet state="visible" name="594ENS Nylon Spandex 4 way stre" sheetId="43" r:id="rId47"/>
    <sheet state="visible" name="Sheet29" sheetId="44" r:id="rId48"/>
    <sheet state="visible" name="Sheet30" sheetId="45" r:id="rId49"/>
    <sheet state="visible" name="Sheet31" sheetId="46" r:id="rId50"/>
    <sheet state="visible" name="Sheet32" sheetId="47" r:id="rId51"/>
    <sheet state="visible" name="Sheet33" sheetId="48" r:id="rId52"/>
    <sheet state="visible" name="Sheet34" sheetId="49" r:id="rId53"/>
    <sheet state="visible" name="Sheet35" sheetId="50" r:id="rId54"/>
    <sheet state="visible" name="DK805 - MC - 429272 430624" sheetId="51" r:id="rId55"/>
    <sheet state="visible" name="DK805 - MC - 429272 430623" sheetId="52" r:id="rId56"/>
    <sheet state="visible" name="JL7026 Poly HTP - MC -  430825 " sheetId="53" r:id="rId57"/>
    <sheet state="visible" name="Sheet36" sheetId="54" r:id="rId58"/>
    <sheet state="visible" name="POWER STRETCH PRO JERSEY KNIT -" sheetId="55" r:id="rId59"/>
    <sheet state="visible" name="Sheet37" sheetId="56" r:id="rId60"/>
    <sheet state="visible" name="Sheet38" sheetId="57" r:id="rId61"/>
    <sheet state="visible" name="Sheet39" sheetId="58" r:id="rId62"/>
    <sheet state="visible" name="JL7026 Poly HTP - MC -  431261" sheetId="59" r:id="rId63"/>
    <sheet state="visible" name="Sheet40" sheetId="60" r:id="rId64"/>
    <sheet state="visible" name="Sheet41" sheetId="61" r:id="rId65"/>
    <sheet state="visible" name="80% Poly  20% Spandex - MC -  4" sheetId="62" r:id="rId66"/>
    <sheet state="visible" name="4.5 oz FR Jersey - MC -  303160" sheetId="63" r:id="rId67"/>
    <sheet state="visible" name="Sheet42" sheetId="64" r:id="rId68"/>
    <sheet state="visible" name="26960 74N 26S NYLON SPANDEX - M" sheetId="65" r:id="rId69"/>
    <sheet state="visible" name="Sheet43" sheetId="66" r:id="rId70"/>
    <sheet state="visible" name="Sheet44" sheetId="67" r:id="rId71"/>
    <sheet state="visible" name="Sheet45" sheetId="68" r:id="rId72"/>
    <sheet state="visible" name="JL7026 Poly HTP - MC -  431674 " sheetId="69" r:id="rId73"/>
    <sheet state="visible" name="Gladiator II  - MC - 303155 4-3" sheetId="70" r:id="rId74"/>
    <sheet state="visible" name="Sheet46" sheetId="71" r:id="rId75"/>
    <sheet state="visible" name="Sheet47" sheetId="72" r:id="rId76"/>
    <sheet state="visible" name="Sheet48" sheetId="73" r:id="rId77"/>
    <sheet state="visible" name="Sheet49" sheetId="74" r:id="rId78"/>
    <sheet state="visible" name="Sheet50" sheetId="75" r:id="rId79"/>
    <sheet state="visible" name="594O 4 WAY STRETCH - MCBlack - " sheetId="76" r:id="rId80"/>
    <sheet state="visible" name="Sheet51" sheetId="77" r:id="rId81"/>
    <sheet state="visible" name="100% Poly Spandex - MC -  70201" sheetId="78" r:id="rId82"/>
    <sheet state="visible" name="Sheet52" sheetId="79" r:id="rId83"/>
    <sheet state="visible" name="Sheet53" sheetId="80" r:id="rId84"/>
  </sheets>
  <definedNames/>
  <calcPr/>
</workbook>
</file>

<file path=xl/sharedStrings.xml><?xml version="1.0" encoding="utf-8"?>
<sst xmlns="http://schemas.openxmlformats.org/spreadsheetml/2006/main" count="8844" uniqueCount="1705">
  <si>
    <t>HAMPTON
LOT SUMMARY</t>
  </si>
  <si>
    <t>Pending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</si>
  <si>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</si>
  <si>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</si>
  <si>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</si>
  <si>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</si>
  <si>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</si>
  <si>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</si>
  <si>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</si>
  <si>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</si>
  <si>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</si>
  <si>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</si>
  <si>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</si>
  <si>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</si>
  <si>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</si>
  <si>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</si>
  <si>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</si>
  <si>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</si>
  <si>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</si>
  <si>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</si>
  <si>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</si>
  <si>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 xml:space="preserve">J214 NYCO KNIT - MC - </t>
  </si>
  <si>
    <t>Alpha</t>
  </si>
  <si>
    <t>N/A - Historic First Article</t>
  </si>
  <si>
    <t>Visible Spectrum Only</t>
  </si>
  <si>
    <t>1Z494R1V034900299</t>
  </si>
  <si>
    <t>DELACRUZ, MARIBEL</t>
  </si>
  <si>
    <t>Submitted</t>
  </si>
  <si>
    <t>J214 NYCO KNIT - MC -  1140</t>
  </si>
  <si>
    <t xml:space="preserve">Poly Lyra Double Face Knit - MC - </t>
  </si>
  <si>
    <t>1z494r1v0149291399</t>
  </si>
  <si>
    <t>Poly Lyra Double Face Knit - MC -  400027433</t>
  </si>
  <si>
    <t xml:space="preserve">25910L 80% Nylon x 20% Spandex - MC - </t>
  </si>
  <si>
    <t>1Z494R1V0350376550</t>
  </si>
  <si>
    <t>deLACRUZ, MARIBEL</t>
  </si>
  <si>
    <t>25910L 80% Nylon x 20% Spandex - MC -  1145</t>
  </si>
  <si>
    <t>Rejected</t>
  </si>
  <si>
    <t xml:space="preserve">Nylon Spandex (Lot 302793 on 4/1/2024) - MC - </t>
  </si>
  <si>
    <t>1z494r1v0350183731</t>
  </si>
  <si>
    <t>Nylon Spandex (Lot 302793 on 4/1/2024) - MC -  302824</t>
  </si>
  <si>
    <t>302859 4-28203</t>
  </si>
  <si>
    <t>1Z494R1V0351462062</t>
  </si>
  <si>
    <t>Poly Lyra Double Face Knit - MC -  302859 4-28203</t>
  </si>
  <si>
    <t>302871 4-6956</t>
  </si>
  <si>
    <t>Nylon Spandex (Lot 302793 on 4/1/2024) - MC -  302871 4-6956</t>
  </si>
  <si>
    <t xml:space="preserve">80% Nylon /20% Spandex - HTP - MCBlack - </t>
  </si>
  <si>
    <t>1146 204961</t>
  </si>
  <si>
    <t>1Z494R1V0349113774</t>
  </si>
  <si>
    <t>80% Nylon /20% Spandex - HTP - MCBlack -  1146 204961</t>
  </si>
  <si>
    <t xml:space="preserve">8619 Spandex Bandage - MC - </t>
  </si>
  <si>
    <t>1150 302884</t>
  </si>
  <si>
    <t>1Z494R1V0351280580</t>
  </si>
  <si>
    <t>8619 Spandex Bandage - MC -  1150 302884</t>
  </si>
  <si>
    <t>204992 1153</t>
  </si>
  <si>
    <t>1Z494R1V0351610464</t>
  </si>
  <si>
    <t>25910L 80% Nylon x 20% Spandex - MC -  204992 1153</t>
  </si>
  <si>
    <t xml:space="preserve">92% Poly x 8% Spandex MCO HTP - MC - </t>
  </si>
  <si>
    <t>701990 1154</t>
  </si>
  <si>
    <t>1z494r1v0349690963</t>
  </si>
  <si>
    <t>92% Poly x 8% Spandex MCO HTP - MC -  701990 1154</t>
  </si>
  <si>
    <t>701989 1152</t>
  </si>
  <si>
    <t>1z49r1v1349451603</t>
  </si>
  <si>
    <t>80% Nylon /20% Spandex - HTP - MCBlack -  701989 1152</t>
  </si>
  <si>
    <t>1Z494R1V0349860305</t>
  </si>
  <si>
    <t>Nylon Spandex (Lot 302793 on 4/1/2024) - MC -  302917</t>
  </si>
  <si>
    <t>205025 1162</t>
  </si>
  <si>
    <t>1z494r1v0349113756</t>
  </si>
  <si>
    <t>25910L 80% Nylon x 20% Spandex - MC -  205025 1162</t>
  </si>
  <si>
    <t>302946-947 4-29108-29111</t>
  </si>
  <si>
    <t>1z494r1v0149669562</t>
  </si>
  <si>
    <t>J214 NYCO KNIT - MC -  302946-947 4-29108-29111</t>
  </si>
  <si>
    <t>427383 1167</t>
  </si>
  <si>
    <t>1Z494R1V0350930683</t>
  </si>
  <si>
    <t>delacruz, maribel</t>
  </si>
  <si>
    <t>80% Nylon /20% Spandex - HTP - MCBlack -  427383 1167</t>
  </si>
  <si>
    <t>100% Poly Tubular - MC -</t>
  </si>
  <si>
    <t>701995 1165</t>
  </si>
  <si>
    <t>1Z494R1V0351709555</t>
  </si>
  <si>
    <t>100% Poly Tubular - MC - 701995 1165</t>
  </si>
  <si>
    <t>205072 1168</t>
  </si>
  <si>
    <t>1z494r1v0151106398</t>
  </si>
  <si>
    <t>25910L 80% Nylon x 20% Spandex - MC -  205072 1168</t>
  </si>
  <si>
    <t xml:space="preserve">1853CA Nex Skyn Aclimate Dry Poly - 4.0 oz. - MC - </t>
  </si>
  <si>
    <t>302964 4-29291</t>
  </si>
  <si>
    <t>1z494r1v0151892584</t>
  </si>
  <si>
    <t>1853CA Nex Skyn Aclimate Dry Poly - 4.0 oz. - MC -  302964 4-29291</t>
  </si>
  <si>
    <t>205089 1167</t>
  </si>
  <si>
    <t>1z494r1v0350231090</t>
  </si>
  <si>
    <t>80% Nylon /20% Spandex - HTP - MCBlack -  205089 1167</t>
  </si>
  <si>
    <t>1Z494t1v0349556500</t>
  </si>
  <si>
    <t>DELacruz, maribel</t>
  </si>
  <si>
    <t>Nylon Spandex (Lot 302793 on 4/1/2024) - MC -  302991</t>
  </si>
  <si>
    <t>303013 1173</t>
  </si>
  <si>
    <t>1Z494R1V0351859152</t>
  </si>
  <si>
    <t>8619 Spandex Bandage - MC -  303013 1173</t>
  </si>
  <si>
    <t xml:space="preserve">XGO Style 1874 78% Modacrylic 22% FR Rayon - MC - </t>
  </si>
  <si>
    <t>302996 1170</t>
  </si>
  <si>
    <t>1z494r1v0150937180</t>
  </si>
  <si>
    <t>XGO Style 1874 78% Modacrylic 22% FR Rayon - MC -  302996 1170</t>
  </si>
  <si>
    <t>303012 4-29804</t>
  </si>
  <si>
    <t>1z494r1v0150079876</t>
  </si>
  <si>
    <t>J214 NYCO KNIT - MC -  303012 4-29804</t>
  </si>
  <si>
    <t>303020 4-29905</t>
  </si>
  <si>
    <t>1Z494R1V0349840792</t>
  </si>
  <si>
    <t>Poly Lyra Double Face Knit - MC -  303020 4-29905</t>
  </si>
  <si>
    <t xml:space="preserve">XGO Style 1922 Rayon FR 78% Modacrylic 22% FR - MC - </t>
  </si>
  <si>
    <t>303019 -1175</t>
  </si>
  <si>
    <t>1z494r1v0351237127</t>
  </si>
  <si>
    <t>XGO Style 1922 Rayon FR 78% Modacrylic 22% FR - MC -  303019 -1175</t>
  </si>
  <si>
    <t>520ENS Nylon Spandex 4 way stretch - MC - 302846 4-28090</t>
  </si>
  <si>
    <t xml:space="preserve"> </t>
  </si>
  <si>
    <t>303049 4-30143</t>
  </si>
  <si>
    <t>1z494r1v0151334829</t>
  </si>
  <si>
    <t>520ENS Nylon Spandex 4 way stretch - MC - 302846 4-28090 303049 4-30143</t>
  </si>
  <si>
    <t>205132 1181</t>
  </si>
  <si>
    <t>1Z494R1V0149512711</t>
  </si>
  <si>
    <t>25910L 80% Nylon x 20% Spandex - MC -  205132 1181</t>
  </si>
  <si>
    <t>80% Nylon /20% Spandex - HTP - MCBlack -  205132 1181</t>
  </si>
  <si>
    <t>303045 4-30131</t>
  </si>
  <si>
    <t>520ENS Nylon Spandex 4 way stretch - MC - 302846 4-28090 303045 4-30131</t>
  </si>
  <si>
    <t>303065 4-30263</t>
  </si>
  <si>
    <t>1z494r1v0150861163</t>
  </si>
  <si>
    <t>J214 NYCO KNIT - MC -  303065 4-30263</t>
  </si>
  <si>
    <t>594ENS Nylon Spandex 4 way stretch - MC - 302846 4-28090</t>
  </si>
  <si>
    <t>12/102024</t>
  </si>
  <si>
    <t>302846 4-28090</t>
  </si>
  <si>
    <t>303050 4-30144</t>
  </si>
  <si>
    <t>1z494r1v0151408133</t>
  </si>
  <si>
    <t>delacriz ,maribel</t>
  </si>
  <si>
    <t>594ENS Nylon Spandex 4 way stretch - MC - 302846 4-28090 303050 4-30144</t>
  </si>
  <si>
    <t>1z494r1v0150810753</t>
  </si>
  <si>
    <t>Nylon Spandex (Lot 302793 on 4/1/2024) - MC -  303068</t>
  </si>
  <si>
    <t>1z494r1v0151126063</t>
  </si>
  <si>
    <t>Nylon Spandex (Lot 302793 on 4/1/2024) - MC -  303048</t>
  </si>
  <si>
    <t>1z494r1v0149806565</t>
  </si>
  <si>
    <t>Nylon Spandex (Lot 302793 on 4/1/2024) - MC -  303082</t>
  </si>
  <si>
    <t>1z494r1v1351784384</t>
  </si>
  <si>
    <t>XGO Style 1874 78% Modacrylic 22% FR Rayon - MC -  303085</t>
  </si>
  <si>
    <t>303091 4-30533</t>
  </si>
  <si>
    <t>1Z494R1V0350620115</t>
  </si>
  <si>
    <t>8619 Spandex Bandage - MC -  303091 4-30533</t>
  </si>
  <si>
    <t>536 NC V4 - MC - 302967 4-29329C</t>
  </si>
  <si>
    <t>302967 4-29329C</t>
  </si>
  <si>
    <t>303088 4-30525</t>
  </si>
  <si>
    <t>1z494r1v0349955696</t>
  </si>
  <si>
    <t>536 NC V4 - MC - 302967 4-29329C 303088 4-30525</t>
  </si>
  <si>
    <t>303084 4-30431</t>
  </si>
  <si>
    <t>1z494r1v0350263663</t>
  </si>
  <si>
    <t>594ENS Nylon Spandex 4 way stretch - MC - 302846 4-28090 303084 4-30431</t>
  </si>
  <si>
    <t>DK805 - MC - 429272</t>
  </si>
  <si>
    <t>1z494r1v0350861329</t>
  </si>
  <si>
    <t>DK805 - MC - 429272 430624</t>
  </si>
  <si>
    <t>DK805 - MC - 429272 430623</t>
  </si>
  <si>
    <t xml:space="preserve">JL7026 Poly HTP - MC - </t>
  </si>
  <si>
    <t>430825 4308554</t>
  </si>
  <si>
    <t>1z494r1v0151715819</t>
  </si>
  <si>
    <t>JL7026 Poly HTP - MC -  430825 4308554</t>
  </si>
  <si>
    <t>205211 4-30893</t>
  </si>
  <si>
    <t>1z494r1v0351896317</t>
  </si>
  <si>
    <t>25910L 80% Nylon x 20% Spandex - MC -  205211 4-30893</t>
  </si>
  <si>
    <t xml:space="preserve">POWER STRETCH PRO JERSEY KNIT - MC - </t>
  </si>
  <si>
    <t>303027 4-29979</t>
  </si>
  <si>
    <t>1Z494R1V0349988526</t>
  </si>
  <si>
    <t>POWER STRETCH PRO JERSEY KNIT - MC -  303027 4-29979</t>
  </si>
  <si>
    <t>303142 4-31009</t>
  </si>
  <si>
    <t>1Z494R1V0350934536</t>
  </si>
  <si>
    <t>XGO Style 1874 78% Modacrylic 22% FR Rayon - MC -  303142 4-31009</t>
  </si>
  <si>
    <t>303048-1  303146 - 303147</t>
  </si>
  <si>
    <t>1z494r1v0151789482</t>
  </si>
  <si>
    <t>Nylon Spandex (Lot 302793 on 4/1/2024) - MC -  303048-1</t>
  </si>
  <si>
    <t>303143 4-31017</t>
  </si>
  <si>
    <t>1z494r1v0350609094</t>
  </si>
  <si>
    <t>594ENS Nylon Spandex 4 way stretch - MC - 302846 4-28090 303143 4-31017</t>
  </si>
  <si>
    <t>1Z494R1V0351869598</t>
  </si>
  <si>
    <t>JL7026 Poly HTP - MC -  431261</t>
  </si>
  <si>
    <t>303097 4-30649</t>
  </si>
  <si>
    <t>594ENS Nylon Spandex 4 way stretch - MC - 302846 4-28090 303097 4-30649</t>
  </si>
  <si>
    <t>303152 4-31078</t>
  </si>
  <si>
    <t>XGO Style 1874 78% Modacrylic 22% FR Rayon - MC -  303152 4-31078</t>
  </si>
  <si>
    <t xml:space="preserve">80% Poly / 20% Spandex - MC - </t>
  </si>
  <si>
    <t>431418-417 4-31207</t>
  </si>
  <si>
    <t>1z494r1v0350327611</t>
  </si>
  <si>
    <t>80% Poly / 20% Spandex - MC -  431418-417 4-31207</t>
  </si>
  <si>
    <t>303165 4-31179</t>
  </si>
  <si>
    <t>1Z494R1V0351871076</t>
  </si>
  <si>
    <t>XGO Style 1874 78% Modacrylic 22% FR Rayon - MC -  303165 4-31179</t>
  </si>
  <si>
    <t xml:space="preserve">4.5 oz FR Jersey - MC - </t>
  </si>
  <si>
    <t>303160 4-31136</t>
  </si>
  <si>
    <t>4.5 oz FR Jersey - MC -  303160 4-31136</t>
  </si>
  <si>
    <t>26960 74N 26S NYLON SPANDEX - MC - 429805</t>
  </si>
  <si>
    <t>431577 431578</t>
  </si>
  <si>
    <t>1Z494R1V0349834423</t>
  </si>
  <si>
    <t>26960 74N 26S NYLON SPANDEX - MC - 429805 431577 431578</t>
  </si>
  <si>
    <t>303153 4-31106</t>
  </si>
  <si>
    <t>594ENS Nylon Spandex 4 way stretch - MC - 302846 4-28090 303153 4-31106</t>
  </si>
  <si>
    <t>431674 431673</t>
  </si>
  <si>
    <t>1z494r1v0151279461</t>
  </si>
  <si>
    <t>JL7026 Poly HTP - MC -  431674 431673</t>
  </si>
  <si>
    <t>431578 431785</t>
  </si>
  <si>
    <t>1z494r1v0151193482</t>
  </si>
  <si>
    <t>26960 74N 26S NYLON SPANDEX - MC - 429805 431578 431785</t>
  </si>
  <si>
    <t>303155 4-31112</t>
  </si>
  <si>
    <t>1z494r1v0351864217</t>
  </si>
  <si>
    <t>536 NC V4 - MC - 302967 4-29329C 303155 4-31112</t>
  </si>
  <si>
    <t>303184 4-31302</t>
  </si>
  <si>
    <t>1Z494R1V0351468824</t>
  </si>
  <si>
    <t>8619 Spandex Bandage - MC -  303184 4-31302</t>
  </si>
  <si>
    <t>702009 205250 4-31276</t>
  </si>
  <si>
    <t>1z494r1v1351950953</t>
  </si>
  <si>
    <t>80% Nylon /20% Spandex - HTP - MCBlack -  702009 205250 4-31276</t>
  </si>
  <si>
    <t>Nylon Spandex (Lot 302793 on 4/1/2024) - MC -  303198</t>
  </si>
  <si>
    <t>594O 4 WAY STRETCH - MCBlack - 702007 205223 4-30916 C</t>
  </si>
  <si>
    <t>702007 205223 4-30916 C</t>
  </si>
  <si>
    <t>1Z494R1V1351950953</t>
  </si>
  <si>
    <t>594O 4 WAY STRETCH - MCBlack - 702007 205223 4-30916 C 702007 205223 4-30916 C</t>
  </si>
  <si>
    <t>702009 205250 4-31276B</t>
  </si>
  <si>
    <t>1Z494R1V0349650765</t>
  </si>
  <si>
    <t>80% Nylon /20% Spandex - HTP - MCBlack -  702009 205250 4-31276B</t>
  </si>
  <si>
    <t xml:space="preserve">100% Poly Spandex - MC - </t>
  </si>
  <si>
    <t>702010 205276 4-31451</t>
  </si>
  <si>
    <t>1z494r1v0151191895</t>
  </si>
  <si>
    <t>100% Poly Spandex - MC -  702010 205276 4-31451</t>
  </si>
  <si>
    <t>303191 4-31369</t>
  </si>
  <si>
    <t>1z494r1v0150735577</t>
  </si>
  <si>
    <t>594ENS Nylon Spandex 4 way stretch - MC - 302846 4-28090 303191 4-31369</t>
  </si>
  <si>
    <t>702012 702013 4-31483 31515</t>
  </si>
  <si>
    <t>1Z494R1V0349695048</t>
  </si>
  <si>
    <t>25910L 80% Nylon x 20% Spandex - MC -  702012 702013 4-31483 31515</t>
  </si>
  <si>
    <t>LOT EVALUATION FORM</t>
  </si>
  <si>
    <r>
      <rPr>
        <rFont val="Calibri"/>
        <b/>
        <color theme="1"/>
        <sz val="11.0"/>
      </rPr>
      <t>Company Name:</t>
    </r>
  </si>
  <si>
    <t>Hampton</t>
  </si>
  <si>
    <t>Fabric Style:</t>
  </si>
  <si>
    <t xml:space="preserve">Spectral Reflectance Requirement: </t>
  </si>
  <si>
    <t>Name of Submitter:</t>
  </si>
  <si>
    <t>MultiCam® Variant:</t>
  </si>
  <si>
    <t>MultiCam®</t>
  </si>
  <si>
    <t xml:space="preserve">Lot Number/Identifier: </t>
  </si>
  <si>
    <t>Shade Standard:</t>
  </si>
  <si>
    <t>Date of Printing:</t>
  </si>
  <si>
    <t>Shade Standard No.:</t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</si>
  <si>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</si>
  <si>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</si>
  <si>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</si>
  <si>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</si>
  <si>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1140 - 1</t>
  </si>
  <si>
    <t xml:space="preserve">SHADE MATCHING: </t>
  </si>
  <si>
    <t>Cream 524</t>
  </si>
  <si>
    <t>3 - Noticeable</t>
  </si>
  <si>
    <t>Yellow</t>
  </si>
  <si>
    <t>Tan 525</t>
  </si>
  <si>
    <t>Pink/Light/Clean</t>
  </si>
  <si>
    <t>Pale Green 526</t>
  </si>
  <si>
    <t>3-4 - Noticeable/Slight</t>
  </si>
  <si>
    <t>Dark &amp; Blue</t>
  </si>
  <si>
    <t>Olive 527</t>
  </si>
  <si>
    <t>Red</t>
  </si>
  <si>
    <t>Dark Green 528</t>
  </si>
  <si>
    <t>Brown 529</t>
  </si>
  <si>
    <t>4 - Slight</t>
  </si>
  <si>
    <t>Light</t>
  </si>
  <si>
    <t>Dark Brown 530</t>
  </si>
  <si>
    <t>Yellow &amp; Green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</si>
  <si>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</si>
  <si>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</si>
  <si>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</si>
  <si>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</si>
  <si>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</si>
  <si>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t>1140 - 2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</si>
  <si>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</si>
  <si>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</si>
  <si>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</si>
  <si>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1140 - 3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</si>
  <si>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</si>
  <si>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</si>
  <si>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</si>
  <si>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</si>
  <si>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</si>
  <si>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</si>
  <si>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</si>
  <si>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</si>
  <si>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</si>
  <si>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</si>
  <si>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</si>
  <si>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</si>
  <si>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</si>
  <si>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</si>
  <si>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</si>
  <si>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</si>
  <si>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</si>
  <si>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</si>
  <si>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</si>
  <si>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</si>
  <si>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</si>
  <si>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</si>
  <si>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</si>
  <si>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</si>
  <si>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</si>
  <si>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</si>
  <si>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</si>
  <si>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</si>
  <si>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</si>
  <si>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</si>
  <si>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</si>
  <si>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</si>
  <si>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</si>
  <si>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</si>
  <si>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</si>
  <si>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</si>
  <si>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</si>
  <si>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</si>
  <si>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</si>
  <si>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</si>
  <si>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</si>
  <si>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</si>
  <si>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</si>
  <si>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</si>
  <si>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</si>
  <si>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</si>
  <si>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</si>
  <si>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</si>
  <si>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</si>
  <si>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</si>
  <si>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</si>
  <si>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</si>
  <si>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</si>
  <si>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</si>
  <si>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</si>
  <si>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</si>
  <si>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</si>
  <si>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</si>
  <si>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400027433 - 1</t>
  </si>
  <si>
    <t>5 - Equal</t>
  </si>
  <si>
    <t>No Comment</t>
  </si>
  <si>
    <t>Blue</t>
  </si>
  <si>
    <t>4-5 - Slight/Equal</t>
  </si>
  <si>
    <t>Slightly Blue</t>
  </si>
  <si>
    <t>Light &amp; Yellow</t>
  </si>
  <si>
    <t>Too Yellow - Borderline Pass</t>
  </si>
  <si>
    <t>Too Dark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</si>
  <si>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</si>
  <si>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</si>
  <si>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</si>
  <si>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400027433 - 2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</si>
  <si>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</si>
  <si>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</si>
  <si>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</si>
  <si>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400027433 - 3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</si>
  <si>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</si>
  <si>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</si>
  <si>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</si>
  <si>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</si>
  <si>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</si>
  <si>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</si>
  <si>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</si>
  <si>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</si>
  <si>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4000027433 - 1</t>
  </si>
  <si>
    <t>Very Yellow - Borderline Pass</t>
  </si>
  <si>
    <t>Very Dark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</si>
  <si>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</si>
  <si>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</si>
  <si>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</si>
  <si>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4000027433 - 2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</si>
  <si>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</si>
  <si>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</si>
  <si>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</si>
  <si>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4000027433 - 3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</si>
  <si>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</si>
  <si>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</si>
  <si>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</si>
  <si>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</si>
  <si>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</si>
  <si>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</si>
  <si>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</si>
  <si>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</si>
  <si>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1145 - 1</t>
  </si>
  <si>
    <t>Yellow &amp; Red</t>
  </si>
  <si>
    <t>Yellow &amp; red</t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</si>
  <si>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</si>
  <si>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</si>
  <si>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</si>
  <si>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</si>
  <si>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1145 - 2</t>
  </si>
  <si>
    <t xml:space="preserve">Yellow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</si>
  <si>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</si>
  <si>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</si>
  <si>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</si>
  <si>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1145 - 3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</si>
  <si>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</si>
  <si>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</si>
  <si>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</si>
  <si>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</si>
  <si>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</si>
  <si>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</si>
  <si>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</si>
  <si>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</si>
  <si>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302824 - 1</t>
  </si>
  <si>
    <t>Dark &amp; Green: 3.0</t>
  </si>
  <si>
    <t>Dark &amp; Blue: 3.0 Borderline Pass</t>
  </si>
  <si>
    <t>2 - Considerable</t>
  </si>
  <si>
    <t>Too Dark &amp; Yellow: 2.0</t>
  </si>
  <si>
    <t>Too Dark, Green &amp; Yellow: 2.0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</si>
  <si>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</si>
  <si>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</si>
  <si>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</si>
  <si>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302824 - 2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</si>
  <si>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</si>
  <si>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</si>
  <si>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</si>
  <si>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302824 - 3</t>
  </si>
  <si>
    <t>Not submitted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</si>
  <si>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</si>
  <si>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</si>
  <si>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</si>
  <si>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</si>
  <si>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</si>
  <si>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r>
      <rPr>
        <rFont val="Calibri"/>
        <b/>
        <color theme="1"/>
        <sz val="11.0"/>
      </rPr>
      <t>Company Name:</t>
    </r>
  </si>
  <si>
    <t xml:space="preserve">80% Nylon /20% Spandex - HTP - MC - 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</si>
  <si>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</si>
  <si>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</si>
  <si>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</si>
  <si>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1146 204961 - 1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</si>
  <si>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</si>
  <si>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</si>
  <si>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</si>
  <si>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1146 204961 - 2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</si>
  <si>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</si>
  <si>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</si>
  <si>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</si>
  <si>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1146 204961 - 3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</si>
  <si>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</si>
  <si>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</si>
  <si>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</si>
  <si>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</si>
  <si>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</si>
  <si>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 xml:space="preserve">87% Poly / 13% Spandex - HTP - MCBlack - </t>
  </si>
  <si>
    <t>MultiCam® Black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</si>
  <si>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</si>
  <si>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</si>
  <si>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</si>
  <si>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Olive 205</t>
  </si>
  <si>
    <t>Gray 206</t>
  </si>
  <si>
    <t>Black 207</t>
  </si>
  <si>
    <t>N/A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</si>
  <si>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</si>
  <si>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</si>
  <si>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</si>
  <si>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</si>
  <si>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</si>
  <si>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</si>
  <si>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</si>
  <si>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</si>
  <si>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</si>
  <si>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</si>
  <si>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</si>
  <si>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</si>
  <si>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</si>
  <si>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</si>
  <si>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302859 4-28203 - 1</t>
  </si>
  <si>
    <t>Slightly Light</t>
  </si>
  <si>
    <t>Bright and Yellow</t>
  </si>
  <si>
    <t>Slightly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</si>
  <si>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</si>
  <si>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</si>
  <si>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</si>
  <si>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302859 4-28203 - 2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</si>
  <si>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</si>
  <si>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</si>
  <si>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</si>
  <si>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302859 4-28203 - 3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</si>
  <si>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</si>
  <si>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</si>
  <si>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</si>
  <si>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</si>
  <si>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TRAPPING MUST BE IMPROVED ON FUTURE LOTS PER ED RICCI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</si>
  <si>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</si>
  <si>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</si>
  <si>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</si>
  <si>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</si>
  <si>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</si>
  <si>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</si>
  <si>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</si>
  <si>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</si>
  <si>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</si>
  <si>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</si>
  <si>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</si>
  <si>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</si>
  <si>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</si>
  <si>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</si>
  <si>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</si>
  <si>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</si>
  <si>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</si>
  <si>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</si>
  <si>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302871 4-6956 - 1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</si>
  <si>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</si>
  <si>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</si>
  <si>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</si>
  <si>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302871 4-6956 - 2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</si>
  <si>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</si>
  <si>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</si>
  <si>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</si>
  <si>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302871 4-6956 - 3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</si>
  <si>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</si>
  <si>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</si>
  <si>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</si>
  <si>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</si>
  <si>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TRAPPING NEEDS TO BE CORRECTED ON FUTURE PRODUCTION PER ED RICCI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</si>
  <si>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</si>
  <si>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</si>
  <si>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</si>
  <si>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</si>
  <si>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1150 302884 - 1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</si>
  <si>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</si>
  <si>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</si>
  <si>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</si>
  <si>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1150 302884 - 2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</si>
  <si>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</si>
  <si>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</si>
  <si>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</si>
  <si>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1150 302884 - 3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</si>
  <si>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</si>
  <si>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</si>
  <si>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</si>
  <si>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</si>
  <si>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</si>
  <si>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</si>
  <si>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</si>
  <si>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</si>
  <si>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204992 1153 - 1</t>
  </si>
  <si>
    <t>Yellow Borderline Pass</t>
  </si>
  <si>
    <t>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</si>
  <si>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</si>
  <si>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</si>
  <si>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</si>
  <si>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204992 1153 - 2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</si>
  <si>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</si>
  <si>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</si>
  <si>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</si>
  <si>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204992 1153 - 3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</si>
  <si>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</si>
  <si>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</si>
  <si>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</si>
  <si>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</si>
  <si>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</si>
  <si>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maribel delacruz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</si>
  <si>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</si>
  <si>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</si>
  <si>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</si>
  <si>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701990 1154 - 1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</si>
  <si>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</si>
  <si>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</si>
  <si>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</si>
  <si>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701990 1154 - 2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</si>
  <si>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</si>
  <si>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</si>
  <si>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</si>
  <si>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701990 1154 - 3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</si>
  <si>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</si>
  <si>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</si>
  <si>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</si>
  <si>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</si>
  <si>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</si>
  <si>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</si>
  <si>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</si>
  <si>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</si>
  <si>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Dark-Borderline Pass</t>
  </si>
  <si>
    <t>Dark &amp; Green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</si>
  <si>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</si>
  <si>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</si>
  <si>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</si>
  <si>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</si>
  <si>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</si>
  <si>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</si>
  <si>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</si>
  <si>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</si>
  <si>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</si>
  <si>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</si>
  <si>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</si>
  <si>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</si>
  <si>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</si>
  <si>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</si>
  <si>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701989 1152 - 1</t>
  </si>
  <si>
    <t>Dark, Green &amp; Yellow</t>
  </si>
  <si>
    <t>Light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</si>
  <si>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</si>
  <si>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</si>
  <si>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</si>
  <si>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701989 1152 - 2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</si>
  <si>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</si>
  <si>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</si>
  <si>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</si>
  <si>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701989 1152 - 3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</si>
  <si>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</si>
  <si>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</si>
  <si>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</si>
  <si>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</si>
  <si>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</si>
  <si>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</si>
  <si>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</si>
  <si>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</si>
  <si>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</si>
  <si>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</si>
  <si>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</si>
  <si>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</si>
  <si>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</si>
  <si>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</si>
  <si>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</si>
  <si>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</si>
  <si>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</si>
  <si>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</si>
  <si>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</si>
  <si>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</si>
  <si>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</si>
  <si>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</si>
  <si>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302917 - 1</t>
  </si>
  <si>
    <t>Very Dark</t>
  </si>
  <si>
    <t>Very Blue</t>
  </si>
  <si>
    <t>Very Dark &amp; Blue</t>
  </si>
  <si>
    <t>Very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</si>
  <si>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</si>
  <si>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</si>
  <si>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</si>
  <si>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</si>
  <si>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</si>
  <si>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</si>
  <si>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</si>
  <si>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</si>
  <si>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</si>
  <si>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</si>
  <si>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</si>
  <si>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</si>
  <si>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</si>
  <si>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</si>
  <si>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</si>
  <si>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</si>
  <si>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205025 1162 - 1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</si>
  <si>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</si>
  <si>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</si>
  <si>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</si>
  <si>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205025 1162 - 2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</si>
  <si>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</si>
  <si>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</si>
  <si>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</si>
  <si>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205025 1162 - 3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</si>
  <si>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</si>
  <si>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</si>
  <si>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</si>
  <si>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</si>
  <si>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</si>
  <si>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</si>
  <si>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</si>
  <si>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</si>
  <si>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</si>
  <si>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</si>
  <si>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</si>
  <si>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</si>
  <si>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</si>
  <si>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</si>
  <si>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</si>
  <si>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</si>
  <si>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</si>
  <si>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</si>
  <si>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</si>
  <si>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</si>
  <si>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</si>
  <si>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</si>
  <si>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302946-947 4-29108-29111 - 1</t>
  </si>
  <si>
    <t>Very Dark - BORDERLINE PASS</t>
  </si>
  <si>
    <t>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</si>
  <si>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</si>
  <si>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</si>
  <si>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</si>
  <si>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302946-947 4-29108-29111 - 2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</si>
  <si>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</si>
  <si>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</si>
  <si>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</si>
  <si>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302946-947 4-29108-29111 - 3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</si>
  <si>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</si>
  <si>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</si>
  <si>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</si>
  <si>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</si>
  <si>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</si>
  <si>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</si>
  <si>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</si>
  <si>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</si>
  <si>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427383 1167 - 1</t>
  </si>
  <si>
    <t>Light &amp; Green</t>
  </si>
  <si>
    <t>Too Light</t>
  </si>
  <si>
    <t>Too Blur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</si>
  <si>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</si>
  <si>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</si>
  <si>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</si>
  <si>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427383 1167 - 2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</si>
  <si>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</si>
  <si>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</si>
  <si>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</si>
  <si>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</si>
  <si>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</si>
  <si>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</si>
  <si>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</si>
  <si>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</si>
  <si>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701995 1165 - 1</t>
  </si>
  <si>
    <t>Slightly Yellow</t>
  </si>
  <si>
    <t>Slightly Full</t>
  </si>
  <si>
    <t>Slightly Yellow/Clean</t>
  </si>
  <si>
    <t>Slightly Green</t>
  </si>
  <si>
    <t>Slightly Full and Blue</t>
  </si>
  <si>
    <t>Slightly Full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</si>
  <si>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</si>
  <si>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</si>
  <si>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</si>
  <si>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701995 1165 - 2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</si>
  <si>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</si>
  <si>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</si>
  <si>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</si>
  <si>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701995 1165 - 3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</si>
  <si>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</si>
  <si>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</si>
  <si>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</si>
  <si>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</si>
  <si>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</si>
  <si>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</si>
  <si>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</si>
  <si>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</si>
  <si>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205072 1168 - 1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</si>
  <si>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</si>
  <si>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</si>
  <si>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</si>
  <si>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205072 1168 - 2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</si>
  <si>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</si>
  <si>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</si>
  <si>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</si>
  <si>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205072 1168 - 3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</si>
  <si>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</si>
  <si>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</si>
  <si>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</si>
  <si>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</si>
  <si>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</si>
  <si>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</si>
  <si>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</si>
  <si>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</si>
  <si>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302964 4-29291 - 1</t>
  </si>
  <si>
    <t>No comments</t>
  </si>
  <si>
    <t>Slightly red</t>
  </si>
  <si>
    <t>Dark &amp; blue</t>
  </si>
  <si>
    <t>yellow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</si>
  <si>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</si>
  <si>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</si>
  <si>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</si>
  <si>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302964 4-29291 - 2</t>
  </si>
  <si>
    <t>Dark blue</t>
  </si>
  <si>
    <t>Yellow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</si>
  <si>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</si>
  <si>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</si>
  <si>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</si>
  <si>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302964 4-29291 - 3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</si>
  <si>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</si>
  <si>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</si>
  <si>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</si>
  <si>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</si>
  <si>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nexskyn XGO PHASE 1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</si>
  <si>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</si>
  <si>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</si>
  <si>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</si>
  <si>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</si>
  <si>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205089 1167 - 1</t>
  </si>
  <si>
    <t>No Comments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</si>
  <si>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</si>
  <si>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</si>
  <si>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</si>
  <si>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205089 1167 - 2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</si>
  <si>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</si>
  <si>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</si>
  <si>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</si>
  <si>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205089 1167 - 3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</si>
  <si>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</si>
  <si>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</si>
  <si>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</si>
  <si>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</si>
  <si>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80% NYLON x 20% SPANDEX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</si>
  <si>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</si>
  <si>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</si>
  <si>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</si>
  <si>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</si>
  <si>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302991 - 1</t>
  </si>
  <si>
    <t>Dark &amp; Green</t>
  </si>
  <si>
    <t>Dark &amp; Red - Borerline Pass</t>
  </si>
  <si>
    <t>Slighlty Blue</t>
  </si>
  <si>
    <t>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</si>
  <si>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</si>
  <si>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</si>
  <si>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</si>
  <si>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302991 - 2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</si>
  <si>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</si>
  <si>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</si>
  <si>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</si>
  <si>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302991 - 3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</si>
  <si>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</si>
  <si>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</si>
  <si>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</si>
  <si>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</si>
  <si>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 SPANDEX - please watch trapping around Dark Brown 530 on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</si>
  <si>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</si>
  <si>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</si>
  <si>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</si>
  <si>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</si>
  <si>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303013 1173 - 1</t>
  </si>
  <si>
    <t>Too Dark Borerline Pass</t>
  </si>
  <si>
    <t>Dark and Blue</t>
  </si>
  <si>
    <t>Too Green Borerline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</si>
  <si>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</si>
  <si>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</si>
  <si>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</si>
  <si>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303013 1173 - 2</t>
  </si>
  <si>
    <t>Too Dark and Blue Borerline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</si>
  <si>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</si>
  <si>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</si>
  <si>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</si>
  <si>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303013 1173 - 3</t>
  </si>
  <si>
    <t>Dark and Blue Borerline Pass</t>
  </si>
  <si>
    <t>Dark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</si>
  <si>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</si>
  <si>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</si>
  <si>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</si>
  <si>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</si>
  <si>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Bandage Cotton/ Spandex Overall Borderline Pass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</si>
  <si>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</si>
  <si>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</si>
  <si>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</si>
  <si>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</si>
  <si>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302996 1170 - 1</t>
  </si>
  <si>
    <t>Slighlty Clean</t>
  </si>
  <si>
    <t>Very Violet -BORDERLINE PASS - Improvement needed on future production</t>
  </si>
  <si>
    <t>Violet</t>
  </si>
  <si>
    <t>Slighlty Full &amp; Green</t>
  </si>
  <si>
    <t>Light &amp; Blue</t>
  </si>
  <si>
    <t>Light - watch tonal work in some areas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</si>
  <si>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</si>
  <si>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</si>
  <si>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</si>
  <si>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302996 1170 - 2</t>
  </si>
  <si>
    <t>Slightly Clean</t>
  </si>
  <si>
    <t>Full/Blue</t>
  </si>
  <si>
    <t>Yellow and Green</t>
  </si>
  <si>
    <t>Light -watch tonal work in some areas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</si>
  <si>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</si>
  <si>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</si>
  <si>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</si>
  <si>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302996 1170 - 3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</si>
  <si>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</si>
  <si>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</si>
  <si>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</si>
  <si>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</si>
  <si>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</si>
  <si>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</si>
  <si>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</si>
  <si>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</si>
  <si>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303012 4-29804 - 1</t>
  </si>
  <si>
    <t>Dirty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</si>
  <si>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</si>
  <si>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</si>
  <si>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</si>
  <si>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303012 4-29804 - 2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</si>
  <si>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</si>
  <si>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</si>
  <si>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</si>
  <si>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303012 4-29804 - 3</t>
  </si>
  <si>
    <t>Slighlty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</si>
  <si>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</si>
  <si>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</si>
  <si>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</si>
  <si>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</si>
  <si>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</si>
  <si>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</si>
  <si>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</si>
  <si>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</si>
  <si>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303020 4-29905 - 1</t>
  </si>
  <si>
    <t>Dark, Yellow, &amp; Green -Borderline Pass</t>
  </si>
  <si>
    <t>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</si>
  <si>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</si>
  <si>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</si>
  <si>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</si>
  <si>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303020 4-29905 - 2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</si>
  <si>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</si>
  <si>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</si>
  <si>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</si>
  <si>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303020 4-29905 - 3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</si>
  <si>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</si>
  <si>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</si>
  <si>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</si>
  <si>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</si>
  <si>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</si>
  <si>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</si>
  <si>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</si>
  <si>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</si>
  <si>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303019 -1175 - 1</t>
  </si>
  <si>
    <t>Dark &amp; Green, Borderline Pass</t>
  </si>
  <si>
    <t>Dark &amp;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</si>
  <si>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</si>
  <si>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</si>
  <si>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</si>
  <si>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303019 -1175 - 2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</si>
  <si>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</si>
  <si>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</si>
  <si>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</si>
  <si>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303019 -1175 - 3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</si>
  <si>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</si>
  <si>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</si>
  <si>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</si>
  <si>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</si>
  <si>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XGO Style 1922 Rayon, Haloing around cream needs to be fixed in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</si>
  <si>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</si>
  <si>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</si>
  <si>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</si>
  <si>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</si>
  <si>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303049 4-30143 - 1</t>
  </si>
  <si>
    <t>Too Dark-BORDERLINE PASS</t>
  </si>
  <si>
    <t>Too Dark &amp; Blue-BORDERLINE PASS</t>
  </si>
  <si>
    <t>Too Dark &amp; Green, Borderline Pass</t>
  </si>
  <si>
    <t>Too Green-BORDERLINE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</si>
  <si>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</si>
  <si>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</si>
  <si>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</si>
  <si>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303049 4-30143 - 2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</si>
  <si>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</si>
  <si>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</si>
  <si>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</si>
  <si>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303049 4-30143 - 3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</si>
  <si>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</si>
  <si>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</si>
  <si>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</si>
  <si>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</si>
  <si>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520ENS Nylon Spandex 4 Way Stretch, Dark Brown (529) trapping/ haloing off fit issues.OVERALL BORDERLINE PASS ALL FUTURE PRODUCTION MUST BE CORRECTED AS DISCUSSED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</si>
  <si>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</si>
  <si>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</si>
  <si>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</si>
  <si>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</si>
  <si>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205132 1181 - 1</t>
  </si>
  <si>
    <t>Dark &amp; Red</t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</si>
  <si>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</si>
  <si>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</si>
  <si>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</si>
  <si>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</si>
  <si>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205132 1181 - 2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</si>
  <si>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</si>
  <si>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</si>
  <si>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</si>
  <si>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205132 1181 - 3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</si>
  <si>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</si>
  <si>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</si>
  <si>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</si>
  <si>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</si>
  <si>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80% Nylon X 20% Spandex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</si>
  <si>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</si>
  <si>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</si>
  <si>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</si>
  <si>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</si>
  <si>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</si>
  <si>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</si>
  <si>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</si>
  <si>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</si>
  <si>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</si>
  <si>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</si>
  <si>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</si>
  <si>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</si>
  <si>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</si>
  <si>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</si>
  <si>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</si>
  <si>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</si>
  <si>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</si>
  <si>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</si>
  <si>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</si>
  <si>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</si>
  <si>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</si>
  <si>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</si>
  <si>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</si>
  <si>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</si>
  <si>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</si>
  <si>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</si>
  <si>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</si>
  <si>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</si>
  <si>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</si>
  <si>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</si>
  <si>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</si>
  <si>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</si>
  <si>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</si>
  <si>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303045 4-30131 - 1</t>
  </si>
  <si>
    <t>Blue &amp; Dark</t>
  </si>
  <si>
    <t>Too Green,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</si>
  <si>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</si>
  <si>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</si>
  <si>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</si>
  <si>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303045 4-30131 - 2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</si>
  <si>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</si>
  <si>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</si>
  <si>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</si>
  <si>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303045 4-30131 - 3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</si>
  <si>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</si>
  <si>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</si>
  <si>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</si>
  <si>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</si>
  <si>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520ENS Nylon Spandex 4 Way Stretch, Dark Brown (529) trapping/ haloing off fit issues. OVERALL BORDERLINE PASS - ALL FUTURE PRODUCTION MUST BE CORRECTED AS DISCUSSED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</si>
  <si>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</si>
  <si>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</si>
  <si>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</si>
  <si>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</si>
  <si>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303065 4-30263 - 1</t>
  </si>
  <si>
    <t>Too 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</si>
  <si>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</si>
  <si>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</si>
  <si>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</si>
  <si>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303065 4-30263 - 2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</si>
  <si>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</si>
  <si>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</si>
  <si>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</si>
  <si>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303065 4-30263 - 3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</si>
  <si>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</si>
  <si>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</si>
  <si>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</si>
  <si>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</si>
  <si>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</si>
  <si>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</si>
  <si>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</si>
  <si>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</si>
  <si>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303050 4-30144 - 1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</si>
  <si>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</si>
  <si>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</si>
  <si>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</si>
  <si>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303050 4-30144 - 2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</si>
  <si>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</si>
  <si>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</si>
  <si>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</si>
  <si>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303050 4-30144 - 3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</si>
  <si>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</si>
  <si>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</si>
  <si>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</si>
  <si>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</si>
  <si>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1 (594) - SENDING HAMPTON A SAMPLE TO SHOW THEM WHERE ALL OF THE STIPPLE, PRESSURE AND TONAL ISSUES NEED TO BE ADDRESS ON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</si>
  <si>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</si>
  <si>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</si>
  <si>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</si>
  <si>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</si>
  <si>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303048 - 1</t>
  </si>
  <si>
    <t>1 - Much</t>
  </si>
  <si>
    <t>Too Dark</t>
  </si>
  <si>
    <t>Too Dark &amp; Yellow</t>
  </si>
  <si>
    <t>1-2 - Much/Considerable</t>
  </si>
  <si>
    <t>Too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</si>
  <si>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</si>
  <si>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</si>
  <si>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</si>
  <si>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303048 - 2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</si>
  <si>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</si>
  <si>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</si>
  <si>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</si>
  <si>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</si>
  <si>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ROLL 3 LOOKS EQUALLY BAD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</si>
  <si>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</si>
  <si>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</si>
  <si>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</si>
  <si>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</si>
  <si>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303068 - 1</t>
  </si>
  <si>
    <t>Yellow &amp; Green,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</si>
  <si>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</si>
  <si>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</si>
  <si>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</si>
  <si>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</si>
  <si>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</si>
  <si>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</si>
  <si>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</si>
  <si>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</si>
  <si>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</si>
  <si>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</si>
  <si>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</si>
  <si>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</si>
  <si>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 Spandex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</si>
  <si>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</si>
  <si>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</si>
  <si>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</si>
  <si>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</si>
  <si>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303082 - 1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</si>
  <si>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</si>
  <si>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</si>
  <si>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</si>
  <si>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</si>
  <si>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</si>
  <si>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</si>
  <si>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</si>
  <si>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</si>
  <si>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</si>
  <si>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</si>
  <si>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</si>
  <si>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</si>
  <si>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Nylon/ Spandex                             Dark Brown (530) trapping issues at max allowance.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</si>
  <si>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</si>
  <si>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</si>
  <si>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</si>
  <si>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</si>
  <si>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303085 - 1</t>
  </si>
  <si>
    <t>Very 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</si>
  <si>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</si>
  <si>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</si>
  <si>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</si>
  <si>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</si>
  <si>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</si>
  <si>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</si>
  <si>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</si>
  <si>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303085 - 3</t>
  </si>
  <si>
    <t>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</si>
  <si>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</si>
  <si>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</si>
  <si>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</si>
  <si>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</si>
  <si>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XGO Style 1874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</si>
  <si>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</si>
  <si>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</si>
  <si>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</si>
  <si>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</si>
  <si>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303091 4-30533 - 1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</si>
  <si>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</si>
  <si>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</si>
  <si>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</si>
  <si>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303091 4-30533 - 2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</si>
  <si>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</si>
  <si>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</si>
  <si>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</si>
  <si>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303091 4-30533 - 3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</si>
  <si>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</si>
  <si>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</si>
  <si>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</si>
  <si>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</si>
  <si>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</si>
  <si>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</si>
  <si>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</si>
  <si>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</si>
  <si>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303088 4-30525 - 1</t>
  </si>
  <si>
    <t xml:space="preserve">Dark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</si>
  <si>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</si>
  <si>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</si>
  <si>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</si>
  <si>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303088 4-30525 - 2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</si>
  <si>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</si>
  <si>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</si>
  <si>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</si>
  <si>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303088 4-30525 - 3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</si>
  <si>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</si>
  <si>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</si>
  <si>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</si>
  <si>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</si>
  <si>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II - 62yds to be removed for defects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</si>
  <si>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</si>
  <si>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</si>
  <si>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</si>
  <si>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</si>
  <si>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303084 4-30431 - 1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</si>
  <si>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</si>
  <si>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</si>
  <si>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</si>
  <si>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303084 4-30431 - 2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</si>
  <si>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</si>
  <si>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</si>
  <si>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</si>
  <si>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303084 4-30431 - 3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</si>
  <si>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</si>
  <si>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</si>
  <si>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</si>
  <si>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</si>
  <si>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 - Need improvement on trapping &amp; off fit on future production. Picutres to follow.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</si>
  <si>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</si>
  <si>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</si>
  <si>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</si>
  <si>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</si>
  <si>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430624 - 1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</si>
  <si>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</si>
  <si>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</si>
  <si>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</si>
  <si>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430624 - 2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</si>
  <si>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</si>
  <si>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</si>
  <si>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</si>
  <si>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</si>
  <si>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</si>
  <si>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</si>
  <si>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</si>
  <si>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</si>
  <si>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430623 - 1</t>
  </si>
  <si>
    <t>Light &amp; Bright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</si>
  <si>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</si>
  <si>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</si>
  <si>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</si>
  <si>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430623 - 2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</si>
  <si>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</si>
  <si>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</si>
  <si>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</si>
  <si>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</si>
  <si>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be sure to send full repeat samples.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</si>
  <si>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</si>
  <si>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</si>
  <si>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</si>
  <si>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</si>
  <si>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430825 4308554 - 1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</si>
  <si>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</si>
  <si>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</si>
  <si>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</si>
  <si>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430825 4308554 - 2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</si>
  <si>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</si>
  <si>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</si>
  <si>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</si>
  <si>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</si>
  <si>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</si>
  <si>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</si>
  <si>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</si>
  <si>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</si>
  <si>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205211 4-30893 - 1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</si>
  <si>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</si>
  <si>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</si>
  <si>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</si>
  <si>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205211 4-30893 - 2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</si>
  <si>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</si>
  <si>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</si>
  <si>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</si>
  <si>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205211 4-30893 - 3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</si>
  <si>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</si>
  <si>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</si>
  <si>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</si>
  <si>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</si>
  <si>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25910L 80% Nylon x 20% Spandex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</si>
  <si>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</si>
  <si>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</si>
  <si>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</si>
  <si>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</si>
  <si>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303027 4-29979 - 1</t>
  </si>
  <si>
    <t>Too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</si>
  <si>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</si>
  <si>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</si>
  <si>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</si>
  <si>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303027 4-29979 - 2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</si>
  <si>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</si>
  <si>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</si>
  <si>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</si>
  <si>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303027 4-29979 - 3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</si>
  <si>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</si>
  <si>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</si>
  <si>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</si>
  <si>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</si>
  <si>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Above shade failures were approved by Crye- Chargeback $8,875.52 applied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</si>
  <si>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</si>
  <si>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</si>
  <si>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</si>
  <si>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</si>
  <si>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303142 4-31009 - 1</t>
  </si>
  <si>
    <t>Slightly 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</si>
  <si>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</si>
  <si>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</si>
  <si>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</si>
  <si>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303142 4-31009 - 2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</si>
  <si>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</si>
  <si>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</si>
  <si>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</si>
  <si>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303142 4-31009 - 3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</si>
  <si>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</si>
  <si>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</si>
  <si>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</si>
  <si>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</si>
  <si>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1874 - Watch trapping around Brown 530 motifs</t>
  </si>
  <si>
    <r>
      <rPr>
        <rFont val="Calibri"/>
        <b/>
        <color theme="1"/>
        <sz val="11.0"/>
      </rPr>
      <t>Company Name:</t>
    </r>
  </si>
  <si>
    <t>303048-1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</si>
  <si>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</si>
  <si>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</si>
  <si>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</si>
  <si>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303048-1 - 1</t>
  </si>
  <si>
    <t>Yellow, Borderline Pass</t>
  </si>
  <si>
    <t>Slightly 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</si>
  <si>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</si>
  <si>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</si>
  <si>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</si>
  <si>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303048-1 - 2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</si>
  <si>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</si>
  <si>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</si>
  <si>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</si>
  <si>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303048-1 - 3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</si>
  <si>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</si>
  <si>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</si>
  <si>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</si>
  <si>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</si>
  <si>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 Spandex - Watch trapping around dark brown 530 motifs and pressure heavy around dark green 528 motifs - need to improve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</si>
  <si>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</si>
  <si>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</si>
  <si>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</si>
  <si>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</si>
  <si>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303143 4-31017 - 1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</si>
  <si>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</si>
  <si>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</si>
  <si>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</si>
  <si>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303143 4-31017 - 2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</si>
  <si>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</si>
  <si>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</si>
  <si>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</si>
  <si>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303143 4-31017 - 3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</si>
  <si>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</si>
  <si>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</si>
  <si>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</si>
  <si>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</si>
  <si>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 - Olive shade must be improved on future production or subject to failure.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</si>
  <si>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</si>
  <si>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</si>
  <si>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</si>
  <si>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</si>
  <si>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431261 - 1</t>
  </si>
  <si>
    <t>Light, Red, &amp; Yellow</t>
  </si>
  <si>
    <t>Very Dark - Borderline Pass</t>
  </si>
  <si>
    <t>Very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</si>
  <si>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</si>
  <si>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</si>
  <si>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</si>
  <si>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431261 - 2</t>
  </si>
  <si>
    <t>Red &amp; 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</si>
  <si>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</si>
  <si>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</si>
  <si>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</si>
  <si>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</si>
  <si>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</si>
  <si>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</si>
  <si>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</si>
  <si>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</si>
  <si>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303097 4-30649 - 1</t>
  </si>
  <si>
    <t>Too Dark &amp; Yellow, Borderline Pass</t>
  </si>
  <si>
    <t>Too Orange</t>
  </si>
  <si>
    <t>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</si>
  <si>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</si>
  <si>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</si>
  <si>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</si>
  <si>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303097 4-30649 - 2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</si>
  <si>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</si>
  <si>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</si>
  <si>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</si>
  <si>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303097 4-30649 - 3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</si>
  <si>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</si>
  <si>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</si>
  <si>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</si>
  <si>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</si>
  <si>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 - Watch trapping around dark brown 530 motifs. Brown 529 shade must be improved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</si>
  <si>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</si>
  <si>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</si>
  <si>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</si>
  <si>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</si>
  <si>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303152 4-31078 - 1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</si>
  <si>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</si>
  <si>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</si>
  <si>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</si>
  <si>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303152 4-31078 - 2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</si>
  <si>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</si>
  <si>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</si>
  <si>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</si>
  <si>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303152 4-31078 - 3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</si>
  <si>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</si>
  <si>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</si>
  <si>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</si>
  <si>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</si>
  <si>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XGO Phase 2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</si>
  <si>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</si>
  <si>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</si>
  <si>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</si>
  <si>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</si>
  <si>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431418-417 4-31207 - 1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</si>
  <si>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</si>
  <si>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</si>
  <si>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</si>
  <si>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431418-417 4-31207 - 2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</si>
  <si>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</si>
  <si>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</si>
  <si>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</si>
  <si>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431418-417 4-31207 - 3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</si>
  <si>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</si>
  <si>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</si>
  <si>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</si>
  <si>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</si>
  <si>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</si>
  <si>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</si>
  <si>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</si>
  <si>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</si>
  <si>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303160 4-31136 - 1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</si>
  <si>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</si>
  <si>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</si>
  <si>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</si>
  <si>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303160 4-31136 - 2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</si>
  <si>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</si>
  <si>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</si>
  <si>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</si>
  <si>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303160 4-31136 - 3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</si>
  <si>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</si>
  <si>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</si>
  <si>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</si>
  <si>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</si>
  <si>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Rockface Jersey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</si>
  <si>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</si>
  <si>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</si>
  <si>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</si>
  <si>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</si>
  <si>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303165 4-31179 - 1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</si>
  <si>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</si>
  <si>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</si>
  <si>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</si>
  <si>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303165 4-31179 - 2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</si>
  <si>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</si>
  <si>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</si>
  <si>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</si>
  <si>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303165 4-31179 - 3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</si>
  <si>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</si>
  <si>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</si>
  <si>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</si>
  <si>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</si>
  <si>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XGO Phase 2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</si>
  <si>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</si>
  <si>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</si>
  <si>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</si>
  <si>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</si>
  <si>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431577 431578 - 1</t>
  </si>
  <si>
    <t>2-3 - Considerable/Noticeable</t>
  </si>
  <si>
    <t>Too Light &amp;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</si>
  <si>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</si>
  <si>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</si>
  <si>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</si>
  <si>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431577 431578 - 2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</si>
  <si>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</si>
  <si>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</si>
  <si>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</si>
  <si>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431577 431578 - 3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</si>
  <si>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</si>
  <si>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</si>
  <si>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</si>
  <si>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</si>
  <si>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 / Spandex</t>
  </si>
  <si>
    <r>
      <rPr>
        <rFont val="Calibri"/>
        <b/>
        <color theme="1"/>
        <sz val="11.0"/>
      </rPr>
      <t>Company Name:</t>
    </r>
  </si>
  <si>
    <t>303154 4-31109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</si>
  <si>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</si>
  <si>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</si>
  <si>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</si>
  <si>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303154 4-31109 - 1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</si>
  <si>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</si>
  <si>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</si>
  <si>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</si>
  <si>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303154 4-31109 - 2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</si>
  <si>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</si>
  <si>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</si>
  <si>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</si>
  <si>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303154 4-31109 - 3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</si>
  <si>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</si>
  <si>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</si>
  <si>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</si>
  <si>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</si>
  <si>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II Style 597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</si>
  <si>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</si>
  <si>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</si>
  <si>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</si>
  <si>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</si>
  <si>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303155 4-31112 - 1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</si>
  <si>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</si>
  <si>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</si>
  <si>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</si>
  <si>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303155 4-31112 - 2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</si>
  <si>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</si>
  <si>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</si>
  <si>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</si>
  <si>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</si>
  <si>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</si>
  <si>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</si>
  <si>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</si>
  <si>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</si>
  <si>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303153 4-31106 - 1</t>
  </si>
  <si>
    <t>Dark &amp; 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</si>
  <si>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</si>
  <si>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</si>
  <si>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</si>
  <si>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303153 4-31106 - 2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</si>
  <si>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</si>
  <si>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</si>
  <si>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</si>
  <si>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303153 4-31106 - 3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</si>
  <si>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</si>
  <si>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</si>
  <si>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</si>
  <si>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</si>
  <si>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 - Trapping around dark brown 530 - maximum allowance.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</si>
  <si>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</si>
  <si>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</si>
  <si>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</si>
  <si>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</si>
  <si>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431674 431673 - 1</t>
  </si>
  <si>
    <t>Light &amp; 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</si>
  <si>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</si>
  <si>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</si>
  <si>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</si>
  <si>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431674 431673 - 2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</si>
  <si>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</si>
  <si>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</si>
  <si>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</si>
  <si>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431674 431673 - 3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</si>
  <si>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</si>
  <si>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</si>
  <si>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</si>
  <si>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</si>
  <si>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Told Hampton about print defects 1/16/26</t>
  </si>
  <si>
    <r>
      <rPr>
        <rFont val="Calibri"/>
        <b/>
        <color theme="1"/>
        <sz val="11.0"/>
      </rPr>
      <t>Company Name:</t>
    </r>
  </si>
  <si>
    <t>Gladiator II  - MC - 303155 4-31112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</si>
  <si>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</si>
  <si>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</si>
  <si>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</si>
  <si>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</si>
  <si>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</si>
  <si>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</si>
  <si>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</si>
  <si>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</si>
  <si>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</si>
  <si>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</si>
  <si>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</si>
  <si>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</si>
  <si>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</si>
  <si>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</si>
  <si>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</si>
  <si>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</si>
  <si>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</si>
  <si>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431578 431785 - 1</t>
  </si>
  <si>
    <t>Too Yellow &amp; Red, Borderline Pass</t>
  </si>
  <si>
    <t>Too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</si>
  <si>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</si>
  <si>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</si>
  <si>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</si>
  <si>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431578 431785 - 2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</si>
  <si>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</si>
  <si>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</si>
  <si>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</si>
  <si>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431578 431785 - 3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</si>
  <si>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</si>
  <si>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</si>
  <si>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</si>
  <si>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</si>
  <si>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Nylon/ Spandex - Dark green 528 is a borderline pass. Must be corrected on future production or subject to failure.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</si>
  <si>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</si>
  <si>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</si>
  <si>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</si>
  <si>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</si>
  <si>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Green &amp; Yellow</t>
  </si>
  <si>
    <t>Dark, Red, &amp; Yellow</t>
  </si>
  <si>
    <t>Yellow - Borderline Pass</t>
  </si>
  <si>
    <r>
      <rPr>
        <rFont val="Calibri"/>
        <color theme="1"/>
        <sz val="11.0"/>
      </rPr>
      <t>PATTERN EXECUTION:</t>
    </r>
  </si>
  <si>
    <t>Trapping and fit issues - This was noted by Crye (Sent for FA approval, but it was not needed)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</si>
  <si>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</si>
  <si>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</si>
  <si>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</si>
  <si>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</si>
  <si>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</si>
  <si>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303155 4-31112 - 3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</si>
  <si>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</si>
  <si>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</si>
  <si>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</si>
  <si>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</si>
  <si>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II - New Yarn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</si>
  <si>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</si>
  <si>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</si>
  <si>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</si>
  <si>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</si>
  <si>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303184 4-31302 - 1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</si>
  <si>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</si>
  <si>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</si>
  <si>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</si>
  <si>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303184 4-31302 - 2</t>
  </si>
  <si>
    <t xml:space="preserve">Green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</si>
  <si>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</si>
  <si>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</si>
  <si>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</si>
  <si>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303184 4-31302 - 3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</si>
  <si>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</si>
  <si>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</si>
  <si>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</si>
  <si>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</si>
  <si>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</si>
  <si>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</si>
  <si>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</si>
  <si>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</si>
  <si>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702009 205250 4-31276 - 1</t>
  </si>
  <si>
    <t>Too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</si>
  <si>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</si>
  <si>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</si>
  <si>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</si>
  <si>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702009 205250 4-31276 - 2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</si>
  <si>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</si>
  <si>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</si>
  <si>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</si>
  <si>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702009 205250 4-31276 - 3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</si>
  <si>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</si>
  <si>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</si>
  <si>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</si>
  <si>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</si>
  <si>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80% Nylon x 20% Spandex HTP - Huge flair on olive.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</si>
  <si>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</si>
  <si>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</si>
  <si>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</si>
  <si>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</si>
  <si>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303198 - 1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</si>
  <si>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</si>
  <si>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</si>
  <si>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</si>
  <si>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303198 - 2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</si>
  <si>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</si>
  <si>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</si>
  <si>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</si>
  <si>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303198 - 3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</si>
  <si>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</si>
  <si>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</si>
  <si>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</si>
  <si>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</si>
  <si>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 Spandex - Watch trapping issues around olive 527 on future production. Needs some improvement.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</si>
  <si>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</si>
  <si>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</si>
  <si>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</si>
  <si>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</si>
  <si>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702007 205223 4-30916 C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</si>
  <si>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</si>
  <si>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</si>
  <si>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</si>
  <si>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702007 205223 4-30916 C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</si>
  <si>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</si>
  <si>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</si>
  <si>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</si>
  <si>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702007 205223 4-30916 C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</si>
  <si>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</si>
  <si>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</si>
  <si>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</si>
  <si>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</si>
  <si>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</si>
  <si>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</si>
  <si>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</si>
  <si>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</si>
  <si>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</si>
  <si>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702009 205250 4-31276B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</si>
  <si>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</si>
  <si>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</si>
  <si>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</si>
  <si>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702009 205250 4-31276B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</si>
  <si>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</si>
  <si>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</si>
  <si>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</si>
  <si>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702009 205250 4-31276B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</si>
  <si>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</si>
  <si>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</si>
  <si>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</si>
  <si>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</si>
  <si>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80% Nylon x 20% Spandex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</si>
  <si>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</si>
  <si>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</si>
  <si>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</si>
  <si>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</si>
  <si>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702010 205276 4-31451 - 1</t>
  </si>
  <si>
    <t>Too Yellow &amp; Green, Borderline Pass</t>
  </si>
  <si>
    <t xml:space="preserve">Too Yellow, Borderline Pass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</si>
  <si>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</si>
  <si>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</si>
  <si>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</si>
  <si>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702010 205276 4-31451 - 2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</si>
  <si>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</si>
  <si>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</si>
  <si>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</si>
  <si>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702010 205276 4-31451 - 3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</si>
  <si>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</si>
  <si>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</si>
  <si>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</si>
  <si>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</si>
  <si>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</si>
  <si>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</si>
  <si>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</si>
  <si>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</si>
  <si>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303191 4-31369 - 1</t>
  </si>
  <si>
    <t>Light, Borderline Pass</t>
  </si>
  <si>
    <t>Too 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</si>
  <si>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</si>
  <si>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</si>
  <si>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</si>
  <si>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303191 4-31369 - 2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</si>
  <si>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</si>
  <si>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</si>
  <si>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</si>
  <si>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303191 4-31369 - 3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</si>
  <si>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</si>
  <si>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</si>
  <si>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</si>
  <si>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</si>
  <si>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 - Trapping around dk brown due to stretch in fabric.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</si>
  <si>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</si>
  <si>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</si>
  <si>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</si>
  <si>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</si>
  <si>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702012 702013 4-31483 31515 - 1</t>
  </si>
  <si>
    <t>Very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</si>
  <si>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</si>
  <si>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</si>
  <si>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</si>
  <si>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702012 702013 4-31483 31515 - 2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</si>
  <si>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</si>
  <si>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</si>
  <si>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</si>
  <si>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702012 702013 4-31483 31515 - 3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</si>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</sst>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m/dd/yy"/>
    <numFmt numFmtId="166" formatCode="mm/dd/yyyy"/>
    <numFmt numFmtId="167" formatCode="m/d/yy"/>
    <numFmt numFmtId="168" formatCode="m/d/yyyy"/>
    <numFmt numFmtId="169" formatCode="m-d-yy"/>
    <numFmt numFmtId="170" formatCode="m-d-yyyy"/>
  </numFmts>
  <fonts count="29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b/>
      <sz val="11.0"/>
      <color rgb="FF363636"/>
      <name val="UPSRoboto"/>
    </font>
    <font>
      <b/>
      <sz val="3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color theme="1"/>
      <name val="&quot;Times New Roman&quot;"/>
    </font>
    <font>
      <sz val="9.0"/>
      <color rgb="FF000000"/>
      <name val="&quot;Google Sans Mono&quot;"/>
    </font>
    <font>
      <color rgb="FF000000"/>
      <name val="Inherit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1" fillId="5" fontId="2" numFmtId="0" xfId="0" applyAlignment="1" applyBorder="1" applyFill="1" applyFont="1">
      <alignment readingOrder="0"/>
    </xf>
    <xf borderId="5" fillId="0" fontId="7" numFmtId="0" xfId="0" applyAlignment="1" applyBorder="1" applyFont="1">
      <alignment readingOrder="0" vertical="bottom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  <xf borderId="1" fillId="0" fontId="2" numFmtId="169" xfId="0" applyAlignment="1" applyBorder="1" applyFont="1" applyNumberFormat="1">
      <alignment readingOrder="0"/>
    </xf>
    <xf borderId="1" fillId="0" fontId="2" numFmtId="170" xfId="0" applyAlignment="1" applyBorder="1" applyFont="1" applyNumberFormat="1">
      <alignment readingOrder="0"/>
    </xf>
    <xf borderId="1" fillId="0" fontId="2" numFmtId="14" xfId="0" applyAlignment="1" applyBorder="1" applyFont="1" applyNumberFormat="1">
      <alignment readingOrder="0"/>
    </xf>
    <xf borderId="0" fillId="2" fontId="20" numFmtId="0" xfId="0" applyAlignment="1" applyFont="1">
      <alignment horizontal="left" readingOrder="0"/>
    </xf>
    <xf borderId="0" fillId="0" fontId="2" numFmtId="49" xfId="0" applyFont="1" applyNumberFormat="1"/>
    <xf borderId="2" fillId="6" fontId="21" numFmtId="0" xfId="0" applyAlignment="1" applyBorder="1" applyFill="1" applyFont="1">
      <alignment horizontal="right" readingOrder="0" shrinkToFit="0" vertical="top" wrapText="1"/>
    </xf>
    <xf borderId="7" fillId="0" fontId="9" numFmtId="0" xfId="0" applyBorder="1" applyFont="1"/>
    <xf borderId="5" fillId="0" fontId="22" numFmtId="0" xfId="0" applyAlignment="1" applyBorder="1" applyFont="1">
      <alignment horizontal="right" shrinkToFit="0" vertical="top" wrapText="1"/>
    </xf>
    <xf borderId="4" fillId="0" fontId="23" numFmtId="0" xfId="0" applyAlignment="1" applyBorder="1" applyFont="1">
      <alignment horizontal="right" readingOrder="0" shrinkToFit="0" vertical="top" wrapText="1"/>
    </xf>
    <xf borderId="6" fillId="0" fontId="22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readingOrder="0" vertical="top"/>
    </xf>
    <xf borderId="6" fillId="0" fontId="7" numFmtId="0" xfId="0" applyAlignment="1" applyBorder="1" applyFont="1">
      <alignment horizontal="right" readingOrder="0" vertical="bottom"/>
    </xf>
    <xf borderId="1" fillId="0" fontId="22" numFmtId="0" xfId="0" applyAlignment="1" applyBorder="1" applyFont="1">
      <alignment horizontal="right" readingOrder="0" shrinkToFit="0" vertical="top" wrapText="1"/>
    </xf>
    <xf borderId="6" fillId="0" fontId="19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 readingOrder="0"/>
    </xf>
    <xf borderId="6" fillId="0" fontId="7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horizontal="right"/>
    </xf>
    <xf borderId="6" fillId="0" fontId="7" numFmtId="14" xfId="0" applyAlignment="1" applyBorder="1" applyFont="1" applyNumberFormat="1">
      <alignment horizontal="right" readingOrder="0" vertical="bottom"/>
    </xf>
    <xf borderId="6" fillId="0" fontId="7" numFmtId="49" xfId="0" applyAlignment="1" applyBorder="1" applyFont="1" applyNumberFormat="1">
      <alignment horizontal="right" readingOrder="0" vertical="top"/>
    </xf>
    <xf borderId="6" fillId="0" fontId="19" numFmtId="0" xfId="0" applyAlignment="1" applyBorder="1" applyFont="1">
      <alignment readingOrder="0" vertical="top"/>
    </xf>
    <xf borderId="5" fillId="6" fontId="22" numFmtId="0" xfId="0" applyAlignment="1" applyBorder="1" applyFont="1">
      <alignment horizontal="right" shrinkToFit="0" vertical="top" wrapText="1"/>
    </xf>
    <xf borderId="5" fillId="6" fontId="22" numFmtId="0" xfId="0" applyAlignment="1" applyBorder="1" applyFont="1">
      <alignment shrinkToFit="0" vertical="top" wrapText="1"/>
    </xf>
    <xf borderId="6" fillId="6" fontId="22" numFmtId="0" xfId="0" applyAlignment="1" applyBorder="1" applyFont="1">
      <alignment shrinkToFit="0" vertical="top" wrapText="1"/>
    </xf>
    <xf borderId="4" fillId="6" fontId="22" numFmtId="0" xfId="0" applyAlignment="1" applyBorder="1" applyFont="1">
      <alignment horizontal="center" shrinkToFit="0" vertical="top" wrapText="1"/>
    </xf>
    <xf borderId="1" fillId="6" fontId="22" numFmtId="0" xfId="0" applyAlignment="1" applyBorder="1" applyFont="1">
      <alignment horizontal="center" shrinkToFit="0" vertical="top" wrapText="1"/>
    </xf>
    <xf borderId="5" fillId="7" fontId="23" numFmtId="0" xfId="0" applyAlignment="1" applyBorder="1" applyFill="1" applyFont="1">
      <alignment horizontal="right" readingOrder="0" shrinkToFit="0" vertical="top" wrapText="1"/>
    </xf>
    <xf borderId="6" fillId="7" fontId="23" numFmtId="0" xfId="0" applyAlignment="1" applyBorder="1" applyFont="1">
      <alignment horizontal="center" readingOrder="0" shrinkToFit="0" vertical="top" wrapText="1"/>
    </xf>
    <xf borderId="6" fillId="7" fontId="7" numFmtId="0" xfId="0" applyAlignment="1" applyBorder="1" applyFont="1">
      <alignment readingOrder="0" vertical="bottom"/>
    </xf>
    <xf borderId="4" fillId="7" fontId="2" numFmtId="0" xfId="0" applyAlignment="1" applyBorder="1" applyFont="1">
      <alignment readingOrder="0"/>
    </xf>
    <xf borderId="1" fillId="2" fontId="24" numFmtId="0" xfId="0" applyBorder="1" applyFont="1"/>
    <xf borderId="8" fillId="7" fontId="7" numFmtId="0" xfId="0" applyAlignment="1" applyBorder="1" applyFont="1">
      <alignment horizontal="right" readingOrder="0" vertical="top"/>
    </xf>
    <xf borderId="6" fillId="7" fontId="7" numFmtId="0" xfId="0" applyAlignment="1" applyBorder="1" applyFont="1">
      <alignment horizontal="right" readingOrder="0" vertical="top"/>
    </xf>
    <xf borderId="8" fillId="0" fontId="9" numFmtId="0" xfId="0" applyBorder="1" applyFont="1"/>
    <xf borderId="1" fillId="7" fontId="23" numFmtId="0" xfId="0" applyAlignment="1" applyBorder="1" applyFont="1">
      <alignment horizontal="right" shrinkToFit="0" vertical="top" wrapText="1"/>
    </xf>
    <xf borderId="9" fillId="7" fontId="7" numFmtId="0" xfId="0" applyAlignment="1" applyBorder="1" applyFont="1">
      <alignment vertical="bottom"/>
    </xf>
    <xf borderId="4" fillId="7" fontId="2" numFmtId="0" xfId="0" applyBorder="1" applyFont="1"/>
    <xf borderId="3" fillId="2" fontId="7" numFmtId="0" xfId="0" applyAlignment="1" applyBorder="1" applyFont="1">
      <alignment vertical="bottom"/>
    </xf>
    <xf borderId="5" fillId="7" fontId="23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3" numFmtId="0" xfId="0" applyAlignment="1" applyBorder="1" applyFont="1">
      <alignment horizontal="right" readingOrder="0" shrinkToFit="0" vertical="top" wrapText="1"/>
    </xf>
    <xf borderId="6" fillId="0" fontId="23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right" readingOrder="0" vertical="top"/>
    </xf>
    <xf borderId="1" fillId="0" fontId="23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4" fillId="0" fontId="2" numFmtId="0" xfId="0" applyBorder="1" applyFont="1"/>
    <xf borderId="5" fillId="0" fontId="23" numFmtId="0" xfId="0" applyAlignment="1" applyBorder="1" applyFont="1">
      <alignment horizontal="right" shrinkToFit="0" vertical="top" wrapText="1"/>
    </xf>
    <xf borderId="4" fillId="0" fontId="2" numFmtId="0" xfId="0" applyAlignment="1" applyBorder="1" applyFont="1">
      <alignment readingOrder="0"/>
    </xf>
    <xf borderId="10" fillId="7" fontId="7" numFmtId="0" xfId="0" applyBorder="1" applyFont="1"/>
    <xf borderId="11" fillId="6" fontId="22" numFmtId="0" xfId="0" applyAlignment="1" applyBorder="1" applyFont="1">
      <alignment horizontal="right" readingOrder="0" shrinkToFit="0" vertical="top" wrapText="1"/>
    </xf>
    <xf borderId="2" fillId="6" fontId="22" numFmtId="0" xfId="0" applyAlignment="1" applyBorder="1" applyFont="1">
      <alignment horizontal="center" shrinkToFit="0" vertical="top" wrapText="1"/>
    </xf>
    <xf borderId="6" fillId="6" fontId="22" numFmtId="0" xfId="0" applyAlignment="1" applyBorder="1" applyFont="1">
      <alignment horizontal="center" shrinkToFit="0" vertical="top" wrapText="1"/>
    </xf>
    <xf borderId="11" fillId="0" fontId="25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2" fillId="6" fontId="21" numFmtId="0" xfId="0" applyAlignment="1" applyBorder="1" applyFont="1">
      <alignment readingOrder="0" shrinkToFit="0" vertical="top" wrapText="1"/>
    </xf>
    <xf borderId="5" fillId="0" fontId="22" numFmtId="0" xfId="0" applyAlignment="1" applyBorder="1" applyFont="1">
      <alignment shrinkToFit="0" vertical="top" wrapText="1"/>
    </xf>
    <xf borderId="4" fillId="0" fontId="23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bottom"/>
    </xf>
    <xf borderId="1" fillId="0" fontId="22" numFmtId="0" xfId="0" applyAlignment="1" applyBorder="1" applyFont="1">
      <alignment horizontal="left" readingOrder="0" shrinkToFit="0" vertical="top" wrapText="1"/>
    </xf>
    <xf borderId="4" fillId="0" fontId="23" numFmtId="0" xfId="0" applyAlignment="1" applyBorder="1" applyFont="1">
      <alignment horizontal="left" readingOrder="0" shrinkToFit="0" vertical="top" wrapText="1"/>
    </xf>
    <xf borderId="6" fillId="0" fontId="7" numFmtId="0" xfId="0" applyAlignment="1" applyBorder="1" applyFont="1">
      <alignment horizontal="right"/>
    </xf>
    <xf borderId="6" fillId="0" fontId="7" numFmtId="49" xfId="0" applyAlignment="1" applyBorder="1" applyFont="1" applyNumberFormat="1">
      <alignment horizontal="right" vertical="top"/>
    </xf>
    <xf borderId="8" fillId="7" fontId="7" numFmtId="0" xfId="0" applyAlignment="1" applyBorder="1" applyFont="1">
      <alignment readingOrder="0" vertical="top"/>
    </xf>
    <xf borderId="6" fillId="7" fontId="7" numFmtId="0" xfId="0" applyAlignment="1" applyBorder="1" applyFont="1">
      <alignment readingOrder="0" vertical="top"/>
    </xf>
    <xf borderId="3" fillId="7" fontId="7" numFmtId="0" xfId="0" applyAlignment="1" applyBorder="1" applyFont="1">
      <alignment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vertical="bottom"/>
    </xf>
    <xf borderId="5" fillId="7" fontId="23" numFmtId="0" xfId="0" applyAlignment="1" applyBorder="1" applyFont="1">
      <alignment horizontal="right" shrinkToFit="0" vertical="top" wrapText="1"/>
    </xf>
    <xf borderId="1" fillId="2" fontId="26" numFmtId="0" xfId="0" applyBorder="1" applyFont="1"/>
    <xf borderId="11" fillId="6" fontId="22" numFmtId="0" xfId="0" applyAlignment="1" applyBorder="1" applyFont="1">
      <alignment readingOrder="0" shrinkToFit="0" vertical="top" wrapText="1"/>
    </xf>
    <xf borderId="11" fillId="0" fontId="25" numFmtId="0" xfId="0" applyAlignment="1" applyBorder="1" applyFont="1">
      <alignment readingOrder="0" shrinkToFit="0" vertical="bottom" wrapText="1"/>
    </xf>
    <xf borderId="4" fillId="0" fontId="23" numFmtId="0" xfId="0" applyAlignment="1" applyBorder="1" applyFont="1">
      <alignment horizontal="right" shrinkToFit="0" vertical="top" wrapText="1"/>
    </xf>
    <xf borderId="6" fillId="7" fontId="23" numFmtId="0" xfId="0" applyAlignment="1" applyBorder="1" applyFont="1">
      <alignment horizontal="right" readingOrder="0" shrinkToFit="0" vertical="top" wrapText="1"/>
    </xf>
    <xf borderId="3" fillId="7" fontId="7" numFmtId="0" xfId="0" applyAlignment="1" applyBorder="1" applyFont="1">
      <alignment readingOrder="0" vertical="bottom"/>
    </xf>
    <xf borderId="1" fillId="0" fontId="27" numFmtId="0" xfId="0" applyAlignment="1" applyBorder="1" applyFont="1">
      <alignment horizontal="left"/>
    </xf>
    <xf borderId="10" fillId="0" fontId="7" numFmtId="0" xfId="0" applyBorder="1" applyFont="1"/>
    <xf borderId="4" fillId="0" fontId="2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center" readingOrder="0" vertical="top"/>
    </xf>
    <xf borderId="4" fillId="0" fontId="28" numFmtId="0" xfId="0" applyAlignment="1" applyBorder="1" applyFont="1">
      <alignment horizontal="center" readingOrder="0"/>
    </xf>
    <xf borderId="6" fillId="0" fontId="7" numFmtId="14" xfId="0" applyAlignment="1" applyBorder="1" applyFont="1" applyNumberFormat="1">
      <alignment horizontal="right" readingOrder="0" vertical="top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5.13"/>
    <col customWidth="1" min="3" max="3" width="43.63"/>
  </cols>
  <sheetData>
    <row r="1">
      <c r="A1" s="1" t="str">
        <f>IFERROR(__xludf.DUMMYFUNCTION("ImportRange(""1j4KRjDlgBkpItDBXvsxMK0ziI0LIVbTl7vSj-G2Gpm4"",""FirstArticleSummary!B4:B"")"),"006140 Bandage Cotton Spandex")</f>
        <v>006140 Bandage Cotton Spandex</v>
      </c>
      <c r="B1" s="2" t="str">
        <f>IFERROR(__xludf.DUMMYFUNCTION("ImportRange(""1j4KRjDlgBkpItDBXvsxMK0ziI0LIVbTl7vSj-G2Gpm4"",""FirstArticleSummary!C4:C"")"),"MultiCam®")</f>
        <v>MultiCam®</v>
      </c>
      <c r="C1" s="2" t="str">
        <f t="shared" ref="C1:C1000" si="1">CONCATENATE(A1," ",B1)</f>
        <v>006140 Bandage Cotton Spandex MultiCam®</v>
      </c>
      <c r="D1" s="3" t="str">
        <f>IFERROR(__xludf.DUMMYFUNCTION("ImportRange(""1j4KRjDlgBkpItDBXvsxMK0ziI0LIVbTl7vSj-G2Gpm4"",""DATA!A:A"")"),"")</f>
        <v/>
      </c>
      <c r="G1" s="4" t="str">
        <f>IFERROR(__xludf.DUMMYFUNCTION("ARRAYFORMULA(IF(INDEX(ARRAYFORMULA(CONDITIONAL_FORMAT_RULES(IMPORTRANGE(""FirstArticleSummary!N4:N""))), 1, 1) = ""green"", IMPORTRANGE(""1j4KRjDlgBkpItDBXvsxMK0ziI0LIVbTl7vSj-G2Gpm4"", ""DATA!A:A""), """"))"),"#NAME?")</f>
        <v>#NAME?</v>
      </c>
    </row>
    <row r="2">
      <c r="A2" s="1" t="str">
        <f>IFERROR(__xludf.DUMMYFUNCTION("""COMPUTED_VALUE"""),"1.9oz Nylon Ripstop")</f>
        <v>1.9oz Nylon Ripstop</v>
      </c>
      <c r="B2" s="2" t="str">
        <f>IFERROR(__xludf.DUMMYFUNCTION("""COMPUTED_VALUE"""),"MultiCam®")</f>
        <v>MultiCam®</v>
      </c>
      <c r="C2" s="2" t="str">
        <f t="shared" si="1"/>
        <v>1.9oz Nylon Ripstop MultiCam®</v>
      </c>
      <c r="D2" s="2" t="str">
        <f>IFERROR(__xludf.DUMMYFUNCTION("""COMPUTED_VALUE"""),"")</f>
        <v/>
      </c>
    </row>
    <row r="3">
      <c r="A3" s="2" t="str">
        <f>IFERROR(__xludf.DUMMYFUNCTION("""COMPUTED_VALUE"""),"100% Nylon, 2 way stretch 2WAYCR 2WAYSP")</f>
        <v>100% Nylon, 2 way stretch 2WAYCR 2WAYSP</v>
      </c>
      <c r="B3" s="2" t="str">
        <f>IFERROR(__xludf.DUMMYFUNCTION("""COMPUTED_VALUE"""),"MultiCam®")</f>
        <v>MultiCam®</v>
      </c>
      <c r="C3" s="2" t="str">
        <f t="shared" si="1"/>
        <v>100% Nylon, 2 way stretch 2WAYCR 2WAYSP MultiCam®</v>
      </c>
      <c r="D3" s="2" t="str">
        <f>IFERROR(__xludf.DUMMYFUNCTION("""COMPUTED_VALUE"""),"")</f>
        <v/>
      </c>
    </row>
    <row r="4">
      <c r="A4" s="2" t="str">
        <f>IFERROR(__xludf.DUMMYFUNCTION("""COMPUTED_VALUE"""),"100% Poly 3D Mesh")</f>
        <v>100% Poly 3D Mesh</v>
      </c>
      <c r="B4" s="2" t="str">
        <f>IFERROR(__xludf.DUMMYFUNCTION("""COMPUTED_VALUE"""),"MultiCam® Alpine")</f>
        <v>MultiCam® Alpine</v>
      </c>
      <c r="C4" s="2" t="str">
        <f t="shared" si="1"/>
        <v>100% Poly 3D Mesh MultiCam® Alpine</v>
      </c>
      <c r="D4" s="2" t="str">
        <f>IFERROR(__xludf.DUMMYFUNCTION("""COMPUTED_VALUE"""),"006140 Bandage Cotton Spandex - MC - ")</f>
        <v>006140 Bandage Cotton Spandex - MC - </v>
      </c>
    </row>
    <row r="5">
      <c r="A5" s="2" t="str">
        <f>IFERROR(__xludf.DUMMYFUNCTION("""COMPUTED_VALUE"""),"100% Poly 3D Mesh 3DMHCR")</f>
        <v>100% Poly 3D Mesh 3DMHCR</v>
      </c>
      <c r="B5" s="2" t="str">
        <f>IFERROR(__xludf.DUMMYFUNCTION("""COMPUTED_VALUE"""),"MultiCam®")</f>
        <v>MultiCam®</v>
      </c>
      <c r="C5" s="2" t="str">
        <f t="shared" si="1"/>
        <v>100% Poly 3D Mesh 3DMHCR MultiCam®</v>
      </c>
      <c r="D5" s="2" t="str">
        <f>IFERROR(__xludf.DUMMYFUNCTION("""COMPUTED_VALUE"""),"1.9oz Nylon Ripstop - MC - ")</f>
        <v>1.9oz Nylon Ripstop - MC - </v>
      </c>
    </row>
    <row r="6">
      <c r="A6" s="2" t="str">
        <f>IFERROR(__xludf.DUMMYFUNCTION("""COMPUTED_VALUE"""),"100% Poly 3D Mesh 3DMHOL")</f>
        <v>100% Poly 3D Mesh 3DMHOL</v>
      </c>
      <c r="B6" s="2" t="str">
        <f>IFERROR(__xludf.DUMMYFUNCTION("""COMPUTED_VALUE"""),"MultiCam® Black")</f>
        <v>MultiCam® Black</v>
      </c>
      <c r="C6" s="2" t="str">
        <f t="shared" si="1"/>
        <v>100% Poly 3D Mesh 3DMHOL MultiCam® Black</v>
      </c>
      <c r="D6" s="2" t="str">
        <f>IFERROR(__xludf.DUMMYFUNCTION("""COMPUTED_VALUE"""),"100% Nylon, 2 way stretch 2WAYCR 2WAYSP - MC - ")</f>
        <v>100% Nylon, 2 way stretch 2WAYCR 2WAYSP - MC - </v>
      </c>
    </row>
    <row r="7">
      <c r="A7" s="2" t="str">
        <f>IFERROR(__xludf.DUMMYFUNCTION("""COMPUTED_VALUE"""),"100% Poly Balaclava")</f>
        <v>100% Poly Balaclava</v>
      </c>
      <c r="B7" s="2" t="str">
        <f>IFERROR(__xludf.DUMMYFUNCTION("""COMPUTED_VALUE"""),"MultiCam® Black")</f>
        <v>MultiCam® Black</v>
      </c>
      <c r="C7" s="2" t="str">
        <f t="shared" si="1"/>
        <v>100% Poly Balaclava MultiCam® Black</v>
      </c>
      <c r="D7" s="2" t="str">
        <f>IFERROR(__xludf.DUMMYFUNCTION("""COMPUTED_VALUE"""),"100% Poly 3D Mesh - MCAlpine - ")</f>
        <v>100% Poly 3D Mesh - MCAlpine - </v>
      </c>
    </row>
    <row r="8">
      <c r="A8" s="2" t="str">
        <f>IFERROR(__xludf.DUMMYFUNCTION("""COMPUTED_VALUE"""),"100% Poly Spandex")</f>
        <v>100% Poly Spandex</v>
      </c>
      <c r="B8" s="2" t="str">
        <f>IFERROR(__xludf.DUMMYFUNCTION("""COMPUTED_VALUE"""),"MultiCam®")</f>
        <v>MultiCam®</v>
      </c>
      <c r="C8" s="2" t="str">
        <f t="shared" si="1"/>
        <v>100% Poly Spandex MultiCam®</v>
      </c>
      <c r="D8" s="2" t="str">
        <f>IFERROR(__xludf.DUMMYFUNCTION("""COMPUTED_VALUE"""),"100% Poly 3D Mesh 3DMHCR - MC - ")</f>
        <v>100% Poly 3D Mesh 3DMHCR - MC - </v>
      </c>
    </row>
    <row r="9">
      <c r="A9" s="2" t="str">
        <f>IFERROR(__xludf.DUMMYFUNCTION("""COMPUTED_VALUE"""),"100% Poly Tubular")</f>
        <v>100% Poly Tubular</v>
      </c>
      <c r="B9" s="2" t="str">
        <f>IFERROR(__xludf.DUMMYFUNCTION("""COMPUTED_VALUE"""),"MultiCam®")</f>
        <v>MultiCam®</v>
      </c>
      <c r="C9" s="2" t="str">
        <f t="shared" si="1"/>
        <v>100% Poly Tubular MultiCam®</v>
      </c>
      <c r="D9" s="2" t="str">
        <f>IFERROR(__xludf.DUMMYFUNCTION("""COMPUTED_VALUE"""),"100% Poly 3D Mesh 3DMHOL - MCBlack - ")</f>
        <v>100% Poly 3D Mesh 3DMHOL - MCBlack - </v>
      </c>
    </row>
    <row r="10">
      <c r="A10" s="2" t="str">
        <f>IFERROR(__xludf.DUMMYFUNCTION("""COMPUTED_VALUE"""),"15520 Poly Lycra 1552C")</f>
        <v>15520 Poly Lycra 1552C</v>
      </c>
      <c r="B10" s="2" t="str">
        <f>IFERROR(__xludf.DUMMYFUNCTION("""COMPUTED_VALUE"""),"MultiCam® Black")</f>
        <v>MultiCam® Black</v>
      </c>
      <c r="C10" s="2" t="str">
        <f t="shared" si="1"/>
        <v>15520 Poly Lycra 1552C MultiCam® Black</v>
      </c>
      <c r="D10" s="2" t="str">
        <f>IFERROR(__xludf.DUMMYFUNCTION("""COMPUTED_VALUE"""),"100% Poly Balaclava - MCBlack - ")</f>
        <v>100% Poly Balaclava - MCBlack - </v>
      </c>
    </row>
    <row r="11">
      <c r="A11" s="2" t="str">
        <f>IFERROR(__xludf.DUMMYFUNCTION("""COMPUTED_VALUE"""),"1552C Poly Lycra Fleece HTP")</f>
        <v>1552C Poly Lycra Fleece HTP</v>
      </c>
      <c r="B11" s="2" t="str">
        <f>IFERROR(__xludf.DUMMYFUNCTION("""COMPUTED_VALUE"""),"MultiCam®")</f>
        <v>MultiCam®</v>
      </c>
      <c r="C11" s="2" t="str">
        <f t="shared" si="1"/>
        <v>1552C Poly Lycra Fleece HTP MultiCam®</v>
      </c>
      <c r="D11" s="2" t="str">
        <f>IFERROR(__xludf.DUMMYFUNCTION("""COMPUTED_VALUE"""),"100% Poly Spandex - MC - ")</f>
        <v>100% Poly Spandex - MC - </v>
      </c>
    </row>
    <row r="12">
      <c r="A12" s="2" t="str">
        <f>IFERROR(__xludf.DUMMYFUNCTION("""COMPUTED_VALUE"""),"1579SN Poly/Spandex")</f>
        <v>1579SN Poly/Spandex</v>
      </c>
      <c r="B12" s="2" t="str">
        <f>IFERROR(__xludf.DUMMYFUNCTION("""COMPUTED_VALUE"""),"MultiCam®")</f>
        <v>MultiCam®</v>
      </c>
      <c r="C12" s="2" t="str">
        <f t="shared" si="1"/>
        <v>1579SN Poly/Spandex MultiCam®</v>
      </c>
      <c r="D12" s="2" t="str">
        <f>IFERROR(__xludf.DUMMYFUNCTION("""COMPUTED_VALUE"""),"100% Poly Tubular - MC -")</f>
        <v>100% Poly Tubular - MC -</v>
      </c>
    </row>
    <row r="13">
      <c r="A13" s="2" t="str">
        <f>IFERROR(__xludf.DUMMYFUNCTION("""COMPUTED_VALUE"""),"1853C 100% Poly Eyelet Mesh - HTP")</f>
        <v>1853C 100% Poly Eyelet Mesh - HTP</v>
      </c>
      <c r="B13" s="2" t="str">
        <f>IFERROR(__xludf.DUMMYFUNCTION("""COMPUTED_VALUE"""),"MultiCam® Arid")</f>
        <v>MultiCam® Arid</v>
      </c>
      <c r="C13" s="2" t="str">
        <f t="shared" si="1"/>
        <v>1853C 100% Poly Eyelet Mesh - HTP MultiCam® Arid</v>
      </c>
      <c r="D13" s="2" t="str">
        <f>IFERROR(__xludf.DUMMYFUNCTION("""COMPUTED_VALUE"""),"15520 Poly Lycra 1552C - MCBlack - ")</f>
        <v>15520 Poly Lycra 1552C - MCBlack - </v>
      </c>
    </row>
    <row r="14">
      <c r="A14" s="2" t="str">
        <f>IFERROR(__xludf.DUMMYFUNCTION("""COMPUTED_VALUE"""),"1853CA Nex Skyn Aclimate Dry Poly - 4.0 oz.")</f>
        <v>1853CA Nex Skyn Aclimate Dry Poly - 4.0 oz.</v>
      </c>
      <c r="B14" s="2" t="str">
        <f>IFERROR(__xludf.DUMMYFUNCTION("""COMPUTED_VALUE"""),"MultiCam®")</f>
        <v>MultiCam®</v>
      </c>
      <c r="C14" s="2" t="str">
        <f t="shared" si="1"/>
        <v>1853CA Nex Skyn Aclimate Dry Poly - 4.0 oz. MultiCam®</v>
      </c>
      <c r="D14" s="2" t="str">
        <f>IFERROR(__xludf.DUMMYFUNCTION("""COMPUTED_VALUE"""),"1552C Poly Lycra Fleece HTP - MC - ")</f>
        <v>1552C Poly Lycra Fleece HTP - MC - </v>
      </c>
    </row>
    <row r="15">
      <c r="A15" s="2" t="str">
        <f>IFERROR(__xludf.DUMMYFUNCTION("""COMPUTED_VALUE"""),"1853SC 100% Poly, Eyelet Mesh - HTP")</f>
        <v>1853SC 100% Poly, Eyelet Mesh - HTP</v>
      </c>
      <c r="B15" s="2" t="str">
        <f>IFERROR(__xludf.DUMMYFUNCTION("""COMPUTED_VALUE"""),"MultiCam®")</f>
        <v>MultiCam®</v>
      </c>
      <c r="C15" s="2" t="str">
        <f t="shared" si="1"/>
        <v>1853SC 100% Poly, Eyelet Mesh - HTP MultiCam®</v>
      </c>
      <c r="D15" s="2" t="str">
        <f>IFERROR(__xludf.DUMMYFUNCTION("""COMPUTED_VALUE"""),"1579SN Poly/Spandex - MC - ")</f>
        <v>1579SN Poly/Spandex - MC - </v>
      </c>
    </row>
    <row r="16">
      <c r="A16" s="2" t="str">
        <f>IFERROR(__xludf.DUMMYFUNCTION("""COMPUTED_VALUE"""),"25910L 80% Nylon x 20% Spandex")</f>
        <v>25910L 80% Nylon x 20% Spandex</v>
      </c>
      <c r="B16" s="2" t="str">
        <f>IFERROR(__xludf.DUMMYFUNCTION("""COMPUTED_VALUE"""),"MultiCam®")</f>
        <v>MultiCam®</v>
      </c>
      <c r="C16" s="2" t="str">
        <f t="shared" si="1"/>
        <v>25910L 80% Nylon x 20% Spandex MultiCam®</v>
      </c>
      <c r="D16" s="2" t="str">
        <f>IFERROR(__xludf.DUMMYFUNCTION("""COMPUTED_VALUE"""),"1853C 100% Poly Eyelet Mesh - HTP - MCArid - ")</f>
        <v>1853C 100% Poly Eyelet Mesh - HTP - MCArid - </v>
      </c>
    </row>
    <row r="17">
      <c r="A17" s="2" t="str">
        <f>IFERROR(__xludf.DUMMYFUNCTION("""COMPUTED_VALUE"""),"2PLNYC Nylon 70D Taslite Cream")</f>
        <v>2PLNYC Nylon 70D Taslite Cream</v>
      </c>
      <c r="B17" s="2" t="str">
        <f>IFERROR(__xludf.DUMMYFUNCTION("""COMPUTED_VALUE"""),"MultiCam®")</f>
        <v>MultiCam®</v>
      </c>
      <c r="C17" s="2" t="str">
        <f t="shared" si="1"/>
        <v>2PLNYC Nylon 70D Taslite Cream MultiCam®</v>
      </c>
      <c r="D17" s="2" t="str">
        <f>IFERROR(__xludf.DUMMYFUNCTION("""COMPUTED_VALUE"""),"1853CA Nex Skyn Aclimate Dry Poly - 4.0 oz. - MC - ")</f>
        <v>1853CA Nex Skyn Aclimate Dry Poly - 4.0 oz. - MC - </v>
      </c>
    </row>
    <row r="18">
      <c r="A18" s="2" t="str">
        <f>IFERROR(__xludf.DUMMYFUNCTION("""COMPUTED_VALUE"""),"3.4 oz 97% Poly / 3% Silver Coated Fiber - Polartec Power Lightweight Mesh")</f>
        <v>3.4 oz 97% Poly / 3% Silver Coated Fiber - Polartec Power Lightweight Mesh</v>
      </c>
      <c r="B18" s="2" t="str">
        <f>IFERROR(__xludf.DUMMYFUNCTION("""COMPUTED_VALUE"""),"MultiCam®")</f>
        <v>MultiCam®</v>
      </c>
      <c r="C18" s="2" t="str">
        <f t="shared" si="1"/>
        <v>3.4 oz 97% Poly / 3% Silver Coated Fiber - Polartec Power Lightweight Mesh MultiCam®</v>
      </c>
      <c r="D18" s="2" t="str">
        <f>IFERROR(__xludf.DUMMYFUNCTION("""COMPUTED_VALUE"""),"1853SC 100% Poly, Eyelet Mesh - HTP - MC - ")</f>
        <v>1853SC 100% Poly, Eyelet Mesh - HTP - MC - </v>
      </c>
    </row>
    <row r="19">
      <c r="A19" s="2" t="str">
        <f>IFERROR(__xludf.DUMMYFUNCTION("""COMPUTED_VALUE"""),"4.0 oz Nex Skyn Acclimate Dry Poly")</f>
        <v>4.0 oz Nex Skyn Acclimate Dry Poly</v>
      </c>
      <c r="B19" s="2" t="str">
        <f>IFERROR(__xludf.DUMMYFUNCTION("""COMPUTED_VALUE"""),"MultiCam®")</f>
        <v>MultiCam®</v>
      </c>
      <c r="C19" s="2" t="str">
        <f t="shared" si="1"/>
        <v>4.0 oz Nex Skyn Acclimate Dry Poly MultiCam®</v>
      </c>
      <c r="D19" s="2" t="str">
        <f>IFERROR(__xludf.DUMMYFUNCTION("""COMPUTED_VALUE"""),"25910L 80% Nylon x 20% Spandex - MC - ")</f>
        <v>25910L 80% Nylon x 20% Spandex - MC - </v>
      </c>
    </row>
    <row r="20">
      <c r="A20" s="2" t="str">
        <f>IFERROR(__xludf.DUMMYFUNCTION("""COMPUTED_VALUE"""),"4.5 oz FR Jersey")</f>
        <v>4.5 oz FR Jersey</v>
      </c>
      <c r="B20" s="2" t="str">
        <f>IFERROR(__xludf.DUMMYFUNCTION("""COMPUTED_VALUE"""),"MultiCam®")</f>
        <v>MultiCam®</v>
      </c>
      <c r="C20" s="2" t="str">
        <f t="shared" si="1"/>
        <v>4.5 oz FR Jersey MultiCam®</v>
      </c>
      <c r="D20" s="2" t="str">
        <f>IFERROR(__xludf.DUMMYFUNCTION("""COMPUTED_VALUE"""),"2PLNYC Nylon 70D Taslite Cream - MC - ")</f>
        <v>2PLNYC Nylon 70D Taslite Cream - MC - </v>
      </c>
    </row>
    <row r="21">
      <c r="A21" s="2" t="str">
        <f>IFERROR(__xludf.DUMMYFUNCTION("""COMPUTED_VALUE"""),"594ENS Nylon Spandex 4 way stretch")</f>
        <v>594ENS Nylon Spandex 4 way stretch</v>
      </c>
      <c r="B21" s="2" t="str">
        <f>IFERROR(__xludf.DUMMYFUNCTION("""COMPUTED_VALUE"""),"MultiCam®")</f>
        <v>MultiCam®</v>
      </c>
      <c r="C21" s="2" t="str">
        <f t="shared" si="1"/>
        <v>594ENS Nylon Spandex 4 way stretch MultiCam®</v>
      </c>
      <c r="D21" s="2" t="str">
        <f>IFERROR(__xludf.DUMMYFUNCTION("""COMPUTED_VALUE"""),"3.4 oz 97% Poly / 3% Silver Coated Fiber - Polartec Power Lightweight Mesh - MC - ")</f>
        <v>3.4 oz 97% Poly / 3% Silver Coated Fiber - Polartec Power Lightweight Mesh - MC - </v>
      </c>
    </row>
    <row r="22">
      <c r="A22" s="2" t="str">
        <f>IFERROR(__xludf.DUMMYFUNCTION("""COMPUTED_VALUE"""),"536 NC V3")</f>
        <v>536 NC V3</v>
      </c>
      <c r="B22" s="2" t="str">
        <f>IFERROR(__xludf.DUMMYFUNCTION("""COMPUTED_VALUE"""),"MultiCam®")</f>
        <v>MultiCam®</v>
      </c>
      <c r="C22" s="2" t="str">
        <f t="shared" si="1"/>
        <v>536 NC V3 MultiCam®</v>
      </c>
      <c r="D22" s="2" t="str">
        <f>IFERROR(__xludf.DUMMYFUNCTION("""COMPUTED_VALUE"""),"4.0 oz Nex Skyn Acclimate Dry Poly - MC - ")</f>
        <v>4.0 oz Nex Skyn Acclimate Dry Poly - MC - </v>
      </c>
    </row>
    <row r="23">
      <c r="A23" s="2" t="str">
        <f>IFERROR(__xludf.DUMMYFUNCTION("""COMPUTED_VALUE"""),"536NC")</f>
        <v>536NC</v>
      </c>
      <c r="B23" s="2" t="str">
        <f>IFERROR(__xludf.DUMMYFUNCTION("""COMPUTED_VALUE"""),"MultiCam®")</f>
        <v>MultiCam®</v>
      </c>
      <c r="C23" s="2" t="str">
        <f t="shared" si="1"/>
        <v>536NC MultiCam®</v>
      </c>
      <c r="D23" s="2" t="str">
        <f>IFERROR(__xludf.DUMMYFUNCTION("""COMPUTED_VALUE"""),"4.5 oz FR Jersey - MC - ")</f>
        <v>4.5 oz FR Jersey - MC - </v>
      </c>
    </row>
    <row r="24">
      <c r="A24" s="2" t="str">
        <f>IFERROR(__xludf.DUMMYFUNCTION("""COMPUTED_VALUE"""),"536NC")</f>
        <v>536NC</v>
      </c>
      <c r="B24" s="2" t="str">
        <f>IFERROR(__xludf.DUMMYFUNCTION("""COMPUTED_VALUE"""),"MultiCam®")</f>
        <v>MultiCam®</v>
      </c>
      <c r="C24" s="2" t="str">
        <f t="shared" si="1"/>
        <v>536NC MultiCam®</v>
      </c>
      <c r="D24" s="2" t="str">
        <f>IFERROR(__xludf.DUMMYFUNCTION("""COMPUTED_VALUE"""),"594ENS Nylon Spandex 4 way stretch - MC - 302846 4-28090")</f>
        <v>594ENS Nylon Spandex 4 way stretch - MC - 302846 4-28090</v>
      </c>
    </row>
    <row r="25">
      <c r="A25" s="2" t="str">
        <f>IFERROR(__xludf.DUMMYFUNCTION("""COMPUTED_VALUE"""),"60% Cotton / 40% Poly Knit")</f>
        <v>60% Cotton / 40% Poly Knit</v>
      </c>
      <c r="B25" s="2" t="str">
        <f>IFERROR(__xludf.DUMMYFUNCTION("""COMPUTED_VALUE"""),"MultiCam®")</f>
        <v>MultiCam®</v>
      </c>
      <c r="C25" s="2" t="str">
        <f t="shared" si="1"/>
        <v>60% Cotton / 40% Poly Knit MultiCam®</v>
      </c>
      <c r="D25" s="2" t="str">
        <f>IFERROR(__xludf.DUMMYFUNCTION("""COMPUTED_VALUE"""),"")</f>
        <v/>
      </c>
    </row>
    <row r="26">
      <c r="A26" s="2" t="str">
        <f>IFERROR(__xludf.DUMMYFUNCTION("""COMPUTED_VALUE"""),"65/35 Poly Cotton Ripstop")</f>
        <v>65/35 Poly Cotton Ripstop</v>
      </c>
      <c r="B26" s="2" t="str">
        <f>IFERROR(__xludf.DUMMYFUNCTION("""COMPUTED_VALUE"""),"MultiCam®")</f>
        <v>MultiCam®</v>
      </c>
      <c r="C26" s="2" t="str">
        <f t="shared" si="1"/>
        <v>65/35 Poly Cotton Ripstop MultiCam®</v>
      </c>
      <c r="D26" s="2" t="str">
        <f>IFERROR(__xludf.DUMMYFUNCTION("""COMPUTED_VALUE"""),"")</f>
        <v/>
      </c>
    </row>
    <row r="27">
      <c r="A27" s="2" t="str">
        <f>IFERROR(__xludf.DUMMYFUNCTION("""COMPUTED_VALUE"""),"7.1 oz 53% Poly / 38% Nylon / 9% Spandex - Power Stretch Pro Jersey Knit")</f>
        <v>7.1 oz 53% Poly / 38% Nylon / 9% Spandex - Power Stretch Pro Jersey Knit</v>
      </c>
      <c r="B27" s="2" t="str">
        <f>IFERROR(__xludf.DUMMYFUNCTION("""COMPUTED_VALUE"""),"MultiCam®")</f>
        <v>MultiCam®</v>
      </c>
      <c r="C27" s="2" t="str">
        <f t="shared" si="1"/>
        <v>7.1 oz 53% Poly / 38% Nylon / 9% Spandex - Power Stretch Pro Jersey Knit MultiCam®</v>
      </c>
      <c r="D27" s="2" t="str">
        <f>IFERROR(__xludf.DUMMYFUNCTION("""COMPUTED_VALUE"""),"")</f>
        <v/>
      </c>
    </row>
    <row r="28">
      <c r="A28" s="2" t="str">
        <f>IFERROR(__xludf.DUMMYFUNCTION("""COMPUTED_VALUE"""),"700329 Nylon Spandex")</f>
        <v>700329 Nylon Spandex</v>
      </c>
      <c r="B28" s="2" t="str">
        <f>IFERROR(__xludf.DUMMYFUNCTION("""COMPUTED_VALUE"""),"MultiCam®")</f>
        <v>MultiCam®</v>
      </c>
      <c r="C28" s="2" t="str">
        <f t="shared" si="1"/>
        <v>700329 Nylon Spandex MultiCam®</v>
      </c>
      <c r="D28" s="2" t="str">
        <f>IFERROR(__xludf.DUMMYFUNCTION("""COMPUTED_VALUE"""),"60% Cotton / 40% Poly Knit - MC - ")</f>
        <v>60% Cotton / 40% Poly Knit - MC - </v>
      </c>
    </row>
    <row r="29">
      <c r="A29" s="2" t="str">
        <f>IFERROR(__xludf.DUMMYFUNCTION("""COMPUTED_VALUE"""),"70DNYL Nylon Taslite")</f>
        <v>70DNYL Nylon Taslite</v>
      </c>
      <c r="B29" s="2" t="str">
        <f>IFERROR(__xludf.DUMMYFUNCTION("""COMPUTED_VALUE"""),"MultiCam®")</f>
        <v>MultiCam®</v>
      </c>
      <c r="C29" s="2" t="str">
        <f t="shared" si="1"/>
        <v>70DNYL Nylon Taslite MultiCam®</v>
      </c>
      <c r="D29" s="2" t="str">
        <f>IFERROR(__xludf.DUMMYFUNCTION("""COMPUTED_VALUE"""),"65/35 Poly Cotton Ripstop - MC - ")</f>
        <v>65/35 Poly Cotton Ripstop - MC - </v>
      </c>
    </row>
    <row r="30">
      <c r="A30" s="2" t="str">
        <f>IFERROR(__xludf.DUMMYFUNCTION("""COMPUTED_VALUE"""),"80% Nylon /20% Spandex - HTP")</f>
        <v>80% Nylon /20% Spandex - HTP</v>
      </c>
      <c r="B30" s="2" t="str">
        <f>IFERROR(__xludf.DUMMYFUNCTION("""COMPUTED_VALUE"""),"MultiCam®")</f>
        <v>MultiCam®</v>
      </c>
      <c r="C30" s="2" t="str">
        <f t="shared" si="1"/>
        <v>80% Nylon /20% Spandex - HTP MultiCam®</v>
      </c>
      <c r="D30" s="2" t="str">
        <f>IFERROR(__xludf.DUMMYFUNCTION("""COMPUTED_VALUE"""),"7.1 oz 53% Poly / 38% Nylon / 9% Spandex - Power Stretch Pro Jersey Knit - MC - ")</f>
        <v>7.1 oz 53% Poly / 38% Nylon / 9% Spandex - Power Stretch Pro Jersey Knit - MC - </v>
      </c>
    </row>
    <row r="31">
      <c r="A31" s="2" t="str">
        <f>IFERROR(__xludf.DUMMYFUNCTION("""COMPUTED_VALUE"""),"80% Nylon /20% Spandex - HTP")</f>
        <v>80% Nylon /20% Spandex - HTP</v>
      </c>
      <c r="B31" s="2" t="str">
        <f>IFERROR(__xludf.DUMMYFUNCTION("""COMPUTED_VALUE"""),"MultiCam® Black")</f>
        <v>MultiCam® Black</v>
      </c>
      <c r="C31" s="2" t="str">
        <f t="shared" si="1"/>
        <v>80% Nylon /20% Spandex - HTP MultiCam® Black</v>
      </c>
      <c r="D31" s="2" t="str">
        <f>IFERROR(__xludf.DUMMYFUNCTION("""COMPUTED_VALUE"""),"700329 Nylon Spandex - MC - ")</f>
        <v>700329 Nylon Spandex - MC - </v>
      </c>
    </row>
    <row r="32">
      <c r="A32" s="2" t="str">
        <f>IFERROR(__xludf.DUMMYFUNCTION("""COMPUTED_VALUE"""),"80% Poly / 20% Spandex")</f>
        <v>80% Poly / 20% Spandex</v>
      </c>
      <c r="B32" s="2" t="str">
        <f>IFERROR(__xludf.DUMMYFUNCTION("""COMPUTED_VALUE"""),"MultiCam®")</f>
        <v>MultiCam®</v>
      </c>
      <c r="C32" s="2" t="str">
        <f t="shared" si="1"/>
        <v>80% Poly / 20% Spandex MultiCam®</v>
      </c>
      <c r="D32" s="2" t="str">
        <f>IFERROR(__xludf.DUMMYFUNCTION("""COMPUTED_VALUE"""),"70DNYL Nylon Taslite - MC - ")</f>
        <v>70DNYL Nylon Taslite - MC - </v>
      </c>
    </row>
    <row r="33">
      <c r="A33" s="2" t="str">
        <f>IFERROR(__xludf.DUMMYFUNCTION("""COMPUTED_VALUE"""),"8619 Spandex Bandage")</f>
        <v>8619 Spandex Bandage</v>
      </c>
      <c r="B33" s="2" t="str">
        <f>IFERROR(__xludf.DUMMYFUNCTION("""COMPUTED_VALUE"""),"MultiCam®")</f>
        <v>MultiCam®</v>
      </c>
      <c r="C33" s="2" t="str">
        <f t="shared" si="1"/>
        <v>8619 Spandex Bandage MultiCam®</v>
      </c>
      <c r="D33" s="2" t="str">
        <f>IFERROR(__xludf.DUMMYFUNCTION("""COMPUTED_VALUE"""),"80% Nylon /20% Spandex - HTP - MC - ")</f>
        <v>80% Nylon /20% Spandex - HTP - MC - </v>
      </c>
    </row>
    <row r="34">
      <c r="A34" s="2" t="str">
        <f>IFERROR(__xludf.DUMMYFUNCTION("""COMPUTED_VALUE"""),"87% Poly / 13% Spandex - HTP")</f>
        <v>87% Poly / 13% Spandex - HTP</v>
      </c>
      <c r="B34" s="2" t="str">
        <f>IFERROR(__xludf.DUMMYFUNCTION("""COMPUTED_VALUE"""),"MultiCam®")</f>
        <v>MultiCam®</v>
      </c>
      <c r="C34" s="2" t="str">
        <f t="shared" si="1"/>
        <v>87% Poly / 13% Spandex - HTP MultiCam®</v>
      </c>
      <c r="D34" s="2" t="str">
        <f>IFERROR(__xludf.DUMMYFUNCTION("""COMPUTED_VALUE"""),"80% Nylon /20% Spandex - HTP - MCBlack - ")</f>
        <v>80% Nylon /20% Spandex - HTP - MCBlack - </v>
      </c>
    </row>
    <row r="35">
      <c r="A35" s="2" t="str">
        <f>IFERROR(__xludf.DUMMYFUNCTION("""COMPUTED_VALUE"""),"87% Poly / 13% Spandex - HTP")</f>
        <v>87% Poly / 13% Spandex - HTP</v>
      </c>
      <c r="B35" s="2" t="str">
        <f>IFERROR(__xludf.DUMMYFUNCTION("""COMPUTED_VALUE"""),"MultiCam® Black")</f>
        <v>MultiCam® Black</v>
      </c>
      <c r="C35" s="2" t="str">
        <f t="shared" si="1"/>
        <v>87% Poly / 13% Spandex - HTP MultiCam® Black</v>
      </c>
      <c r="D35" s="2" t="str">
        <f>IFERROR(__xludf.DUMMYFUNCTION("""COMPUTED_VALUE"""),"80% Poly / 20% Spandex - MC - ")</f>
        <v>80% Poly / 20% Spandex - MC - </v>
      </c>
    </row>
    <row r="36">
      <c r="A36" s="2" t="str">
        <f>IFERROR(__xludf.DUMMYFUNCTION("""COMPUTED_VALUE"""),"92% Poly x 8% Spandex MCO HTP")</f>
        <v>92% Poly x 8% Spandex MCO HTP</v>
      </c>
      <c r="B36" s="2" t="str">
        <f>IFERROR(__xludf.DUMMYFUNCTION("""COMPUTED_VALUE"""),"MultiCam®")</f>
        <v>MultiCam®</v>
      </c>
      <c r="C36" s="2" t="str">
        <f t="shared" si="1"/>
        <v>92% Poly x 8% Spandex MCO HTP MultiCam®</v>
      </c>
      <c r="D36" s="2" t="str">
        <f>IFERROR(__xludf.DUMMYFUNCTION("""COMPUTED_VALUE"""),"8619 Spandex Bandage - MC - ")</f>
        <v>8619 Spandex Bandage - MC - </v>
      </c>
    </row>
    <row r="37">
      <c r="A37" s="2" t="str">
        <f>IFERROR(__xludf.DUMMYFUNCTION("""COMPUTED_VALUE"""),"92P8S 92% Poly x 8% Spandex Tubular")</f>
        <v>92P8S 92% Poly x 8% Spandex Tubular</v>
      </c>
      <c r="B37" s="2" t="str">
        <f>IFERROR(__xludf.DUMMYFUNCTION("""COMPUTED_VALUE"""),"MultiCam® Black")</f>
        <v>MultiCam® Black</v>
      </c>
      <c r="C37" s="2" t="str">
        <f t="shared" si="1"/>
        <v>92P8S 92% Poly x 8% Spandex Tubular MultiCam® Black</v>
      </c>
      <c r="D37" s="2" t="str">
        <f>IFERROR(__xludf.DUMMYFUNCTION("""COMPUTED_VALUE"""),"87% Poly / 13% Spandex - HTP - MC - ")</f>
        <v>87% Poly / 13% Spandex - HTP - MC - </v>
      </c>
    </row>
    <row r="38">
      <c r="A38" s="2" t="str">
        <f>IFERROR(__xludf.DUMMYFUNCTION("""COMPUTED_VALUE"""),"ALPHA TERRY POLY SPANDEX")</f>
        <v>ALPHA TERRY POLY SPANDEX</v>
      </c>
      <c r="B38" s="2" t="str">
        <f>IFERROR(__xludf.DUMMYFUNCTION("""COMPUTED_VALUE"""),"MultiCam®")</f>
        <v>MultiCam®</v>
      </c>
      <c r="C38" s="2" t="str">
        <f t="shared" si="1"/>
        <v>ALPHA TERRY POLY SPANDEX MultiCam®</v>
      </c>
      <c r="D38" s="2" t="str">
        <f>IFERROR(__xludf.DUMMYFUNCTION("""COMPUTED_VALUE"""),"87% Poly / 13% Spandex - HTP - MCBlack - ")</f>
        <v>87% Poly / 13% Spandex - HTP - MCBlack - </v>
      </c>
    </row>
    <row r="39">
      <c r="A39" s="2" t="str">
        <f>IFERROR(__xludf.DUMMYFUNCTION("""COMPUTED_VALUE"""),"J214 NYCO KNIT")</f>
        <v>J214 NYCO KNIT</v>
      </c>
      <c r="B39" s="2" t="str">
        <f>IFERROR(__xludf.DUMMYFUNCTION("""COMPUTED_VALUE"""),"MultiCam®")</f>
        <v>MultiCam®</v>
      </c>
      <c r="C39" s="2" t="str">
        <f t="shared" si="1"/>
        <v>J214 NYCO KNIT MultiCam®</v>
      </c>
      <c r="D39" s="2" t="str">
        <f>IFERROR(__xludf.DUMMYFUNCTION("""COMPUTED_VALUE"""),"92% Poly x 8% Spandex MCO HTP - MC - ")</f>
        <v>92% Poly x 8% Spandex MCO HTP - MC - </v>
      </c>
    </row>
    <row r="40">
      <c r="A40" s="2" t="str">
        <f>IFERROR(__xludf.DUMMYFUNCTION("""COMPUTED_VALUE"""),"JL7026 Poly HTP")</f>
        <v>JL7026 Poly HTP</v>
      </c>
      <c r="B40" s="2" t="str">
        <f>IFERROR(__xludf.DUMMYFUNCTION("""COMPUTED_VALUE"""),"MultiCam®")</f>
        <v>MultiCam®</v>
      </c>
      <c r="C40" s="2" t="str">
        <f t="shared" si="1"/>
        <v>JL7026 Poly HTP MultiCam®</v>
      </c>
      <c r="D40" s="2" t="str">
        <f>IFERROR(__xludf.DUMMYFUNCTION("""COMPUTED_VALUE"""),"92P8S 92% Poly x 8% Spandex Tubular - MCBlack - ")</f>
        <v>92P8S 92% Poly x 8% Spandex Tubular - MCBlack - </v>
      </c>
    </row>
    <row r="41">
      <c r="A41" s="2" t="str">
        <f>IFERROR(__xludf.DUMMYFUNCTION("""COMPUTED_VALUE"""),"KAPPA WIDE COTTON JERSEY")</f>
        <v>KAPPA WIDE COTTON JERSEY</v>
      </c>
      <c r="B41" s="2" t="str">
        <f>IFERROR(__xludf.DUMMYFUNCTION("""COMPUTED_VALUE"""),"MultiCam®")</f>
        <v>MultiCam®</v>
      </c>
      <c r="C41" s="2" t="str">
        <f t="shared" si="1"/>
        <v>KAPPA WIDE COTTON JERSEY MultiCam®</v>
      </c>
      <c r="D41" s="2" t="str">
        <f>IFERROR(__xludf.DUMMYFUNCTION("""COMPUTED_VALUE"""),"ALPHA TERRY POLY SPANDEX - MC - ")</f>
        <v>ALPHA TERRY POLY SPANDEX - MC - </v>
      </c>
    </row>
    <row r="42">
      <c r="A42" s="2" t="str">
        <f>IFERROR(__xludf.DUMMYFUNCTION("""COMPUTED_VALUE"""),"MX011 100% POLY")</f>
        <v>MX011 100% POLY</v>
      </c>
      <c r="B42" s="2" t="str">
        <f>IFERROR(__xludf.DUMMYFUNCTION("""COMPUTED_VALUE"""),"MultiCam® Alpine")</f>
        <v>MultiCam® Alpine</v>
      </c>
      <c r="C42" s="2" t="str">
        <f t="shared" si="1"/>
        <v>MX011 100% POLY MultiCam® Alpine</v>
      </c>
      <c r="D42" s="2" t="str">
        <f>IFERROR(__xludf.DUMMYFUNCTION("""COMPUTED_VALUE"""),"J214 NYCO KNIT - MC - ")</f>
        <v>J214 NYCO KNIT - MC - </v>
      </c>
    </row>
    <row r="43">
      <c r="A43" s="2" t="str">
        <f>IFERROR(__xludf.DUMMYFUNCTION("""COMPUTED_VALUE"""),"NYCO Ripstop")</f>
        <v>NYCO Ripstop</v>
      </c>
      <c r="B43" s="2" t="str">
        <f>IFERROR(__xludf.DUMMYFUNCTION("""COMPUTED_VALUE"""),"MultiCam®")</f>
        <v>MultiCam®</v>
      </c>
      <c r="C43" s="2" t="str">
        <f t="shared" si="1"/>
        <v>NYCO Ripstop MultiCam®</v>
      </c>
      <c r="D43" s="2" t="str">
        <f>IFERROR(__xludf.DUMMYFUNCTION("""COMPUTED_VALUE"""),"JL7026 Poly HTP - MC - ")</f>
        <v>JL7026 Poly HTP - MC - </v>
      </c>
    </row>
    <row r="44">
      <c r="A44" s="2" t="str">
        <f>IFERROR(__xludf.DUMMYFUNCTION("""COMPUTED_VALUE"""),"Nylon Spandex (Lot 302793 on 4/1/2024)")</f>
        <v>Nylon Spandex (Lot 302793 on 4/1/2024)</v>
      </c>
      <c r="B44" s="2" t="str">
        <f>IFERROR(__xludf.DUMMYFUNCTION("""COMPUTED_VALUE"""),"MultiCam®")</f>
        <v>MultiCam®</v>
      </c>
      <c r="C44" s="2" t="str">
        <f t="shared" si="1"/>
        <v>Nylon Spandex (Lot 302793 on 4/1/2024) MultiCam®</v>
      </c>
      <c r="D44" s="2" t="str">
        <f>IFERROR(__xludf.DUMMYFUNCTION("""COMPUTED_VALUE"""),"KAPPA WIDE COTTON JERSEY - MC - ")</f>
        <v>KAPPA WIDE COTTON JERSEY - MC - </v>
      </c>
    </row>
    <row r="45">
      <c r="A45" s="2" t="str">
        <f>IFERROR(__xludf.DUMMYFUNCTION("""COMPUTED_VALUE"""),"Nylon Spandex Dobbyweave")</f>
        <v>Nylon Spandex Dobbyweave</v>
      </c>
      <c r="B45" s="2" t="str">
        <f>IFERROR(__xludf.DUMMYFUNCTION("""COMPUTED_VALUE"""),"MultiCam®")</f>
        <v>MultiCam®</v>
      </c>
      <c r="C45" s="2" t="str">
        <f t="shared" si="1"/>
        <v>Nylon Spandex Dobbyweave MultiCam®</v>
      </c>
      <c r="D45" s="2" t="str">
        <f>IFERROR(__xludf.DUMMYFUNCTION("""COMPUTED_VALUE"""),"MX011 100% POLY - MCAlpine - ")</f>
        <v>MX011 100% POLY - MCAlpine - </v>
      </c>
    </row>
    <row r="46">
      <c r="A46" s="2" t="str">
        <f>IFERROR(__xludf.DUMMYFUNCTION("""COMPUTED_VALUE"""),"Polartec Power Lightweight Mesh")</f>
        <v>Polartec Power Lightweight Mesh</v>
      </c>
      <c r="B46" s="2" t="str">
        <f>IFERROR(__xludf.DUMMYFUNCTION("""COMPUTED_VALUE"""),"MultiCam®")</f>
        <v>MultiCam®</v>
      </c>
      <c r="C46" s="2" t="str">
        <f t="shared" si="1"/>
        <v>Polartec Power Lightweight Mesh MultiCam®</v>
      </c>
      <c r="D46" s="2" t="str">
        <f>IFERROR(__xludf.DUMMYFUNCTION("""COMPUTED_VALUE"""),"NYCO Ripstop - MC - ")</f>
        <v>NYCO Ripstop - MC - </v>
      </c>
    </row>
    <row r="47">
      <c r="A47" s="2" t="str">
        <f>IFERROR(__xludf.DUMMYFUNCTION("""COMPUTED_VALUE"""),"POLY KNIT HTP J7025")</f>
        <v>POLY KNIT HTP J7025</v>
      </c>
      <c r="B47" s="2" t="str">
        <f>IFERROR(__xludf.DUMMYFUNCTION("""COMPUTED_VALUE"""),"MultiCam®")</f>
        <v>MultiCam®</v>
      </c>
      <c r="C47" s="2" t="str">
        <f t="shared" si="1"/>
        <v>POLY KNIT HTP J7025 MultiCam®</v>
      </c>
      <c r="D47" s="2" t="str">
        <f>IFERROR(__xludf.DUMMYFUNCTION("""COMPUTED_VALUE"""),"Nylon Spandex (Lot 302793 on 4/1/2024) - MC - ")</f>
        <v>Nylon Spandex (Lot 302793 on 4/1/2024) - MC - </v>
      </c>
    </row>
    <row r="48">
      <c r="A48" s="2" t="str">
        <f>IFERROR(__xludf.DUMMYFUNCTION("""COMPUTED_VALUE"""),"Poly Lyra Double Face Knit")</f>
        <v>Poly Lyra Double Face Knit</v>
      </c>
      <c r="B48" s="2" t="str">
        <f>IFERROR(__xludf.DUMMYFUNCTION("""COMPUTED_VALUE"""),"MultiCam®")</f>
        <v>MultiCam®</v>
      </c>
      <c r="C48" s="2" t="str">
        <f t="shared" si="1"/>
        <v>Poly Lyra Double Face Knit MultiCam®</v>
      </c>
      <c r="D48" s="2" t="str">
        <f>IFERROR(__xludf.DUMMYFUNCTION("""COMPUTED_VALUE"""),"Nylon Spandex Dobbyweave - MC - ")</f>
        <v>Nylon Spandex Dobbyweave - MC - </v>
      </c>
    </row>
    <row r="49">
      <c r="A49" s="2" t="str">
        <f>IFERROR(__xludf.DUMMYFUNCTION("""COMPUTED_VALUE"""),"POWER STRETCH PRO JERSEY KNIT")</f>
        <v>POWER STRETCH PRO JERSEY KNIT</v>
      </c>
      <c r="B49" s="2" t="str">
        <f>IFERROR(__xludf.DUMMYFUNCTION("""COMPUTED_VALUE"""),"MultiCam®")</f>
        <v>MultiCam®</v>
      </c>
      <c r="C49" s="2" t="str">
        <f t="shared" si="1"/>
        <v>POWER STRETCH PRO JERSEY KNIT MultiCam®</v>
      </c>
      <c r="D49" s="2" t="str">
        <f>IFERROR(__xludf.DUMMYFUNCTION("""COMPUTED_VALUE"""),"Polartec Power Lightweight Mesh - MC - ")</f>
        <v>Polartec Power Lightweight Mesh - MC - </v>
      </c>
    </row>
    <row r="50">
      <c r="A50" s="2" t="str">
        <f>IFERROR(__xludf.DUMMYFUNCTION("""COMPUTED_VALUE"""),"XGO Style 1579C 90% Poly/10% Lycra Knit HTP")</f>
        <v>XGO Style 1579C 90% Poly/10% Lycra Knit HTP</v>
      </c>
      <c r="B50" s="2" t="str">
        <f>IFERROR(__xludf.DUMMYFUNCTION("""COMPUTED_VALUE"""),"MultiCam®")</f>
        <v>MultiCam®</v>
      </c>
      <c r="C50" s="2" t="str">
        <f t="shared" si="1"/>
        <v>XGO Style 1579C 90% Poly/10% Lycra Knit HTP MultiCam®</v>
      </c>
      <c r="D50" s="2" t="str">
        <f>IFERROR(__xludf.DUMMYFUNCTION("""COMPUTED_VALUE"""),"POLY KNIT HTP J7025 - MC - ")</f>
        <v>POLY KNIT HTP J7025 - MC - </v>
      </c>
    </row>
    <row r="51">
      <c r="A51" s="2" t="str">
        <f>IFERROR(__xludf.DUMMYFUNCTION("""COMPUTED_VALUE"""),"XGO Style 1579C Poly Cream 90% Poly/10% Lycra Knit HTP")</f>
        <v>XGO Style 1579C Poly Cream 90% Poly/10% Lycra Knit HTP</v>
      </c>
      <c r="B51" s="2" t="str">
        <f>IFERROR(__xludf.DUMMYFUNCTION("""COMPUTED_VALUE"""),"MultiCam® Black")</f>
        <v>MultiCam® Black</v>
      </c>
      <c r="C51" s="2" t="str">
        <f t="shared" si="1"/>
        <v>XGO Style 1579C Poly Cream 90% Poly/10% Lycra Knit HTP MultiCam® Black</v>
      </c>
      <c r="D51" s="2" t="str">
        <f>IFERROR(__xludf.DUMMYFUNCTION("""COMPUTED_VALUE"""),"Poly Lyra Double Face Knit - MC - ")</f>
        <v>Poly Lyra Double Face Knit - MC - </v>
      </c>
    </row>
    <row r="52">
      <c r="A52" s="2" t="str">
        <f>IFERROR(__xludf.DUMMYFUNCTION("""COMPUTED_VALUE"""),"XGO Style 1874 78% Modacrylic 22% FR Rayon")</f>
        <v>XGO Style 1874 78% Modacrylic 22% FR Rayon</v>
      </c>
      <c r="B52" s="2" t="str">
        <f>IFERROR(__xludf.DUMMYFUNCTION("""COMPUTED_VALUE"""),"MultiCam®")</f>
        <v>MultiCam®</v>
      </c>
      <c r="C52" s="2" t="str">
        <f t="shared" si="1"/>
        <v>XGO Style 1874 78% Modacrylic 22% FR Rayon MultiCam®</v>
      </c>
      <c r="D52" s="2" t="str">
        <f>IFERROR(__xludf.DUMMYFUNCTION("""COMPUTED_VALUE"""),"POWER STRETCH PRO JERSEY KNIT - MC - ")</f>
        <v>POWER STRETCH PRO JERSEY KNIT - MC - </v>
      </c>
    </row>
    <row r="53">
      <c r="A53" s="2" t="str">
        <f>IFERROR(__xludf.DUMMYFUNCTION("""COMPUTED_VALUE"""),"XGO Style 1922 Rayon FR 78% Modacrylic 22% FR")</f>
        <v>XGO Style 1922 Rayon FR 78% Modacrylic 22% FR</v>
      </c>
      <c r="B53" s="2" t="str">
        <f>IFERROR(__xludf.DUMMYFUNCTION("""COMPUTED_VALUE"""),"MultiCam®")</f>
        <v>MultiCam®</v>
      </c>
      <c r="C53" s="2" t="str">
        <f t="shared" si="1"/>
        <v>XGO Style 1922 Rayon FR 78% Modacrylic 22% FR MultiCam®</v>
      </c>
      <c r="D53" s="2" t="str">
        <f>IFERROR(__xludf.DUMMYFUNCTION("""COMPUTED_VALUE"""),"XGO Style 1579C 90% Poly/10% Lycra Knit HTP - MC - ")</f>
        <v>XGO Style 1579C 90% Poly/10% Lycra Knit HTP - MC - </v>
      </c>
    </row>
    <row r="54">
      <c r="A54" s="2" t="str">
        <f>IFERROR(__xludf.DUMMYFUNCTION("""COMPUTED_VALUE"""),"Gladiator II 536 NC V4")</f>
        <v>Gladiator II 536 NC V4</v>
      </c>
      <c r="B54" s="2" t="str">
        <f>IFERROR(__xludf.DUMMYFUNCTION("""COMPUTED_VALUE"""),"MultiCam®")</f>
        <v>MultiCam®</v>
      </c>
      <c r="C54" s="2" t="str">
        <f t="shared" si="1"/>
        <v>Gladiator II 536 NC V4 MultiCam®</v>
      </c>
      <c r="D54" s="2" t="str">
        <f>IFERROR(__xludf.DUMMYFUNCTION("""COMPUTED_VALUE"""),"XGO Style 1579C Poly Cream 90% Poly/10% Lycra Knit HTP - MCBlack - ")</f>
        <v>XGO Style 1579C Poly Cream 90% Poly/10% Lycra Knit HTP - MCBlack - </v>
      </c>
    </row>
    <row r="55">
      <c r="A55" s="2" t="str">
        <f>IFERROR(__xludf.DUMMYFUNCTION("""COMPUTED_VALUE"""),"DK805")</f>
        <v>DK805</v>
      </c>
      <c r="B55" s="2" t="str">
        <f>IFERROR(__xludf.DUMMYFUNCTION("""COMPUTED_VALUE"""),"MultiCam®")</f>
        <v>MultiCam®</v>
      </c>
      <c r="C55" s="2" t="str">
        <f t="shared" si="1"/>
        <v>DK805 MultiCam®</v>
      </c>
      <c r="D55" s="2" t="str">
        <f>IFERROR(__xludf.DUMMYFUNCTION("""COMPUTED_VALUE"""),"XGO Style 1874 78% Modacrylic 22% FR Rayon - MC - ")</f>
        <v>XGO Style 1874 78% Modacrylic 22% FR Rayon - MC - </v>
      </c>
    </row>
    <row r="56">
      <c r="A56" s="2" t="str">
        <f>IFERROR(__xludf.DUMMYFUNCTION("""COMPUTED_VALUE"""),"26960 74N 26S NYLON SPANDEX")</f>
        <v>26960 74N 26S NYLON SPANDEX</v>
      </c>
      <c r="B56" s="2" t="str">
        <f>IFERROR(__xludf.DUMMYFUNCTION("""COMPUTED_VALUE"""),"MultiCam®")</f>
        <v>MultiCam®</v>
      </c>
      <c r="C56" s="2" t="str">
        <f t="shared" si="1"/>
        <v>26960 74N 26S NYLON SPANDEX MultiCam®</v>
      </c>
      <c r="D56" s="2" t="str">
        <f>IFERROR(__xludf.DUMMYFUNCTION("""COMPUTED_VALUE"""),"XGO Style 1922 Rayon FR 78% Modacrylic 22% FR - MC - ")</f>
        <v>XGO Style 1922 Rayon FR 78% Modacrylic 22% FR - MC - </v>
      </c>
    </row>
    <row r="57">
      <c r="A57" s="2" t="str">
        <f>IFERROR(__xludf.DUMMYFUNCTION("""COMPUTED_VALUE"""),"500na")</f>
        <v>500na</v>
      </c>
      <c r="B57" s="2" t="str">
        <f>IFERROR(__xludf.DUMMYFUNCTION("""COMPUTED_VALUE"""),"MultiCam®")</f>
        <v>MultiCam®</v>
      </c>
      <c r="C57" s="2" t="str">
        <f t="shared" si="1"/>
        <v>500na MultiCam®</v>
      </c>
      <c r="D57" s="2" t="str">
        <f>IFERROR(__xludf.DUMMYFUNCTION("""COMPUTED_VALUE"""),"536 NC V4 - MC - 302967 4-29329C")</f>
        <v>536 NC V4 - MC - 302967 4-29329C</v>
      </c>
    </row>
    <row r="58">
      <c r="A58" s="2" t="str">
        <f>IFERROR(__xludf.DUMMYFUNCTION("""COMPUTED_VALUE"""),"594O 4 WAY STRETCH ")</f>
        <v>594O 4 WAY STRETCH </v>
      </c>
      <c r="B58" s="2" t="str">
        <f>IFERROR(__xludf.DUMMYFUNCTION("""COMPUTED_VALUE"""),"MultiCam® Black")</f>
        <v>MultiCam® Black</v>
      </c>
      <c r="C58" s="2" t="str">
        <f t="shared" si="1"/>
        <v>594O 4 WAY STRETCH  MultiCam® Black</v>
      </c>
      <c r="D58" s="2" t="str">
        <f>IFERROR(__xludf.DUMMYFUNCTION("""COMPUTED_VALUE"""),"DK805 - MC - 429272")</f>
        <v>DK805 - MC - 429272</v>
      </c>
    </row>
    <row r="59">
      <c r="A59" s="2" t="str">
        <f>IFERROR(__xludf.DUMMYFUNCTION("""COMPUTED_VALUE"""),"594O 4 WAY STRETCH")</f>
        <v>594O 4 WAY STRETCH</v>
      </c>
      <c r="B59" s="2" t="str">
        <f>IFERROR(__xludf.DUMMYFUNCTION("""COMPUTED_VALUE"""),"MultiCam® Black")</f>
        <v>MultiCam® Black</v>
      </c>
      <c r="C59" s="2" t="str">
        <f t="shared" si="1"/>
        <v>594O 4 WAY STRETCH MultiCam® Black</v>
      </c>
      <c r="D59" s="2" t="str">
        <f>IFERROR(__xludf.DUMMYFUNCTION("""COMPUTED_VALUE"""),"26960 74N 26S NYLON SPANDEX - MC - 429805")</f>
        <v>26960 74N 26S NYLON SPANDEX - MC - 429805</v>
      </c>
    </row>
    <row r="60">
      <c r="A60" s="2" t="str">
        <f>IFERROR(__xludf.DUMMYFUNCTION("""COMPUTED_VALUE"""),"594O 4 WAY STRETCH")</f>
        <v>594O 4 WAY STRETCH</v>
      </c>
      <c r="B60" s="2" t="str">
        <f>IFERROR(__xludf.DUMMYFUNCTION("""COMPUTED_VALUE"""),"MultiCam® Black")</f>
        <v>MultiCam® Black</v>
      </c>
      <c r="C60" s="2" t="str">
        <f t="shared" si="1"/>
        <v>594O 4 WAY STRETCH MultiCam® Black</v>
      </c>
      <c r="D60" s="2" t="str">
        <f>IFERROR(__xludf.DUMMYFUNCTION("""COMPUTED_VALUE"""),"500na - MC - 303030")</f>
        <v>500na - MC - 303030</v>
      </c>
    </row>
    <row r="61">
      <c r="A61" s="2" t="str">
        <f>IFERROR(__xludf.DUMMYFUNCTION("""COMPUTED_VALUE"""),"POLY MESH 7OZ")</f>
        <v>POLY MESH 7OZ</v>
      </c>
      <c r="B61" s="2" t="str">
        <f>IFERROR(__xludf.DUMMYFUNCTION("""COMPUTED_VALUE"""),"MultiCam®")</f>
        <v>MultiCam®</v>
      </c>
      <c r="C61" s="2" t="str">
        <f t="shared" si="1"/>
        <v>POLY MESH 7OZ MultiCam®</v>
      </c>
      <c r="D61" s="2" t="str">
        <f>IFERROR(__xludf.DUMMYFUNCTION("""COMPUTED_VALUE"""),"")</f>
        <v/>
      </c>
    </row>
    <row r="62">
      <c r="A62" s="2" t="str">
        <f>IFERROR(__xludf.DUMMYFUNCTION("""COMPUTED_VALUE"""),"Poly Recy Spandex Tubular")</f>
        <v>Poly Recy Spandex Tubular</v>
      </c>
      <c r="B62" s="2" t="str">
        <f>IFERROR(__xludf.DUMMYFUNCTION("""COMPUTED_VALUE"""),"MultiCam®")</f>
        <v>MultiCam®</v>
      </c>
      <c r="C62" s="2" t="str">
        <f t="shared" si="1"/>
        <v>Poly Recy Spandex Tubular MultiCam®</v>
      </c>
      <c r="D62" s="2" t="str">
        <f>IFERROR(__xludf.DUMMYFUNCTION("""COMPUTED_VALUE"""),"")</f>
        <v/>
      </c>
    </row>
    <row r="63">
      <c r="A63" s="2" t="str">
        <f>IFERROR(__xludf.DUMMYFUNCTION("""COMPUTED_VALUE"""),"594O 4 WAY STRETCH")</f>
        <v>594O 4 WAY STRETCH</v>
      </c>
      <c r="B63" s="2" t="str">
        <f>IFERROR(__xludf.DUMMYFUNCTION("""COMPUTED_VALUE"""),"MultiCam® Black")</f>
        <v>MultiCam® Black</v>
      </c>
      <c r="C63" s="2" t="str">
        <f t="shared" si="1"/>
        <v>594O 4 WAY STRETCH MultiCam® Black</v>
      </c>
      <c r="D63" s="2" t="str">
        <f>IFERROR(__xludf.DUMMYFUNCTION("""COMPUTED_VALUE"""),"")</f>
        <v/>
      </c>
    </row>
    <row r="64">
      <c r="A64" s="2" t="str">
        <f>IFERROR(__xludf.DUMMYFUNCTION("""COMPUTED_VALUE"""),"Poly Recy Spandex Tubular")</f>
        <v>Poly Recy Spandex Tubular</v>
      </c>
      <c r="B64" s="2" t="str">
        <f>IFERROR(__xludf.DUMMYFUNCTION("""COMPUTED_VALUE"""),"MultiCam®")</f>
        <v>MultiCam®</v>
      </c>
      <c r="C64" s="2" t="str">
        <f t="shared" si="1"/>
        <v>Poly Recy Spandex Tubular MultiCam®</v>
      </c>
      <c r="D64" s="2" t="str">
        <f>IFERROR(__xludf.DUMMYFUNCTION("""COMPUTED_VALUE"""),"POLY MESH 7OZ - MC - 431441 431442")</f>
        <v>POLY MESH 7OZ - MC - 431441 431442</v>
      </c>
    </row>
    <row r="65">
      <c r="A65" s="2" t="str">
        <f>IFERROR(__xludf.DUMMYFUNCTION("""COMPUTED_VALUE"""),"500NC Nylon Denier")</f>
        <v>500NC Nylon Denier</v>
      </c>
      <c r="B65" s="2" t="str">
        <f>IFERROR(__xludf.DUMMYFUNCTION("""COMPUTED_VALUE"""),"MultiCam®")</f>
        <v>MultiCam®</v>
      </c>
      <c r="C65" s="2" t="str">
        <f t="shared" si="1"/>
        <v>500NC Nylon Denier MultiCam®</v>
      </c>
      <c r="D65" s="2" t="str">
        <f>IFERROR(__xludf.DUMMYFUNCTION("""COMPUTED_VALUE"""),"")</f>
        <v/>
      </c>
    </row>
    <row r="66">
      <c r="A66" s="2" t="str">
        <f>IFERROR(__xludf.DUMMYFUNCTION("""COMPUTED_VALUE"""),"Poly Recy Spandex Tubular")</f>
        <v>Poly Recy Spandex Tubular</v>
      </c>
      <c r="B66" s="2" t="str">
        <f>IFERROR(__xludf.DUMMYFUNCTION("""COMPUTED_VALUE"""),"MultiCam®")</f>
        <v>MultiCam®</v>
      </c>
      <c r="C66" s="2" t="str">
        <f t="shared" si="1"/>
        <v>Poly Recy Spandex Tubular MultiCam®</v>
      </c>
      <c r="D66" s="2" t="str">
        <f>IFERROR(__xludf.DUMMYFUNCTION("""COMPUTED_VALUE"""),"594O 4 WAY STRETCH - MCBlack - 702007 205223 4-30916 C")</f>
        <v>594O 4 WAY STRETCH - MCBlack - 702007 205223 4-30916 C</v>
      </c>
    </row>
    <row r="67">
      <c r="A67" s="2" t="str">
        <f>IFERROR(__xludf.DUMMYFUNCTION("""COMPUTED_VALUE"""),"500NC Nylon Denier")</f>
        <v>500NC Nylon Denier</v>
      </c>
      <c r="B67" s="2" t="str">
        <f>IFERROR(__xludf.DUMMYFUNCTION("""COMPUTED_VALUE"""),"MultiCam®")</f>
        <v>MultiCam®</v>
      </c>
      <c r="C67" s="2" t="str">
        <f t="shared" si="1"/>
        <v>500NC Nylon Denier MultiCam®</v>
      </c>
      <c r="D67" s="2" t="str">
        <f>IFERROR(__xludf.DUMMYFUNCTION("""COMPUTED_VALUE"""),"")</f>
        <v/>
      </c>
    </row>
    <row r="68">
      <c r="A68" s="2" t="str">
        <f>IFERROR(__xludf.DUMMYFUNCTION("""COMPUTED_VALUE"""),"594ALP GLADIATOR 1")</f>
        <v>594ALP GLADIATOR 1</v>
      </c>
      <c r="B68" s="2" t="str">
        <f>IFERROR(__xludf.DUMMYFUNCTION("""COMPUTED_VALUE"""),"MultiCam® Alpine")</f>
        <v>MultiCam® Alpine</v>
      </c>
      <c r="C68" s="2" t="str">
        <f t="shared" si="1"/>
        <v>594ALP GLADIATOR 1 MultiCam® Alpine</v>
      </c>
      <c r="D68" s="2" t="str">
        <f>IFERROR(__xludf.DUMMYFUNCTION("""COMPUTED_VALUE"""),"")</f>
        <v/>
      </c>
    </row>
    <row r="69">
      <c r="A69" s="2" t="str">
        <f>IFERROR(__xludf.DUMMYFUNCTION("""COMPUTED_VALUE"""),"500NC Nylon Denier")</f>
        <v>500NC Nylon Denier</v>
      </c>
      <c r="B69" s="2" t="str">
        <f>IFERROR(__xludf.DUMMYFUNCTION("""COMPUTED_VALUE"""),"MultiCam®")</f>
        <v>MultiCam®</v>
      </c>
      <c r="C69" s="2" t="str">
        <f t="shared" si="1"/>
        <v>500NC Nylon Denier MultiCam®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C763" s="2" t="str">
        <f t="shared" si="1"/>
        <v> </v>
      </c>
      <c r="D763" s="2" t="str">
        <f>IFERROR(__xludf.DUMMYFUNCTION("""COMPUTED_VALUE"""),"")</f>
        <v/>
      </c>
    </row>
    <row r="764">
      <c r="C764" s="2" t="str">
        <f t="shared" si="1"/>
        <v> </v>
      </c>
      <c r="D764" s="2" t="str">
        <f>IFERROR(__xludf.DUMMYFUNCTION("""COMPUTED_VALUE"""),"")</f>
        <v/>
      </c>
    </row>
    <row r="765">
      <c r="C765" s="2" t="str">
        <f t="shared" si="1"/>
        <v> </v>
      </c>
      <c r="D765" s="2" t="str">
        <f>IFERROR(__xludf.DUMMYFUNCTION("""COMPUTED_VALUE"""),"")</f>
        <v/>
      </c>
    </row>
    <row r="766">
      <c r="C766" s="2" t="str">
        <f t="shared" si="1"/>
        <v> </v>
      </c>
      <c r="D766" s="2"/>
    </row>
    <row r="767">
      <c r="C767" s="2" t="str">
        <f t="shared" si="1"/>
        <v> </v>
      </c>
      <c r="D767" s="2"/>
    </row>
    <row r="768">
      <c r="C768" s="2" t="str">
        <f t="shared" si="1"/>
        <v> </v>
      </c>
      <c r="D768" s="2"/>
    </row>
    <row r="769">
      <c r="C769" s="2" t="str">
        <f t="shared" si="1"/>
        <v> </v>
      </c>
      <c r="D769" s="2"/>
    </row>
    <row r="770">
      <c r="C770" s="2" t="str">
        <f t="shared" si="1"/>
        <v> </v>
      </c>
      <c r="D770" s="2"/>
    </row>
    <row r="771">
      <c r="C771" s="2" t="str">
        <f t="shared" si="1"/>
        <v> </v>
      </c>
      <c r="D771" s="2"/>
    </row>
    <row r="772">
      <c r="C772" s="2" t="str">
        <f t="shared" si="1"/>
        <v> </v>
      </c>
      <c r="D772" s="2"/>
    </row>
    <row r="773">
      <c r="C773" s="2" t="str">
        <f t="shared" si="1"/>
        <v> </v>
      </c>
      <c r="D773" s="2"/>
    </row>
    <row r="774">
      <c r="C774" s="2" t="str">
        <f t="shared" si="1"/>
        <v> </v>
      </c>
      <c r="D774" s="2"/>
    </row>
    <row r="775">
      <c r="C775" s="2" t="str">
        <f t="shared" si="1"/>
        <v> </v>
      </c>
      <c r="D775" s="2"/>
    </row>
    <row r="776">
      <c r="C776" s="2" t="str">
        <f t="shared" si="1"/>
        <v> </v>
      </c>
      <c r="D776" s="2"/>
    </row>
    <row r="777">
      <c r="C777" s="2" t="str">
        <f t="shared" si="1"/>
        <v> </v>
      </c>
      <c r="D777" s="2"/>
    </row>
    <row r="778">
      <c r="C778" s="2" t="str">
        <f t="shared" si="1"/>
        <v> </v>
      </c>
      <c r="D778" s="2"/>
    </row>
    <row r="779">
      <c r="C779" s="2" t="str">
        <f t="shared" si="1"/>
        <v> </v>
      </c>
      <c r="D779" s="2"/>
    </row>
    <row r="780">
      <c r="C780" s="2" t="str">
        <f t="shared" si="1"/>
        <v> </v>
      </c>
      <c r="D780" s="2"/>
    </row>
    <row r="781">
      <c r="C781" s="2" t="str">
        <f t="shared" si="1"/>
        <v> </v>
      </c>
      <c r="D781" s="2"/>
    </row>
    <row r="782">
      <c r="C782" s="2" t="str">
        <f t="shared" si="1"/>
        <v> </v>
      </c>
      <c r="D782" s="2"/>
    </row>
    <row r="783">
      <c r="C783" s="2" t="str">
        <f t="shared" si="1"/>
        <v> </v>
      </c>
      <c r="D783" s="2"/>
    </row>
    <row r="784">
      <c r="C784" s="2" t="str">
        <f t="shared" si="1"/>
        <v> </v>
      </c>
      <c r="D784" s="2"/>
    </row>
    <row r="785">
      <c r="C785" s="2" t="str">
        <f t="shared" si="1"/>
        <v> </v>
      </c>
      <c r="D785" s="2"/>
    </row>
    <row r="786">
      <c r="C786" s="2" t="str">
        <f t="shared" si="1"/>
        <v> </v>
      </c>
      <c r="D786" s="2"/>
    </row>
    <row r="787">
      <c r="C787" s="2" t="str">
        <f t="shared" si="1"/>
        <v> </v>
      </c>
      <c r="D787" s="2"/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38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4.75"/>
    <col hidden="1" min="18" max="34" width="12.63"/>
  </cols>
  <sheetData>
    <row r="1" ht="40.5" customHeight="1">
      <c r="A1" s="5" t="s">
        <v>0</v>
      </c>
      <c r="F1" s="6"/>
      <c r="G1" s="7"/>
      <c r="H1" s="8"/>
      <c r="I1" s="8"/>
      <c r="J1" s="8"/>
      <c r="K1" s="8"/>
      <c r="L1" s="9"/>
      <c r="M1" s="8"/>
      <c r="N1" s="10"/>
      <c r="O1" s="10"/>
      <c r="P1" s="10"/>
      <c r="Q1" s="9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>
      <c r="A2" s="14" t="s">
        <v>3</v>
      </c>
      <c r="B2" s="15"/>
      <c r="C2" s="15"/>
      <c r="D2" s="16"/>
      <c r="E2" s="17"/>
      <c r="F2" s="16"/>
      <c r="G2" s="16"/>
      <c r="H2" s="18"/>
      <c r="I2" s="18"/>
      <c r="J2" s="18"/>
      <c r="K2" s="18"/>
      <c r="L2" s="16"/>
      <c r="M2" s="18"/>
      <c r="N2" s="18"/>
      <c r="O2" s="18"/>
      <c r="P2" s="1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19" t="s">
        <v>4</v>
      </c>
      <c r="B3" s="20" t="s">
        <v>5</v>
      </c>
      <c r="C3" s="21"/>
      <c r="D3" s="22" t="s">
        <v>6</v>
      </c>
      <c r="E3" s="23" t="s">
        <v>7</v>
      </c>
      <c r="F3" s="22" t="s">
        <v>8</v>
      </c>
      <c r="G3" s="24" t="s">
        <v>9</v>
      </c>
      <c r="H3" s="25" t="s">
        <v>10</v>
      </c>
      <c r="I3" s="25" t="s">
        <v>11</v>
      </c>
      <c r="J3" s="26" t="s">
        <v>12</v>
      </c>
      <c r="K3" s="25" t="s">
        <v>13</v>
      </c>
      <c r="L3" s="24" t="s">
        <v>14</v>
      </c>
      <c r="M3" s="24" t="s">
        <v>15</v>
      </c>
      <c r="N3" s="24" t="s">
        <v>16</v>
      </c>
      <c r="O3" s="24" t="s">
        <v>17</v>
      </c>
      <c r="P3" s="27" t="s">
        <v>18</v>
      </c>
      <c r="Q3" s="28" t="s">
        <v>19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A4" s="30" t="s">
        <v>20</v>
      </c>
      <c r="B4" s="12" t="s">
        <v>21</v>
      </c>
      <c r="C4" s="13"/>
      <c r="D4" s="11" t="s">
        <v>22</v>
      </c>
      <c r="E4" s="11" t="s">
        <v>23</v>
      </c>
      <c r="F4" s="11" t="s">
        <v>24</v>
      </c>
      <c r="G4" s="11" t="s">
        <v>23</v>
      </c>
      <c r="H4" s="11">
        <v>1140.0</v>
      </c>
      <c r="I4" s="11">
        <v>2792.0</v>
      </c>
      <c r="J4" s="11">
        <f t="shared" ref="J4:J68" si="1">IF(ISBLANK(I4), "[Do Not Edit]", IF(AND(I4&gt;=0, I4&lt;=800), 2, IF(AND(I4&gt;=801, I4&lt;=22000), 3, IF(I4&gt;22001, 5, ""))))</f>
        <v>3</v>
      </c>
      <c r="K4" s="31">
        <v>45460.0</v>
      </c>
      <c r="L4" s="31">
        <v>45461.0</v>
      </c>
      <c r="M4" s="32" t="s">
        <v>25</v>
      </c>
      <c r="N4" s="11" t="str">
        <f t="shared" ref="N4:N68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1140-1
1140-2
1140-3</v>
      </c>
      <c r="O4" s="11" t="s">
        <v>26</v>
      </c>
      <c r="P4" s="11" t="s">
        <v>27</v>
      </c>
      <c r="Q4" s="11" t="s">
        <v>28</v>
      </c>
    </row>
    <row r="5">
      <c r="A5" s="30" t="s">
        <v>20</v>
      </c>
      <c r="B5" s="12" t="s">
        <v>29</v>
      </c>
      <c r="C5" s="13"/>
      <c r="D5" s="11" t="s">
        <v>22</v>
      </c>
      <c r="E5" s="11" t="s">
        <v>23</v>
      </c>
      <c r="F5" s="11" t="s">
        <v>22</v>
      </c>
      <c r="G5" s="11" t="s">
        <v>23</v>
      </c>
      <c r="H5" s="11">
        <v>4.000027433E9</v>
      </c>
      <c r="I5" s="11">
        <v>7407.0</v>
      </c>
      <c r="J5" s="11">
        <f t="shared" si="1"/>
        <v>3</v>
      </c>
      <c r="K5" s="31">
        <v>45468.0</v>
      </c>
      <c r="L5" s="31">
        <v>45469.0</v>
      </c>
      <c r="M5" s="11" t="s">
        <v>30</v>
      </c>
      <c r="N5" s="11" t="str">
        <f t="shared" si="2"/>
        <v>4000027433-1
4000027433-2
4000027433-3</v>
      </c>
      <c r="O5" s="11" t="s">
        <v>26</v>
      </c>
      <c r="P5" s="11" t="s">
        <v>27</v>
      </c>
      <c r="Q5" s="11" t="s">
        <v>31</v>
      </c>
    </row>
    <row r="6">
      <c r="A6" s="30" t="s">
        <v>20</v>
      </c>
      <c r="B6" s="12" t="s">
        <v>32</v>
      </c>
      <c r="C6" s="13"/>
      <c r="D6" s="11" t="s">
        <v>22</v>
      </c>
      <c r="E6" s="11" t="s">
        <v>23</v>
      </c>
      <c r="F6" s="11" t="s">
        <v>24</v>
      </c>
      <c r="G6" s="11" t="s">
        <v>23</v>
      </c>
      <c r="H6" s="11">
        <v>1145.0</v>
      </c>
      <c r="I6" s="11">
        <v>3317.0</v>
      </c>
      <c r="J6" s="11">
        <f t="shared" si="1"/>
        <v>3</v>
      </c>
      <c r="K6" s="31">
        <v>45482.0</v>
      </c>
      <c r="L6" s="31">
        <v>45483.0</v>
      </c>
      <c r="M6" s="11" t="s">
        <v>33</v>
      </c>
      <c r="N6" s="11" t="str">
        <f t="shared" si="2"/>
        <v>1145-1
1145-2
1145-3</v>
      </c>
      <c r="O6" s="11" t="s">
        <v>34</v>
      </c>
      <c r="P6" s="11" t="s">
        <v>27</v>
      </c>
      <c r="Q6" s="11" t="s">
        <v>35</v>
      </c>
    </row>
    <row r="7">
      <c r="A7" s="33" t="s">
        <v>36</v>
      </c>
      <c r="B7" s="12" t="s">
        <v>37</v>
      </c>
      <c r="C7" s="13"/>
      <c r="D7" s="11" t="s">
        <v>22</v>
      </c>
      <c r="E7" s="11" t="s">
        <v>23</v>
      </c>
      <c r="F7" s="11" t="s">
        <v>22</v>
      </c>
      <c r="G7" s="11" t="s">
        <v>23</v>
      </c>
      <c r="H7" s="11">
        <v>302824.0</v>
      </c>
      <c r="I7" s="11">
        <v>2046.0</v>
      </c>
      <c r="J7" s="11">
        <f t="shared" si="1"/>
        <v>3</v>
      </c>
      <c r="K7" s="31">
        <v>45496.0</v>
      </c>
      <c r="L7" s="31">
        <v>45502.0</v>
      </c>
      <c r="M7" s="11" t="s">
        <v>38</v>
      </c>
      <c r="N7" s="11" t="str">
        <f t="shared" si="2"/>
        <v>302824-1
302824-2
302824-3</v>
      </c>
      <c r="O7" s="11" t="s">
        <v>34</v>
      </c>
      <c r="P7" s="11" t="s">
        <v>27</v>
      </c>
      <c r="Q7" s="34" t="s">
        <v>39</v>
      </c>
    </row>
    <row r="8">
      <c r="A8" s="30" t="s">
        <v>20</v>
      </c>
      <c r="B8" s="12" t="s">
        <v>29</v>
      </c>
      <c r="C8" s="13"/>
      <c r="D8" s="11" t="s">
        <v>22</v>
      </c>
      <c r="E8" s="11" t="s">
        <v>23</v>
      </c>
      <c r="F8" s="11" t="s">
        <v>22</v>
      </c>
      <c r="G8" s="11" t="s">
        <v>23</v>
      </c>
      <c r="H8" s="11" t="s">
        <v>40</v>
      </c>
      <c r="I8" s="11">
        <v>1723.0</v>
      </c>
      <c r="J8" s="11">
        <f t="shared" si="1"/>
        <v>3</v>
      </c>
      <c r="K8" s="31">
        <v>45517.0</v>
      </c>
      <c r="L8" s="31">
        <v>45517.0</v>
      </c>
      <c r="M8" s="11" t="s">
        <v>41</v>
      </c>
      <c r="N8" s="11" t="str">
        <f t="shared" si="2"/>
        <v>302859 4-28203-1
302859 4-28203-2
302859 4-28203-3</v>
      </c>
      <c r="O8" s="11" t="s">
        <v>34</v>
      </c>
      <c r="P8" s="11" t="s">
        <v>27</v>
      </c>
      <c r="Q8" s="11" t="s">
        <v>42</v>
      </c>
    </row>
    <row r="9">
      <c r="A9" s="30" t="s">
        <v>20</v>
      </c>
      <c r="B9" s="12" t="s">
        <v>37</v>
      </c>
      <c r="C9" s="13"/>
      <c r="D9" s="11" t="s">
        <v>22</v>
      </c>
      <c r="E9" s="11" t="s">
        <v>23</v>
      </c>
      <c r="F9" s="11" t="s">
        <v>22</v>
      </c>
      <c r="G9" s="11" t="s">
        <v>23</v>
      </c>
      <c r="H9" s="11" t="s">
        <v>43</v>
      </c>
      <c r="I9" s="11">
        <v>1398.0</v>
      </c>
      <c r="J9" s="11">
        <f t="shared" si="1"/>
        <v>3</v>
      </c>
      <c r="K9" s="31">
        <v>45518.0</v>
      </c>
      <c r="L9" s="31">
        <v>45518.0</v>
      </c>
      <c r="M9" s="11">
        <v>7.38030392461E11</v>
      </c>
      <c r="N9" s="11" t="str">
        <f t="shared" si="2"/>
        <v>302871 4-6956-1
302871 4-6956-2
302871 4-6956-3</v>
      </c>
      <c r="O9" s="11" t="s">
        <v>34</v>
      </c>
      <c r="P9" s="11" t="s">
        <v>27</v>
      </c>
      <c r="Q9" s="11" t="s">
        <v>44</v>
      </c>
    </row>
    <row r="10">
      <c r="A10" s="30" t="s">
        <v>20</v>
      </c>
      <c r="B10" s="12" t="s">
        <v>45</v>
      </c>
      <c r="C10" s="13"/>
      <c r="D10" s="11" t="s">
        <v>22</v>
      </c>
      <c r="E10" s="11" t="s">
        <v>23</v>
      </c>
      <c r="F10" s="11" t="s">
        <v>24</v>
      </c>
      <c r="G10" s="11" t="s">
        <v>23</v>
      </c>
      <c r="H10" s="11" t="s">
        <v>46</v>
      </c>
      <c r="I10" s="11">
        <v>1569.0</v>
      </c>
      <c r="J10" s="11">
        <f t="shared" si="1"/>
        <v>3</v>
      </c>
      <c r="K10" s="35">
        <v>45509.0</v>
      </c>
      <c r="L10" s="31">
        <v>45509.0</v>
      </c>
      <c r="M10" s="11" t="s">
        <v>47</v>
      </c>
      <c r="N10" s="11" t="str">
        <f t="shared" si="2"/>
        <v>1146 204961-1
1146 204961-2
1146 204961-3</v>
      </c>
      <c r="O10" s="11" t="s">
        <v>34</v>
      </c>
      <c r="P10" s="11" t="s">
        <v>27</v>
      </c>
      <c r="Q10" s="11" t="s">
        <v>48</v>
      </c>
    </row>
    <row r="11">
      <c r="A11" s="30" t="s">
        <v>20</v>
      </c>
      <c r="B11" s="12" t="s">
        <v>49</v>
      </c>
      <c r="C11" s="13"/>
      <c r="D11" s="11" t="s">
        <v>22</v>
      </c>
      <c r="E11" s="11" t="s">
        <v>23</v>
      </c>
      <c r="F11" s="11" t="s">
        <v>24</v>
      </c>
      <c r="G11" s="11" t="s">
        <v>23</v>
      </c>
      <c r="H11" s="11" t="s">
        <v>50</v>
      </c>
      <c r="I11" s="11">
        <v>894.0</v>
      </c>
      <c r="J11" s="11">
        <f t="shared" si="1"/>
        <v>3</v>
      </c>
      <c r="K11" s="31">
        <v>45533.0</v>
      </c>
      <c r="L11" s="31">
        <v>45533.0</v>
      </c>
      <c r="M11" s="11" t="s">
        <v>51</v>
      </c>
      <c r="N11" s="11" t="str">
        <f t="shared" si="2"/>
        <v>1150 302884-1
1150 302884-2
1150 302884-3</v>
      </c>
      <c r="O11" s="11" t="s">
        <v>34</v>
      </c>
      <c r="P11" s="11" t="s">
        <v>27</v>
      </c>
      <c r="Q11" s="11" t="s">
        <v>52</v>
      </c>
    </row>
    <row r="12">
      <c r="A12" s="30" t="s">
        <v>20</v>
      </c>
      <c r="B12" s="12" t="s">
        <v>32</v>
      </c>
      <c r="C12" s="13"/>
      <c r="D12" s="11" t="s">
        <v>22</v>
      </c>
      <c r="E12" s="11" t="s">
        <v>23</v>
      </c>
      <c r="F12" s="11" t="s">
        <v>24</v>
      </c>
      <c r="G12" s="11" t="s">
        <v>23</v>
      </c>
      <c r="H12" s="11" t="s">
        <v>53</v>
      </c>
      <c r="I12" s="11">
        <v>6277.0</v>
      </c>
      <c r="J12" s="11">
        <f t="shared" si="1"/>
        <v>3</v>
      </c>
      <c r="K12" s="36">
        <v>45575.0</v>
      </c>
      <c r="L12" s="36">
        <v>45576.0</v>
      </c>
      <c r="M12" s="11" t="s">
        <v>54</v>
      </c>
      <c r="N12" s="11" t="str">
        <f t="shared" si="2"/>
        <v>204992 1153-1
204992 1153-2
204992 1153-3</v>
      </c>
      <c r="O12" s="11" t="s">
        <v>34</v>
      </c>
      <c r="P12" s="11" t="s">
        <v>27</v>
      </c>
      <c r="Q12" s="11" t="s">
        <v>55</v>
      </c>
    </row>
    <row r="13">
      <c r="A13" s="30" t="s">
        <v>20</v>
      </c>
      <c r="B13" s="12" t="s">
        <v>56</v>
      </c>
      <c r="C13" s="13"/>
      <c r="D13" s="11" t="s">
        <v>22</v>
      </c>
      <c r="E13" s="11" t="s">
        <v>23</v>
      </c>
      <c r="F13" s="11" t="s">
        <v>24</v>
      </c>
      <c r="G13" s="11" t="s">
        <v>23</v>
      </c>
      <c r="H13" s="11" t="s">
        <v>57</v>
      </c>
      <c r="I13" s="11">
        <v>3088.0</v>
      </c>
      <c r="J13" s="11">
        <f t="shared" si="1"/>
        <v>3</v>
      </c>
      <c r="K13" s="36">
        <v>45583.0</v>
      </c>
      <c r="L13" s="36">
        <v>45583.0</v>
      </c>
      <c r="M13" s="11" t="s">
        <v>58</v>
      </c>
      <c r="N13" s="11" t="str">
        <f t="shared" si="2"/>
        <v>701990 1154-1
701990 1154-2
701990 1154-3</v>
      </c>
      <c r="O13" s="11" t="s">
        <v>34</v>
      </c>
      <c r="P13" s="11" t="s">
        <v>27</v>
      </c>
      <c r="Q13" s="11" t="s">
        <v>59</v>
      </c>
    </row>
    <row r="14">
      <c r="A14" s="30" t="s">
        <v>20</v>
      </c>
      <c r="B14" s="12" t="s">
        <v>45</v>
      </c>
      <c r="C14" s="13"/>
      <c r="D14" s="11" t="s">
        <v>22</v>
      </c>
      <c r="E14" s="11" t="s">
        <v>23</v>
      </c>
      <c r="F14" s="11" t="s">
        <v>24</v>
      </c>
      <c r="G14" s="11" t="s">
        <v>23</v>
      </c>
      <c r="H14" s="11" t="s">
        <v>60</v>
      </c>
      <c r="I14" s="11">
        <v>2004.0</v>
      </c>
      <c r="J14" s="11">
        <f t="shared" si="1"/>
        <v>3</v>
      </c>
      <c r="K14" s="36">
        <v>45587.0</v>
      </c>
      <c r="L14" s="36">
        <v>45594.0</v>
      </c>
      <c r="M14" s="11" t="s">
        <v>61</v>
      </c>
      <c r="N14" s="11" t="str">
        <f t="shared" si="2"/>
        <v>701989 1152-1
701989 1152-2
701989 1152-3</v>
      </c>
      <c r="O14" s="11" t="s">
        <v>34</v>
      </c>
      <c r="P14" s="11" t="s">
        <v>27</v>
      </c>
      <c r="Q14" s="11" t="s">
        <v>62</v>
      </c>
    </row>
    <row r="15">
      <c r="A15" s="30" t="s">
        <v>20</v>
      </c>
      <c r="B15" s="12" t="s">
        <v>37</v>
      </c>
      <c r="C15" s="13"/>
      <c r="D15" s="11" t="s">
        <v>22</v>
      </c>
      <c r="E15" s="11" t="s">
        <v>23</v>
      </c>
      <c r="F15" s="11" t="s">
        <v>22</v>
      </c>
      <c r="G15" s="11" t="s">
        <v>23</v>
      </c>
      <c r="H15" s="11">
        <v>302917.0</v>
      </c>
      <c r="I15" s="11">
        <v>987.0</v>
      </c>
      <c r="J15" s="11">
        <f t="shared" si="1"/>
        <v>3</v>
      </c>
      <c r="K15" s="36">
        <v>45603.0</v>
      </c>
      <c r="L15" s="37">
        <v>45604.0</v>
      </c>
      <c r="M15" s="11" t="s">
        <v>63</v>
      </c>
      <c r="N15" s="11" t="str">
        <f t="shared" si="2"/>
        <v>302917-1
302917-2
302917-3</v>
      </c>
      <c r="O15" s="11" t="s">
        <v>26</v>
      </c>
      <c r="P15" s="11" t="s">
        <v>27</v>
      </c>
      <c r="Q15" s="11" t="s">
        <v>64</v>
      </c>
    </row>
    <row r="16">
      <c r="A16" s="30" t="s">
        <v>20</v>
      </c>
      <c r="B16" s="12" t="s">
        <v>32</v>
      </c>
      <c r="C16" s="13"/>
      <c r="D16" s="11" t="s">
        <v>22</v>
      </c>
      <c r="E16" s="11" t="s">
        <v>23</v>
      </c>
      <c r="F16" s="11" t="s">
        <v>24</v>
      </c>
      <c r="G16" s="11" t="s">
        <v>23</v>
      </c>
      <c r="H16" s="11" t="s">
        <v>65</v>
      </c>
      <c r="I16" s="11">
        <v>3157.0</v>
      </c>
      <c r="J16" s="11">
        <f t="shared" si="1"/>
        <v>3</v>
      </c>
      <c r="K16" s="37">
        <v>45610.0</v>
      </c>
      <c r="L16" s="36">
        <v>45610.0</v>
      </c>
      <c r="M16" s="11" t="s">
        <v>66</v>
      </c>
      <c r="N16" s="11" t="str">
        <f t="shared" si="2"/>
        <v>205025 1162-1
205025 1162-2
205025 1162-3</v>
      </c>
      <c r="O16" s="11" t="s">
        <v>26</v>
      </c>
      <c r="P16" s="11" t="s">
        <v>27</v>
      </c>
      <c r="Q16" s="11" t="s">
        <v>67</v>
      </c>
    </row>
    <row r="17">
      <c r="A17" s="30" t="s">
        <v>20</v>
      </c>
      <c r="B17" s="12" t="s">
        <v>21</v>
      </c>
      <c r="C17" s="13"/>
      <c r="D17" s="11" t="s">
        <v>22</v>
      </c>
      <c r="E17" s="11" t="s">
        <v>23</v>
      </c>
      <c r="F17" s="11" t="s">
        <v>24</v>
      </c>
      <c r="G17" s="11" t="s">
        <v>23</v>
      </c>
      <c r="H17" s="11" t="s">
        <v>68</v>
      </c>
      <c r="I17" s="11">
        <v>6191.0</v>
      </c>
      <c r="J17" s="11">
        <f t="shared" si="1"/>
        <v>3</v>
      </c>
      <c r="K17" s="38">
        <v>45622.0</v>
      </c>
      <c r="L17" s="38">
        <v>45622.0</v>
      </c>
      <c r="M17" s="11" t="s">
        <v>69</v>
      </c>
      <c r="N17" s="11" t="str">
        <f t="shared" si="2"/>
        <v>302946-947 4-29108-29111-1
302946-947 4-29108-29111-2
302946-947 4-29108-29111-3</v>
      </c>
      <c r="O17" s="11"/>
      <c r="P17" s="11" t="s">
        <v>27</v>
      </c>
      <c r="Q17" s="11" t="s">
        <v>70</v>
      </c>
    </row>
    <row r="18">
      <c r="A18" s="33" t="s">
        <v>36</v>
      </c>
      <c r="B18" s="12" t="s">
        <v>45</v>
      </c>
      <c r="C18" s="13"/>
      <c r="D18" s="11" t="s">
        <v>22</v>
      </c>
      <c r="E18" s="11" t="s">
        <v>23</v>
      </c>
      <c r="F18" s="11" t="s">
        <v>24</v>
      </c>
      <c r="G18" s="11" t="s">
        <v>23</v>
      </c>
      <c r="H18" s="11" t="s">
        <v>71</v>
      </c>
      <c r="I18" s="11">
        <v>1.0</v>
      </c>
      <c r="J18" s="11">
        <f t="shared" si="1"/>
        <v>2</v>
      </c>
      <c r="K18" s="38">
        <v>45691.0</v>
      </c>
      <c r="L18" s="38">
        <v>45691.0</v>
      </c>
      <c r="M18" s="11" t="s">
        <v>72</v>
      </c>
      <c r="N18" s="11" t="str">
        <f t="shared" si="2"/>
        <v>427383 1167-1
427383 1167-2</v>
      </c>
      <c r="O18" s="11" t="s">
        <v>73</v>
      </c>
      <c r="P18" s="11" t="s">
        <v>27</v>
      </c>
      <c r="Q18" s="11" t="s">
        <v>74</v>
      </c>
    </row>
    <row r="19">
      <c r="A19" s="30" t="s">
        <v>20</v>
      </c>
      <c r="B19" s="12" t="s">
        <v>75</v>
      </c>
      <c r="C19" s="13"/>
      <c r="D19" s="11" t="s">
        <v>22</v>
      </c>
      <c r="E19" s="11" t="s">
        <v>23</v>
      </c>
      <c r="F19" s="11" t="s">
        <v>22</v>
      </c>
      <c r="G19" s="11" t="s">
        <v>76</v>
      </c>
      <c r="H19" s="11" t="s">
        <v>76</v>
      </c>
      <c r="I19" s="11">
        <v>2125.0</v>
      </c>
      <c r="J19" s="11">
        <f t="shared" si="1"/>
        <v>3</v>
      </c>
      <c r="K19" s="38">
        <v>45684.0</v>
      </c>
      <c r="L19" s="38">
        <v>45684.0</v>
      </c>
      <c r="M19" s="11" t="s">
        <v>77</v>
      </c>
      <c r="N19" s="11" t="str">
        <f t="shared" si="2"/>
        <v>701995 1165-1
701995 1165-2
701995 1165-3</v>
      </c>
      <c r="O19" s="11" t="s">
        <v>73</v>
      </c>
      <c r="P19" s="11" t="s">
        <v>27</v>
      </c>
      <c r="Q19" s="11" t="s">
        <v>78</v>
      </c>
    </row>
    <row r="20">
      <c r="A20" s="30" t="s">
        <v>20</v>
      </c>
      <c r="B20" s="12" t="s">
        <v>32</v>
      </c>
      <c r="C20" s="13"/>
      <c r="D20" s="11" t="s">
        <v>22</v>
      </c>
      <c r="E20" s="11" t="s">
        <v>23</v>
      </c>
      <c r="F20" s="11" t="s">
        <v>24</v>
      </c>
      <c r="G20" s="11" t="s">
        <v>23</v>
      </c>
      <c r="H20" s="11" t="s">
        <v>79</v>
      </c>
      <c r="I20" s="11">
        <v>3179.0</v>
      </c>
      <c r="J20" s="11">
        <f t="shared" si="1"/>
        <v>3</v>
      </c>
      <c r="K20" s="38">
        <v>45707.0</v>
      </c>
      <c r="L20" s="38">
        <v>45707.0</v>
      </c>
      <c r="M20" s="11" t="s">
        <v>80</v>
      </c>
      <c r="N20" s="11" t="str">
        <f t="shared" si="2"/>
        <v>205072 1168-1
205072 1168-2
205072 1168-3</v>
      </c>
      <c r="O20" s="11" t="s">
        <v>73</v>
      </c>
      <c r="P20" s="11" t="s">
        <v>27</v>
      </c>
      <c r="Q20" s="11" t="s">
        <v>81</v>
      </c>
    </row>
    <row r="21">
      <c r="A21" s="30" t="s">
        <v>20</v>
      </c>
      <c r="B21" s="12" t="s">
        <v>82</v>
      </c>
      <c r="C21" s="13"/>
      <c r="D21" s="11" t="s">
        <v>22</v>
      </c>
      <c r="E21" s="11" t="s">
        <v>23</v>
      </c>
      <c r="F21" s="11" t="s">
        <v>22</v>
      </c>
      <c r="G21" s="11" t="s">
        <v>23</v>
      </c>
      <c r="H21" s="11" t="s">
        <v>83</v>
      </c>
      <c r="I21" s="11">
        <v>2000.0</v>
      </c>
      <c r="J21" s="11">
        <f t="shared" si="1"/>
        <v>3</v>
      </c>
      <c r="K21" s="38">
        <v>45721.0</v>
      </c>
      <c r="L21" s="38">
        <v>45721.0</v>
      </c>
      <c r="M21" s="11" t="s">
        <v>84</v>
      </c>
      <c r="N21" s="11" t="str">
        <f t="shared" si="2"/>
        <v>302964 4-29291-1
302964 4-29291-2
302964 4-29291-3</v>
      </c>
      <c r="O21" s="11" t="s">
        <v>73</v>
      </c>
      <c r="P21" s="11" t="s">
        <v>27</v>
      </c>
      <c r="Q21" s="11" t="s">
        <v>85</v>
      </c>
    </row>
    <row r="22">
      <c r="A22" s="30" t="s">
        <v>20</v>
      </c>
      <c r="B22" s="12" t="s">
        <v>45</v>
      </c>
      <c r="C22" s="13"/>
      <c r="D22" s="11" t="s">
        <v>22</v>
      </c>
      <c r="E22" s="11" t="s">
        <v>23</v>
      </c>
      <c r="F22" s="11" t="s">
        <v>24</v>
      </c>
      <c r="G22" s="11" t="s">
        <v>23</v>
      </c>
      <c r="H22" s="11" t="s">
        <v>86</v>
      </c>
      <c r="I22" s="11">
        <v>1660.0</v>
      </c>
      <c r="J22" s="11">
        <f t="shared" si="1"/>
        <v>3</v>
      </c>
      <c r="K22" s="39">
        <v>45720.0</v>
      </c>
      <c r="L22" s="39">
        <v>45720.0</v>
      </c>
      <c r="M22" s="11" t="s">
        <v>87</v>
      </c>
      <c r="N22" s="11" t="str">
        <f t="shared" si="2"/>
        <v>205089 1167-1
205089 1167-2
205089 1167-3</v>
      </c>
      <c r="O22" s="11" t="s">
        <v>73</v>
      </c>
      <c r="P22" s="11" t="s">
        <v>27</v>
      </c>
      <c r="Q22" s="11" t="s">
        <v>88</v>
      </c>
    </row>
    <row r="23">
      <c r="A23" s="30" t="s">
        <v>20</v>
      </c>
      <c r="B23" s="12" t="s">
        <v>37</v>
      </c>
      <c r="C23" s="13"/>
      <c r="D23" s="11" t="s">
        <v>22</v>
      </c>
      <c r="E23" s="11" t="s">
        <v>23</v>
      </c>
      <c r="F23" s="11" t="s">
        <v>22</v>
      </c>
      <c r="G23" s="11" t="s">
        <v>23</v>
      </c>
      <c r="H23" s="11">
        <v>302991.0</v>
      </c>
      <c r="I23" s="11">
        <v>5400.0</v>
      </c>
      <c r="J23" s="11">
        <f t="shared" si="1"/>
        <v>3</v>
      </c>
      <c r="K23" s="39">
        <v>45720.0</v>
      </c>
      <c r="L23" s="39">
        <v>45720.0</v>
      </c>
      <c r="M23" s="11" t="s">
        <v>89</v>
      </c>
      <c r="N23" s="11" t="str">
        <f t="shared" si="2"/>
        <v>302991-1
302991-2
302991-3</v>
      </c>
      <c r="O23" s="11" t="s">
        <v>90</v>
      </c>
      <c r="P23" s="11" t="s">
        <v>27</v>
      </c>
      <c r="Q23" s="11" t="s">
        <v>91</v>
      </c>
    </row>
    <row r="24">
      <c r="A24" s="30" t="s">
        <v>20</v>
      </c>
      <c r="B24" s="12" t="s">
        <v>49</v>
      </c>
      <c r="C24" s="13"/>
      <c r="D24" s="11" t="s">
        <v>22</v>
      </c>
      <c r="E24" s="11" t="s">
        <v>23</v>
      </c>
      <c r="F24" s="11" t="s">
        <v>24</v>
      </c>
      <c r="G24" s="11" t="s">
        <v>23</v>
      </c>
      <c r="H24" s="11" t="s">
        <v>92</v>
      </c>
      <c r="I24" s="11">
        <v>1542.0</v>
      </c>
      <c r="J24" s="11">
        <f t="shared" si="1"/>
        <v>3</v>
      </c>
      <c r="K24" s="39">
        <v>45756.0</v>
      </c>
      <c r="L24" s="38">
        <v>45761.0</v>
      </c>
      <c r="M24" s="11" t="s">
        <v>93</v>
      </c>
      <c r="N24" s="11" t="str">
        <f t="shared" si="2"/>
        <v>303013 1173-1
303013 1173-2
303013 1173-3</v>
      </c>
      <c r="O24" s="11" t="s">
        <v>90</v>
      </c>
      <c r="P24" s="11" t="s">
        <v>27</v>
      </c>
      <c r="Q24" s="11" t="s">
        <v>94</v>
      </c>
    </row>
    <row r="25">
      <c r="A25" s="30" t="s">
        <v>20</v>
      </c>
      <c r="B25" s="12" t="s">
        <v>95</v>
      </c>
      <c r="C25" s="13"/>
      <c r="D25" s="11" t="s">
        <v>22</v>
      </c>
      <c r="E25" s="11" t="s">
        <v>23</v>
      </c>
      <c r="F25" s="11" t="s">
        <v>24</v>
      </c>
      <c r="G25" s="11" t="s">
        <v>23</v>
      </c>
      <c r="H25" s="11" t="s">
        <v>96</v>
      </c>
      <c r="I25" s="11">
        <v>3033.0</v>
      </c>
      <c r="J25" s="11">
        <f t="shared" si="1"/>
        <v>3</v>
      </c>
      <c r="K25" s="38">
        <v>45777.0</v>
      </c>
      <c r="L25" s="38">
        <v>45777.0</v>
      </c>
      <c r="M25" s="11" t="s">
        <v>97</v>
      </c>
      <c r="N25" s="11" t="str">
        <f t="shared" si="2"/>
        <v>302996 1170-1
302996 1170-2
302996 1170-3</v>
      </c>
      <c r="O25" s="11" t="s">
        <v>90</v>
      </c>
      <c r="P25" s="11" t="s">
        <v>27</v>
      </c>
      <c r="Q25" s="11" t="s">
        <v>98</v>
      </c>
    </row>
    <row r="26">
      <c r="A26" s="30" t="s">
        <v>20</v>
      </c>
      <c r="B26" s="12" t="s">
        <v>21</v>
      </c>
      <c r="C26" s="13"/>
      <c r="D26" s="11" t="s">
        <v>22</v>
      </c>
      <c r="E26" s="11" t="s">
        <v>23</v>
      </c>
      <c r="F26" s="11" t="s">
        <v>24</v>
      </c>
      <c r="G26" s="11" t="s">
        <v>23</v>
      </c>
      <c r="H26" s="11" t="s">
        <v>99</v>
      </c>
      <c r="I26" s="11">
        <v>2600.0</v>
      </c>
      <c r="J26" s="11">
        <f t="shared" si="1"/>
        <v>3</v>
      </c>
      <c r="K26" s="38">
        <v>45779.0</v>
      </c>
      <c r="L26" s="38">
        <v>45779.0</v>
      </c>
      <c r="M26" s="11" t="s">
        <v>100</v>
      </c>
      <c r="N26" s="11" t="str">
        <f t="shared" si="2"/>
        <v>303012 4-29804-1
303012 4-29804-2
303012 4-29804-3</v>
      </c>
      <c r="O26" s="11" t="s">
        <v>90</v>
      </c>
      <c r="P26" s="11" t="s">
        <v>27</v>
      </c>
      <c r="Q26" s="11" t="s">
        <v>101</v>
      </c>
    </row>
    <row r="27">
      <c r="A27" s="30" t="s">
        <v>20</v>
      </c>
      <c r="B27" s="12" t="s">
        <v>29</v>
      </c>
      <c r="C27" s="13"/>
      <c r="D27" s="11" t="s">
        <v>22</v>
      </c>
      <c r="E27" s="11" t="s">
        <v>23</v>
      </c>
      <c r="F27" s="11" t="s">
        <v>22</v>
      </c>
      <c r="G27" s="11" t="s">
        <v>23</v>
      </c>
      <c r="H27" s="11" t="s">
        <v>102</v>
      </c>
      <c r="I27" s="11">
        <v>3679.0</v>
      </c>
      <c r="J27" s="11">
        <f t="shared" si="1"/>
        <v>3</v>
      </c>
      <c r="K27" s="36">
        <v>45791.0</v>
      </c>
      <c r="L27" s="36">
        <v>45791.0</v>
      </c>
      <c r="M27" s="11" t="s">
        <v>103</v>
      </c>
      <c r="N27" s="11" t="str">
        <f t="shared" si="2"/>
        <v>303020 4-29905-1
303020 4-29905-2
303020 4-29905-3</v>
      </c>
      <c r="O27" s="11" t="s">
        <v>90</v>
      </c>
      <c r="P27" s="11" t="s">
        <v>27</v>
      </c>
      <c r="Q27" s="11" t="s">
        <v>104</v>
      </c>
    </row>
    <row r="28">
      <c r="A28" s="30" t="s">
        <v>20</v>
      </c>
      <c r="B28" s="12" t="s">
        <v>105</v>
      </c>
      <c r="C28" s="13"/>
      <c r="D28" s="11" t="s">
        <v>22</v>
      </c>
      <c r="E28" s="11" t="s">
        <v>23</v>
      </c>
      <c r="F28" s="11" t="s">
        <v>22</v>
      </c>
      <c r="G28" s="11" t="s">
        <v>23</v>
      </c>
      <c r="H28" s="11" t="s">
        <v>106</v>
      </c>
      <c r="I28" s="11">
        <v>3734.0</v>
      </c>
      <c r="J28" s="11">
        <f t="shared" si="1"/>
        <v>3</v>
      </c>
      <c r="K28" s="39">
        <v>45811.0</v>
      </c>
      <c r="L28" s="38">
        <v>45811.0</v>
      </c>
      <c r="M28" s="11" t="s">
        <v>107</v>
      </c>
      <c r="N28" s="11" t="str">
        <f t="shared" si="2"/>
        <v>303019 -1175-1
303019 -1175-2
303019 -1175-3</v>
      </c>
      <c r="O28" s="11" t="s">
        <v>90</v>
      </c>
      <c r="P28" s="11" t="s">
        <v>27</v>
      </c>
      <c r="Q28" s="11" t="s">
        <v>108</v>
      </c>
    </row>
    <row r="29">
      <c r="A29" s="30" t="s">
        <v>20</v>
      </c>
      <c r="B29" s="12" t="s">
        <v>109</v>
      </c>
      <c r="C29" s="13"/>
      <c r="D29" s="11" t="s">
        <v>22</v>
      </c>
      <c r="E29" s="11" t="s">
        <v>110</v>
      </c>
      <c r="F29" s="11" t="s">
        <v>22</v>
      </c>
      <c r="G29" s="11"/>
      <c r="H29" s="11" t="s">
        <v>111</v>
      </c>
      <c r="I29" s="11">
        <v>2738.0</v>
      </c>
      <c r="J29" s="11">
        <f t="shared" si="1"/>
        <v>3</v>
      </c>
      <c r="K29" s="36">
        <v>45832.0</v>
      </c>
      <c r="L29" s="36">
        <v>45832.0</v>
      </c>
      <c r="M29" s="11" t="s">
        <v>112</v>
      </c>
      <c r="N29" s="11" t="str">
        <f t="shared" si="2"/>
        <v>303049 4-30143-1
303049 4-30143-2
303049 4-30143-3</v>
      </c>
      <c r="O29" s="11" t="s">
        <v>90</v>
      </c>
      <c r="P29" s="11" t="s">
        <v>27</v>
      </c>
      <c r="Q29" s="11" t="s">
        <v>113</v>
      </c>
    </row>
    <row r="30">
      <c r="A30" s="30" t="s">
        <v>20</v>
      </c>
      <c r="B30" s="12" t="s">
        <v>32</v>
      </c>
      <c r="C30" s="13"/>
      <c r="D30" s="11" t="s">
        <v>22</v>
      </c>
      <c r="E30" s="11" t="s">
        <v>23</v>
      </c>
      <c r="F30" s="11" t="s">
        <v>22</v>
      </c>
      <c r="G30" s="11" t="s">
        <v>23</v>
      </c>
      <c r="H30" s="11" t="s">
        <v>114</v>
      </c>
      <c r="I30" s="11">
        <v>3001.0</v>
      </c>
      <c r="J30" s="11">
        <f t="shared" si="1"/>
        <v>3</v>
      </c>
      <c r="K30" s="37">
        <v>45833.0</v>
      </c>
      <c r="L30" s="37">
        <v>45833.0</v>
      </c>
      <c r="M30" s="11" t="s">
        <v>115</v>
      </c>
      <c r="N30" s="11" t="str">
        <f t="shared" si="2"/>
        <v>205132 1181-1
205132 1181-2
205132 1181-3</v>
      </c>
      <c r="O30" s="11" t="s">
        <v>90</v>
      </c>
      <c r="P30" s="11" t="s">
        <v>27</v>
      </c>
      <c r="Q30" s="11" t="s">
        <v>116</v>
      </c>
    </row>
    <row r="31">
      <c r="A31" s="30" t="s">
        <v>20</v>
      </c>
      <c r="B31" s="12" t="s">
        <v>45</v>
      </c>
      <c r="C31" s="13"/>
      <c r="D31" s="11" t="s">
        <v>22</v>
      </c>
      <c r="E31" s="11" t="s">
        <v>23</v>
      </c>
      <c r="F31" s="11" t="s">
        <v>22</v>
      </c>
      <c r="G31" s="11" t="s">
        <v>23</v>
      </c>
      <c r="H31" s="11" t="s">
        <v>114</v>
      </c>
      <c r="I31" s="11">
        <v>1704.0</v>
      </c>
      <c r="J31" s="11">
        <f t="shared" si="1"/>
        <v>3</v>
      </c>
      <c r="K31" s="37">
        <v>45833.0</v>
      </c>
      <c r="L31" s="37">
        <v>45833.0</v>
      </c>
      <c r="M31" s="11" t="s">
        <v>115</v>
      </c>
      <c r="N31" s="11" t="str">
        <f t="shared" si="2"/>
        <v>205132 1181-1
205132 1181-2
205132 1181-3</v>
      </c>
      <c r="O31" s="11" t="s">
        <v>90</v>
      </c>
      <c r="P31" s="11" t="s">
        <v>27</v>
      </c>
      <c r="Q31" s="11" t="s">
        <v>117</v>
      </c>
    </row>
    <row r="32">
      <c r="A32" s="30" t="s">
        <v>20</v>
      </c>
      <c r="B32" s="12" t="s">
        <v>109</v>
      </c>
      <c r="C32" s="13"/>
      <c r="D32" s="11" t="s">
        <v>22</v>
      </c>
      <c r="E32" s="40">
        <v>20813.0</v>
      </c>
      <c r="F32" s="11" t="s">
        <v>22</v>
      </c>
      <c r="G32" s="11"/>
      <c r="H32" s="11" t="s">
        <v>118</v>
      </c>
      <c r="I32" s="11">
        <v>3603.0</v>
      </c>
      <c r="J32" s="11">
        <f t="shared" si="1"/>
        <v>3</v>
      </c>
      <c r="K32" s="37">
        <v>45833.0</v>
      </c>
      <c r="L32" s="39">
        <v>45833.0</v>
      </c>
      <c r="M32" s="11" t="s">
        <v>112</v>
      </c>
      <c r="N32" s="11" t="str">
        <f t="shared" si="2"/>
        <v>303045 4-30131-1
303045 4-30131-2
303045 4-30131-3</v>
      </c>
      <c r="O32" s="11" t="s">
        <v>73</v>
      </c>
      <c r="P32" s="11" t="s">
        <v>27</v>
      </c>
      <c r="Q32" s="11" t="s">
        <v>119</v>
      </c>
    </row>
    <row r="33">
      <c r="A33" s="30" t="s">
        <v>20</v>
      </c>
      <c r="B33" s="12" t="s">
        <v>21</v>
      </c>
      <c r="C33" s="13"/>
      <c r="D33" s="11" t="s">
        <v>22</v>
      </c>
      <c r="E33" s="11" t="s">
        <v>23</v>
      </c>
      <c r="F33" s="11" t="s">
        <v>24</v>
      </c>
      <c r="G33" s="11" t="s">
        <v>23</v>
      </c>
      <c r="H33" s="11" t="s">
        <v>120</v>
      </c>
      <c r="I33" s="11">
        <v>2520.0</v>
      </c>
      <c r="J33" s="11">
        <f t="shared" si="1"/>
        <v>3</v>
      </c>
      <c r="K33" s="39">
        <v>45861.0</v>
      </c>
      <c r="L33" s="38">
        <v>45861.0</v>
      </c>
      <c r="M33" s="11" t="s">
        <v>121</v>
      </c>
      <c r="N33" s="11" t="str">
        <f t="shared" si="2"/>
        <v>303065 4-30263-1
303065 4-30263-2
303065 4-30263-3</v>
      </c>
      <c r="O33" s="11" t="s">
        <v>73</v>
      </c>
      <c r="P33" s="11" t="s">
        <v>27</v>
      </c>
      <c r="Q33" s="11" t="s">
        <v>122</v>
      </c>
    </row>
    <row r="34">
      <c r="A34" s="30" t="s">
        <v>20</v>
      </c>
      <c r="B34" s="12" t="s">
        <v>123</v>
      </c>
      <c r="C34" s="13"/>
      <c r="D34" s="11" t="s">
        <v>22</v>
      </c>
      <c r="E34" s="11" t="s">
        <v>124</v>
      </c>
      <c r="F34" s="11" t="s">
        <v>22</v>
      </c>
      <c r="G34" s="11" t="s">
        <v>125</v>
      </c>
      <c r="H34" s="11" t="s">
        <v>126</v>
      </c>
      <c r="I34" s="11">
        <v>1875.0</v>
      </c>
      <c r="J34" s="11">
        <f t="shared" si="1"/>
        <v>3</v>
      </c>
      <c r="K34" s="37">
        <v>45867.0</v>
      </c>
      <c r="L34" s="37">
        <v>45867.0</v>
      </c>
      <c r="M34" s="11" t="s">
        <v>127</v>
      </c>
      <c r="N34" s="11" t="str">
        <f t="shared" si="2"/>
        <v>303050 4-30144-1
303050 4-30144-2
303050 4-30144-3</v>
      </c>
      <c r="O34" s="11" t="s">
        <v>128</v>
      </c>
      <c r="P34" s="11" t="s">
        <v>27</v>
      </c>
      <c r="Q34" s="11" t="s">
        <v>129</v>
      </c>
    </row>
    <row r="35">
      <c r="A35" s="30" t="s">
        <v>20</v>
      </c>
      <c r="B35" s="12" t="s">
        <v>37</v>
      </c>
      <c r="C35" s="13"/>
      <c r="D35" s="11" t="s">
        <v>22</v>
      </c>
      <c r="E35" s="11" t="s">
        <v>23</v>
      </c>
      <c r="F35" s="11" t="s">
        <v>22</v>
      </c>
      <c r="G35" s="11" t="s">
        <v>23</v>
      </c>
      <c r="H35" s="11">
        <v>303068.0</v>
      </c>
      <c r="I35" s="11">
        <v>12100.0</v>
      </c>
      <c r="J35" s="11">
        <f t="shared" si="1"/>
        <v>3</v>
      </c>
      <c r="K35" s="39">
        <v>45869.0</v>
      </c>
      <c r="L35" s="39">
        <v>45869.0</v>
      </c>
      <c r="M35" s="11" t="s">
        <v>130</v>
      </c>
      <c r="N35" s="11" t="str">
        <f t="shared" si="2"/>
        <v>303068-1
303068-2
303068-3</v>
      </c>
      <c r="O35" s="11" t="s">
        <v>73</v>
      </c>
      <c r="P35" s="11" t="s">
        <v>27</v>
      </c>
      <c r="Q35" s="11" t="s">
        <v>131</v>
      </c>
    </row>
    <row r="36">
      <c r="A36" s="33" t="s">
        <v>36</v>
      </c>
      <c r="B36" s="12" t="s">
        <v>37</v>
      </c>
      <c r="C36" s="13"/>
      <c r="D36" s="11" t="s">
        <v>22</v>
      </c>
      <c r="E36" s="11" t="s">
        <v>23</v>
      </c>
      <c r="F36" s="11" t="s">
        <v>22</v>
      </c>
      <c r="G36" s="11" t="s">
        <v>23</v>
      </c>
      <c r="H36" s="11">
        <v>303048.0</v>
      </c>
      <c r="I36" s="11">
        <v>874.0</v>
      </c>
      <c r="J36" s="11">
        <f t="shared" si="1"/>
        <v>3</v>
      </c>
      <c r="K36" s="39">
        <v>45874.0</v>
      </c>
      <c r="L36" s="39">
        <v>45874.0</v>
      </c>
      <c r="M36" s="11" t="s">
        <v>132</v>
      </c>
      <c r="N36" s="11" t="str">
        <f t="shared" si="2"/>
        <v>303048-1
303048-2
303048-3</v>
      </c>
      <c r="O36" s="11" t="s">
        <v>73</v>
      </c>
      <c r="P36" s="11" t="s">
        <v>27</v>
      </c>
      <c r="Q36" s="11" t="s">
        <v>133</v>
      </c>
    </row>
    <row r="37">
      <c r="A37" s="30" t="s">
        <v>20</v>
      </c>
      <c r="B37" s="12" t="s">
        <v>37</v>
      </c>
      <c r="C37" s="13"/>
      <c r="D37" s="11" t="s">
        <v>22</v>
      </c>
      <c r="E37" s="11" t="s">
        <v>23</v>
      </c>
      <c r="F37" s="11" t="s">
        <v>22</v>
      </c>
      <c r="G37" s="11" t="s">
        <v>23</v>
      </c>
      <c r="H37" s="11">
        <v>303082.0</v>
      </c>
      <c r="I37" s="11">
        <v>11950.0</v>
      </c>
      <c r="J37" s="11">
        <f t="shared" si="1"/>
        <v>3</v>
      </c>
      <c r="K37" s="39">
        <v>45882.0</v>
      </c>
      <c r="L37" s="39">
        <v>45882.0</v>
      </c>
      <c r="M37" s="11" t="s">
        <v>134</v>
      </c>
      <c r="N37" s="11" t="str">
        <f t="shared" si="2"/>
        <v>303082-1
303082-2
303082-3</v>
      </c>
      <c r="O37" s="11" t="s">
        <v>73</v>
      </c>
      <c r="P37" s="11" t="s">
        <v>27</v>
      </c>
      <c r="Q37" s="11" t="s">
        <v>135</v>
      </c>
    </row>
    <row r="38">
      <c r="A38" s="30" t="s">
        <v>20</v>
      </c>
      <c r="B38" s="12" t="s">
        <v>95</v>
      </c>
      <c r="C38" s="13"/>
      <c r="D38" s="11" t="s">
        <v>22</v>
      </c>
      <c r="E38" s="11" t="s">
        <v>23</v>
      </c>
      <c r="F38" s="11" t="s">
        <v>24</v>
      </c>
      <c r="G38" s="11" t="s">
        <v>23</v>
      </c>
      <c r="H38" s="11">
        <v>303085.0</v>
      </c>
      <c r="I38" s="11">
        <v>4801.0</v>
      </c>
      <c r="J38" s="11">
        <f t="shared" si="1"/>
        <v>3</v>
      </c>
      <c r="K38" s="39">
        <v>45887.0</v>
      </c>
      <c r="L38" s="39">
        <v>45887.0</v>
      </c>
      <c r="M38" s="11" t="s">
        <v>136</v>
      </c>
      <c r="N38" s="11" t="str">
        <f t="shared" si="2"/>
        <v>303085-1
303085-2
303085-3</v>
      </c>
      <c r="O38" s="11" t="s">
        <v>73</v>
      </c>
      <c r="P38" s="11" t="s">
        <v>27</v>
      </c>
      <c r="Q38" s="11" t="s">
        <v>137</v>
      </c>
    </row>
    <row r="39">
      <c r="A39" s="30" t="s">
        <v>20</v>
      </c>
      <c r="B39" s="12" t="s">
        <v>49</v>
      </c>
      <c r="C39" s="13"/>
      <c r="D39" s="11" t="s">
        <v>22</v>
      </c>
      <c r="E39" s="11" t="s">
        <v>23</v>
      </c>
      <c r="F39" s="11" t="s">
        <v>24</v>
      </c>
      <c r="G39" s="11" t="s">
        <v>23</v>
      </c>
      <c r="H39" s="11" t="s">
        <v>138</v>
      </c>
      <c r="I39" s="11">
        <v>2409.0</v>
      </c>
      <c r="J39" s="11">
        <f t="shared" si="1"/>
        <v>3</v>
      </c>
      <c r="K39" s="39">
        <v>45890.0</v>
      </c>
      <c r="L39" s="39">
        <v>45890.0</v>
      </c>
      <c r="M39" s="11" t="s">
        <v>139</v>
      </c>
      <c r="N39" s="11" t="str">
        <f t="shared" si="2"/>
        <v>303091 4-30533-1
303091 4-30533-2
303091 4-30533-3</v>
      </c>
      <c r="O39" s="11" t="s">
        <v>73</v>
      </c>
      <c r="P39" s="11" t="s">
        <v>27</v>
      </c>
      <c r="Q39" s="11" t="s">
        <v>140</v>
      </c>
    </row>
    <row r="40">
      <c r="A40" s="30" t="s">
        <v>20</v>
      </c>
      <c r="B40" s="12" t="s">
        <v>141</v>
      </c>
      <c r="C40" s="13"/>
      <c r="D40" s="11" t="s">
        <v>22</v>
      </c>
      <c r="E40" s="11"/>
      <c r="F40" s="11" t="s">
        <v>22</v>
      </c>
      <c r="G40" s="11" t="s">
        <v>142</v>
      </c>
      <c r="H40" s="11" t="s">
        <v>143</v>
      </c>
      <c r="I40" s="11">
        <v>2146.0</v>
      </c>
      <c r="J40" s="11">
        <f t="shared" si="1"/>
        <v>3</v>
      </c>
      <c r="K40" s="37">
        <v>45896.0</v>
      </c>
      <c r="L40" s="37">
        <v>45896.0</v>
      </c>
      <c r="M40" s="11" t="s">
        <v>144</v>
      </c>
      <c r="N40" s="11" t="str">
        <f t="shared" si="2"/>
        <v>303088 4-30525-1
303088 4-30525-2
303088 4-30525-3</v>
      </c>
      <c r="O40" s="11" t="s">
        <v>73</v>
      </c>
      <c r="P40" s="11" t="s">
        <v>27</v>
      </c>
      <c r="Q40" s="11" t="s">
        <v>145</v>
      </c>
    </row>
    <row r="41">
      <c r="A41" s="30" t="s">
        <v>20</v>
      </c>
      <c r="B41" s="12" t="s">
        <v>123</v>
      </c>
      <c r="C41" s="13"/>
      <c r="D41" s="11" t="s">
        <v>22</v>
      </c>
      <c r="E41" s="40">
        <v>20813.0</v>
      </c>
      <c r="F41" s="11" t="s">
        <v>22</v>
      </c>
      <c r="G41" s="11" t="s">
        <v>125</v>
      </c>
      <c r="H41" s="11" t="s">
        <v>146</v>
      </c>
      <c r="I41" s="11">
        <v>3203.0</v>
      </c>
      <c r="J41" s="11">
        <f t="shared" si="1"/>
        <v>3</v>
      </c>
      <c r="K41" s="37">
        <v>45898.0</v>
      </c>
      <c r="L41" s="37">
        <v>45898.0</v>
      </c>
      <c r="M41" s="11" t="s">
        <v>147</v>
      </c>
      <c r="N41" s="11" t="str">
        <f t="shared" si="2"/>
        <v>303084 4-30431-1
303084 4-30431-2
303084 4-30431-3</v>
      </c>
      <c r="O41" s="11" t="s">
        <v>73</v>
      </c>
      <c r="P41" s="11" t="s">
        <v>27</v>
      </c>
      <c r="Q41" s="11" t="s">
        <v>148</v>
      </c>
    </row>
    <row r="42">
      <c r="A42" s="30" t="s">
        <v>20</v>
      </c>
      <c r="B42" s="12" t="s">
        <v>149</v>
      </c>
      <c r="C42" s="13"/>
      <c r="D42" s="11" t="s">
        <v>22</v>
      </c>
      <c r="E42" s="11"/>
      <c r="F42" s="11" t="s">
        <v>22</v>
      </c>
      <c r="G42" s="11">
        <v>429272.0</v>
      </c>
      <c r="H42" s="11">
        <v>430624.0</v>
      </c>
      <c r="I42" s="11">
        <v>170.0</v>
      </c>
      <c r="J42" s="11">
        <f t="shared" si="1"/>
        <v>2</v>
      </c>
      <c r="K42" s="38">
        <v>45940.0</v>
      </c>
      <c r="L42" s="38">
        <v>45940.0</v>
      </c>
      <c r="M42" s="11" t="s">
        <v>150</v>
      </c>
      <c r="N42" s="11" t="str">
        <f t="shared" si="2"/>
        <v>430624-1
430624-2</v>
      </c>
      <c r="O42" s="11" t="s">
        <v>73</v>
      </c>
      <c r="P42" s="11" t="s">
        <v>27</v>
      </c>
      <c r="Q42" s="11" t="s">
        <v>151</v>
      </c>
    </row>
    <row r="43">
      <c r="A43" s="30" t="s">
        <v>20</v>
      </c>
      <c r="B43" s="12" t="s">
        <v>149</v>
      </c>
      <c r="C43" s="13"/>
      <c r="D43" s="11" t="s">
        <v>22</v>
      </c>
      <c r="E43" s="11"/>
      <c r="F43" s="11" t="s">
        <v>22</v>
      </c>
      <c r="G43" s="11">
        <v>429272.0</v>
      </c>
      <c r="H43" s="11">
        <v>430623.0</v>
      </c>
      <c r="I43" s="11">
        <v>663.0</v>
      </c>
      <c r="J43" s="11">
        <f t="shared" si="1"/>
        <v>2</v>
      </c>
      <c r="K43" s="38">
        <v>45940.0</v>
      </c>
      <c r="L43" s="38">
        <v>45940.0</v>
      </c>
      <c r="M43" s="11" t="s">
        <v>150</v>
      </c>
      <c r="N43" s="11" t="str">
        <f t="shared" si="2"/>
        <v>430623-1
430623-2</v>
      </c>
      <c r="O43" s="11" t="s">
        <v>73</v>
      </c>
      <c r="P43" s="11" t="s">
        <v>27</v>
      </c>
      <c r="Q43" s="11" t="s">
        <v>152</v>
      </c>
    </row>
    <row r="44">
      <c r="A44" s="30" t="s">
        <v>20</v>
      </c>
      <c r="B44" s="12" t="s">
        <v>153</v>
      </c>
      <c r="C44" s="13"/>
      <c r="D44" s="11" t="s">
        <v>22</v>
      </c>
      <c r="E44" s="11" t="s">
        <v>23</v>
      </c>
      <c r="F44" s="11" t="s">
        <v>24</v>
      </c>
      <c r="G44" s="11" t="s">
        <v>23</v>
      </c>
      <c r="H44" s="11" t="s">
        <v>154</v>
      </c>
      <c r="I44" s="11">
        <v>100.0</v>
      </c>
      <c r="J44" s="11">
        <f t="shared" si="1"/>
        <v>2</v>
      </c>
      <c r="K44" s="38">
        <v>45950.0</v>
      </c>
      <c r="L44" s="38">
        <v>45950.0</v>
      </c>
      <c r="M44" s="11" t="s">
        <v>155</v>
      </c>
      <c r="N44" s="11" t="str">
        <f t="shared" si="2"/>
        <v>430825 4308554-1
430825 4308554-2</v>
      </c>
      <c r="O44" s="11" t="s">
        <v>73</v>
      </c>
      <c r="P44" s="11" t="s">
        <v>27</v>
      </c>
      <c r="Q44" s="11" t="s">
        <v>156</v>
      </c>
    </row>
    <row r="45">
      <c r="A45" s="30" t="s">
        <v>20</v>
      </c>
      <c r="B45" s="12" t="s">
        <v>32</v>
      </c>
      <c r="C45" s="13"/>
      <c r="D45" s="11" t="s">
        <v>22</v>
      </c>
      <c r="E45" s="11" t="s">
        <v>23</v>
      </c>
      <c r="F45" s="11" t="s">
        <v>24</v>
      </c>
      <c r="G45" s="11" t="s">
        <v>23</v>
      </c>
      <c r="H45" s="11" t="s">
        <v>157</v>
      </c>
      <c r="I45" s="11">
        <v>3082.0</v>
      </c>
      <c r="J45" s="11">
        <f t="shared" si="1"/>
        <v>3</v>
      </c>
      <c r="K45" s="38">
        <v>45958.0</v>
      </c>
      <c r="L45" s="38">
        <v>45958.0</v>
      </c>
      <c r="M45" s="11" t="s">
        <v>158</v>
      </c>
      <c r="N45" s="11" t="str">
        <f t="shared" si="2"/>
        <v>205211 4-30893-1
205211 4-30893-2
205211 4-30893-3</v>
      </c>
      <c r="O45" s="11" t="s">
        <v>73</v>
      </c>
      <c r="P45" s="11" t="s">
        <v>27</v>
      </c>
      <c r="Q45" s="11" t="s">
        <v>159</v>
      </c>
    </row>
    <row r="46">
      <c r="A46" s="11" t="s">
        <v>1</v>
      </c>
      <c r="B46" s="12" t="s">
        <v>160</v>
      </c>
      <c r="C46" s="13"/>
      <c r="D46" s="11" t="s">
        <v>22</v>
      </c>
      <c r="E46" s="11" t="s">
        <v>23</v>
      </c>
      <c r="F46" s="11" t="s">
        <v>22</v>
      </c>
      <c r="G46" s="11" t="s">
        <v>23</v>
      </c>
      <c r="H46" s="11" t="s">
        <v>161</v>
      </c>
      <c r="I46" s="11">
        <v>5974.0</v>
      </c>
      <c r="J46" s="11">
        <f t="shared" si="1"/>
        <v>3</v>
      </c>
      <c r="K46" s="38">
        <v>45804.0</v>
      </c>
      <c r="L46" s="38">
        <v>45954.0</v>
      </c>
      <c r="M46" s="11" t="s">
        <v>162</v>
      </c>
      <c r="N46" s="11" t="str">
        <f t="shared" si="2"/>
        <v>303027 4-29979-1
303027 4-29979-2
303027 4-29979-3</v>
      </c>
      <c r="O46" s="11" t="s">
        <v>73</v>
      </c>
      <c r="P46" s="11" t="s">
        <v>27</v>
      </c>
      <c r="Q46" s="11" t="s">
        <v>163</v>
      </c>
    </row>
    <row r="47">
      <c r="A47" s="30" t="s">
        <v>20</v>
      </c>
      <c r="B47" s="12" t="s">
        <v>95</v>
      </c>
      <c r="C47" s="13"/>
      <c r="D47" s="11" t="s">
        <v>22</v>
      </c>
      <c r="E47" s="11" t="s">
        <v>23</v>
      </c>
      <c r="F47" s="11" t="s">
        <v>24</v>
      </c>
      <c r="G47" s="11" t="s">
        <v>23</v>
      </c>
      <c r="H47" s="11" t="s">
        <v>164</v>
      </c>
      <c r="I47" s="11">
        <v>2023.0</v>
      </c>
      <c r="J47" s="11">
        <f t="shared" si="1"/>
        <v>3</v>
      </c>
      <c r="K47" s="38">
        <v>45966.0</v>
      </c>
      <c r="L47" s="39">
        <v>45966.0</v>
      </c>
      <c r="M47" s="11" t="s">
        <v>165</v>
      </c>
      <c r="N47" s="11" t="str">
        <f t="shared" si="2"/>
        <v>303142 4-31009-1
303142 4-31009-2
303142 4-31009-3</v>
      </c>
      <c r="O47" s="11" t="s">
        <v>73</v>
      </c>
      <c r="P47" s="11" t="s">
        <v>27</v>
      </c>
      <c r="Q47" s="11" t="s">
        <v>166</v>
      </c>
    </row>
    <row r="48">
      <c r="A48" s="30" t="s">
        <v>20</v>
      </c>
      <c r="B48" s="12" t="s">
        <v>37</v>
      </c>
      <c r="C48" s="13"/>
      <c r="D48" s="11" t="s">
        <v>22</v>
      </c>
      <c r="E48" s="11" t="s">
        <v>23</v>
      </c>
      <c r="F48" s="11" t="s">
        <v>22</v>
      </c>
      <c r="G48" s="11" t="s">
        <v>23</v>
      </c>
      <c r="H48" s="11" t="s">
        <v>167</v>
      </c>
      <c r="I48" s="11">
        <v>3209.0</v>
      </c>
      <c r="J48" s="11">
        <f t="shared" si="1"/>
        <v>3</v>
      </c>
      <c r="K48" s="38">
        <v>45966.0</v>
      </c>
      <c r="L48" s="38">
        <v>45966.0</v>
      </c>
      <c r="M48" s="11" t="s">
        <v>168</v>
      </c>
      <c r="N48" s="11" t="str">
        <f t="shared" si="2"/>
        <v>303048-1  303146 - 303147-1
303048-1  303146 - 303147-2
303048-1  303146 - 303147-3</v>
      </c>
      <c r="O48" s="11" t="s">
        <v>73</v>
      </c>
      <c r="P48" s="11" t="s">
        <v>27</v>
      </c>
      <c r="Q48" s="11" t="s">
        <v>169</v>
      </c>
    </row>
    <row r="49">
      <c r="A49" s="30" t="s">
        <v>20</v>
      </c>
      <c r="B49" s="12" t="s">
        <v>123</v>
      </c>
      <c r="C49" s="13"/>
      <c r="D49" s="11" t="s">
        <v>22</v>
      </c>
      <c r="E49" s="40">
        <v>20813.0</v>
      </c>
      <c r="F49" s="11" t="s">
        <v>22</v>
      </c>
      <c r="G49" s="11" t="s">
        <v>125</v>
      </c>
      <c r="H49" s="11" t="s">
        <v>170</v>
      </c>
      <c r="I49" s="11">
        <v>1850.0</v>
      </c>
      <c r="J49" s="11">
        <f t="shared" si="1"/>
        <v>3</v>
      </c>
      <c r="K49" s="38">
        <v>45981.0</v>
      </c>
      <c r="L49" s="38">
        <v>45981.0</v>
      </c>
      <c r="M49" s="11" t="s">
        <v>171</v>
      </c>
      <c r="N49" s="11" t="str">
        <f t="shared" si="2"/>
        <v>303143 4-31017-1
303143 4-31017-2
303143 4-31017-3</v>
      </c>
      <c r="O49" s="11" t="s">
        <v>73</v>
      </c>
      <c r="P49" s="11" t="s">
        <v>27</v>
      </c>
      <c r="Q49" s="11" t="s">
        <v>172</v>
      </c>
    </row>
    <row r="50">
      <c r="A50" s="30" t="s">
        <v>20</v>
      </c>
      <c r="B50" s="12" t="s">
        <v>153</v>
      </c>
      <c r="C50" s="13"/>
      <c r="D50" s="11" t="s">
        <v>22</v>
      </c>
      <c r="E50" s="11" t="s">
        <v>23</v>
      </c>
      <c r="F50" s="11" t="s">
        <v>24</v>
      </c>
      <c r="G50" s="11" t="s">
        <v>23</v>
      </c>
      <c r="H50" s="11">
        <v>431261.0</v>
      </c>
      <c r="I50" s="11">
        <v>300.0</v>
      </c>
      <c r="J50" s="11">
        <f t="shared" si="1"/>
        <v>2</v>
      </c>
      <c r="K50" s="38">
        <v>45987.0</v>
      </c>
      <c r="L50" s="38">
        <v>45987.0</v>
      </c>
      <c r="M50" s="41" t="s">
        <v>173</v>
      </c>
      <c r="N50" s="11" t="str">
        <f t="shared" si="2"/>
        <v>431261-1
431261-2</v>
      </c>
      <c r="O50" s="11" t="s">
        <v>73</v>
      </c>
      <c r="P50" s="11" t="s">
        <v>27</v>
      </c>
      <c r="Q50" s="11" t="s">
        <v>174</v>
      </c>
    </row>
    <row r="51">
      <c r="A51" s="30" t="s">
        <v>20</v>
      </c>
      <c r="B51" s="12" t="s">
        <v>123</v>
      </c>
      <c r="C51" s="13"/>
      <c r="D51" s="11" t="s">
        <v>22</v>
      </c>
      <c r="E51" s="40">
        <v>20813.0</v>
      </c>
      <c r="F51" s="11" t="s">
        <v>22</v>
      </c>
      <c r="G51" s="11" t="s">
        <v>125</v>
      </c>
      <c r="H51" s="11" t="s">
        <v>175</v>
      </c>
      <c r="I51" s="11">
        <v>3200.0</v>
      </c>
      <c r="J51" s="11">
        <f t="shared" si="1"/>
        <v>3</v>
      </c>
      <c r="K51" s="39">
        <v>45996.0</v>
      </c>
      <c r="L51" s="39">
        <v>45996.0</v>
      </c>
      <c r="M51" s="11"/>
      <c r="N51" s="11" t="str">
        <f t="shared" si="2"/>
        <v>303097 4-30649-1
303097 4-30649-2
303097 4-30649-3</v>
      </c>
      <c r="O51" s="11" t="s">
        <v>73</v>
      </c>
      <c r="P51" s="11" t="s">
        <v>27</v>
      </c>
      <c r="Q51" s="11" t="s">
        <v>176</v>
      </c>
    </row>
    <row r="52">
      <c r="A52" s="30" t="s">
        <v>20</v>
      </c>
      <c r="B52" s="12" t="s">
        <v>95</v>
      </c>
      <c r="C52" s="13"/>
      <c r="D52" s="11" t="s">
        <v>22</v>
      </c>
      <c r="E52" s="11" t="s">
        <v>23</v>
      </c>
      <c r="F52" s="11" t="s">
        <v>24</v>
      </c>
      <c r="G52" s="11" t="s">
        <v>23</v>
      </c>
      <c r="H52" s="11" t="s">
        <v>177</v>
      </c>
      <c r="I52" s="11">
        <v>5866.0</v>
      </c>
      <c r="J52" s="11">
        <f t="shared" si="1"/>
        <v>3</v>
      </c>
      <c r="K52" s="38">
        <v>45999.0</v>
      </c>
      <c r="L52" s="38">
        <v>45999.0</v>
      </c>
      <c r="M52" s="11"/>
      <c r="N52" s="11" t="str">
        <f t="shared" si="2"/>
        <v>303152 4-31078-1
303152 4-31078-2
303152 4-31078-3</v>
      </c>
      <c r="O52" s="11" t="s">
        <v>73</v>
      </c>
      <c r="P52" s="11" t="s">
        <v>27</v>
      </c>
      <c r="Q52" s="11" t="s">
        <v>178</v>
      </c>
    </row>
    <row r="53">
      <c r="A53" s="30" t="s">
        <v>20</v>
      </c>
      <c r="B53" s="12" t="s">
        <v>179</v>
      </c>
      <c r="C53" s="13"/>
      <c r="D53" s="11" t="s">
        <v>22</v>
      </c>
      <c r="E53" s="11" t="s">
        <v>23</v>
      </c>
      <c r="F53" s="11" t="s">
        <v>24</v>
      </c>
      <c r="G53" s="11" t="s">
        <v>23</v>
      </c>
      <c r="H53" s="11" t="s">
        <v>180</v>
      </c>
      <c r="I53" s="11">
        <v>2000.0</v>
      </c>
      <c r="J53" s="11">
        <f t="shared" si="1"/>
        <v>3</v>
      </c>
      <c r="K53" s="38">
        <v>46009.0</v>
      </c>
      <c r="L53" s="38">
        <v>46009.0</v>
      </c>
      <c r="M53" s="11" t="s">
        <v>181</v>
      </c>
      <c r="N53" s="11" t="str">
        <f t="shared" si="2"/>
        <v>431418-417 4-31207-1
431418-417 4-31207-2
431418-417 4-31207-3</v>
      </c>
      <c r="O53" s="11" t="s">
        <v>73</v>
      </c>
      <c r="P53" s="11" t="s">
        <v>27</v>
      </c>
      <c r="Q53" s="11" t="s">
        <v>182</v>
      </c>
    </row>
    <row r="54">
      <c r="A54" s="30" t="s">
        <v>20</v>
      </c>
      <c r="B54" s="12" t="s">
        <v>95</v>
      </c>
      <c r="C54" s="13"/>
      <c r="D54" s="11" t="s">
        <v>22</v>
      </c>
      <c r="E54" s="11" t="s">
        <v>23</v>
      </c>
      <c r="F54" s="11" t="s">
        <v>24</v>
      </c>
      <c r="G54" s="11" t="s">
        <v>23</v>
      </c>
      <c r="H54" s="11" t="s">
        <v>183</v>
      </c>
      <c r="I54" s="11">
        <v>8596.0</v>
      </c>
      <c r="J54" s="11">
        <f t="shared" si="1"/>
        <v>3</v>
      </c>
      <c r="K54" s="38">
        <v>46014.0</v>
      </c>
      <c r="L54" s="38">
        <v>46014.0</v>
      </c>
      <c r="M54" s="11" t="s">
        <v>184</v>
      </c>
      <c r="N54" s="11" t="str">
        <f t="shared" si="2"/>
        <v>303165 4-31179-1
303165 4-31179-2
303165 4-31179-3</v>
      </c>
      <c r="O54" s="11" t="s">
        <v>73</v>
      </c>
      <c r="P54" s="11" t="s">
        <v>27</v>
      </c>
      <c r="Q54" s="11" t="s">
        <v>185</v>
      </c>
    </row>
    <row r="55">
      <c r="A55" s="30" t="s">
        <v>20</v>
      </c>
      <c r="B55" s="12" t="s">
        <v>186</v>
      </c>
      <c r="C55" s="13"/>
      <c r="D55" s="11" t="s">
        <v>22</v>
      </c>
      <c r="E55" s="11" t="s">
        <v>23</v>
      </c>
      <c r="F55" s="11" t="s">
        <v>22</v>
      </c>
      <c r="G55" s="11" t="s">
        <v>23</v>
      </c>
      <c r="H55" s="11" t="s">
        <v>187</v>
      </c>
      <c r="I55" s="11">
        <v>1555.0</v>
      </c>
      <c r="J55" s="11">
        <f t="shared" si="1"/>
        <v>3</v>
      </c>
      <c r="K55" s="38">
        <v>46014.0</v>
      </c>
      <c r="L55" s="38">
        <v>46014.0</v>
      </c>
      <c r="M55" s="11" t="s">
        <v>184</v>
      </c>
      <c r="N55" s="11" t="str">
        <f t="shared" si="2"/>
        <v>303160 4-31136-1
303160 4-31136-2
303160 4-31136-3</v>
      </c>
      <c r="O55" s="11" t="s">
        <v>73</v>
      </c>
      <c r="P55" s="11" t="s">
        <v>27</v>
      </c>
      <c r="Q55" s="11" t="s">
        <v>188</v>
      </c>
    </row>
    <row r="56">
      <c r="A56" s="33" t="s">
        <v>36</v>
      </c>
      <c r="B56" s="12" t="s">
        <v>189</v>
      </c>
      <c r="C56" s="13"/>
      <c r="D56" s="11" t="s">
        <v>22</v>
      </c>
      <c r="E56" s="11"/>
      <c r="F56" s="11" t="s">
        <v>22</v>
      </c>
      <c r="G56" s="11">
        <v>429805.0</v>
      </c>
      <c r="H56" s="11" t="s">
        <v>190</v>
      </c>
      <c r="I56" s="11">
        <v>1100.0</v>
      </c>
      <c r="J56" s="11">
        <f t="shared" si="1"/>
        <v>3</v>
      </c>
      <c r="K56" s="38">
        <v>46031.0</v>
      </c>
      <c r="L56" s="38">
        <v>46031.0</v>
      </c>
      <c r="M56" s="11" t="s">
        <v>191</v>
      </c>
      <c r="N56" s="11" t="str">
        <f t="shared" si="2"/>
        <v>431577 431578-1
431577 431578-2
431577 431578-3</v>
      </c>
      <c r="O56" s="11" t="s">
        <v>73</v>
      </c>
      <c r="P56" s="11" t="s">
        <v>27</v>
      </c>
      <c r="Q56" s="11" t="s">
        <v>192</v>
      </c>
    </row>
    <row r="57">
      <c r="A57" s="30" t="s">
        <v>20</v>
      </c>
      <c r="B57" s="12" t="s">
        <v>123</v>
      </c>
      <c r="C57" s="13"/>
      <c r="D57" s="11" t="s">
        <v>22</v>
      </c>
      <c r="E57" s="40">
        <v>20813.0</v>
      </c>
      <c r="F57" s="11" t="s">
        <v>22</v>
      </c>
      <c r="G57" s="11" t="s">
        <v>125</v>
      </c>
      <c r="H57" s="11" t="s">
        <v>193</v>
      </c>
      <c r="I57" s="11">
        <v>2466.0</v>
      </c>
      <c r="J57" s="11">
        <f t="shared" si="1"/>
        <v>3</v>
      </c>
      <c r="K57" s="38">
        <v>46037.0</v>
      </c>
      <c r="L57" s="38">
        <v>46037.0</v>
      </c>
      <c r="M57" s="11"/>
      <c r="N57" s="11" t="str">
        <f t="shared" si="2"/>
        <v>303153 4-31106-1
303153 4-31106-2
303153 4-31106-3</v>
      </c>
      <c r="O57" s="11" t="s">
        <v>73</v>
      </c>
      <c r="P57" s="11" t="s">
        <v>27</v>
      </c>
      <c r="Q57" s="11" t="s">
        <v>194</v>
      </c>
    </row>
    <row r="58">
      <c r="A58" s="30" t="s">
        <v>20</v>
      </c>
      <c r="B58" s="12" t="s">
        <v>153</v>
      </c>
      <c r="C58" s="13"/>
      <c r="D58" s="11" t="s">
        <v>22</v>
      </c>
      <c r="E58" s="11" t="s">
        <v>23</v>
      </c>
      <c r="F58" s="11" t="s">
        <v>24</v>
      </c>
      <c r="G58" s="11" t="s">
        <v>23</v>
      </c>
      <c r="H58" s="11" t="s">
        <v>195</v>
      </c>
      <c r="I58" s="11">
        <v>2100.0</v>
      </c>
      <c r="J58" s="11">
        <f t="shared" si="1"/>
        <v>3</v>
      </c>
      <c r="K58" s="38">
        <v>46036.0</v>
      </c>
      <c r="L58" s="38">
        <v>46036.0</v>
      </c>
      <c r="M58" s="11" t="s">
        <v>196</v>
      </c>
      <c r="N58" s="11" t="str">
        <f t="shared" si="2"/>
        <v>431674 431673-1
431674 431673-2
431674 431673-3</v>
      </c>
      <c r="O58" s="11" t="s">
        <v>73</v>
      </c>
      <c r="P58" s="11" t="s">
        <v>27</v>
      </c>
      <c r="Q58" s="11" t="s">
        <v>197</v>
      </c>
    </row>
    <row r="59">
      <c r="A59" s="30" t="s">
        <v>20</v>
      </c>
      <c r="B59" s="12" t="s">
        <v>189</v>
      </c>
      <c r="C59" s="13"/>
      <c r="D59" s="11" t="s">
        <v>22</v>
      </c>
      <c r="E59" s="11"/>
      <c r="F59" s="11" t="s">
        <v>22</v>
      </c>
      <c r="G59" s="11">
        <v>429805.0</v>
      </c>
      <c r="H59" s="11" t="s">
        <v>198</v>
      </c>
      <c r="I59" s="11">
        <v>1100.0</v>
      </c>
      <c r="J59" s="11">
        <f t="shared" si="1"/>
        <v>3</v>
      </c>
      <c r="K59" s="38">
        <v>46042.0</v>
      </c>
      <c r="L59" s="38">
        <v>46042.0</v>
      </c>
      <c r="M59" s="11" t="s">
        <v>199</v>
      </c>
      <c r="N59" s="11" t="str">
        <f t="shared" si="2"/>
        <v>431578 431785-1
431578 431785-2
431578 431785-3</v>
      </c>
      <c r="O59" s="11" t="s">
        <v>73</v>
      </c>
      <c r="P59" s="11" t="s">
        <v>27</v>
      </c>
      <c r="Q59" s="11" t="s">
        <v>200</v>
      </c>
    </row>
    <row r="60">
      <c r="A60" s="30" t="s">
        <v>20</v>
      </c>
      <c r="B60" s="12" t="s">
        <v>141</v>
      </c>
      <c r="C60" s="13"/>
      <c r="D60" s="11" t="s">
        <v>22</v>
      </c>
      <c r="E60" s="11"/>
      <c r="F60" s="11" t="s">
        <v>22</v>
      </c>
      <c r="G60" s="11" t="s">
        <v>142</v>
      </c>
      <c r="H60" s="11" t="s">
        <v>201</v>
      </c>
      <c r="I60" s="11">
        <v>1852.0</v>
      </c>
      <c r="J60" s="11">
        <f t="shared" si="1"/>
        <v>3</v>
      </c>
      <c r="K60" s="36">
        <v>46036.0</v>
      </c>
      <c r="L60" s="36">
        <v>46036.0</v>
      </c>
      <c r="M60" s="11" t="s">
        <v>202</v>
      </c>
      <c r="N60" s="11" t="str">
        <f t="shared" si="2"/>
        <v>303155 4-31112-1
303155 4-31112-2
303155 4-31112-3</v>
      </c>
      <c r="O60" s="11" t="s">
        <v>73</v>
      </c>
      <c r="P60" s="11" t="s">
        <v>27</v>
      </c>
      <c r="Q60" s="11" t="s">
        <v>203</v>
      </c>
    </row>
    <row r="61">
      <c r="A61" s="30" t="s">
        <v>20</v>
      </c>
      <c r="B61" s="12" t="s">
        <v>49</v>
      </c>
      <c r="C61" s="13"/>
      <c r="D61" s="11" t="s">
        <v>22</v>
      </c>
      <c r="E61" s="11" t="s">
        <v>23</v>
      </c>
      <c r="F61" s="11" t="s">
        <v>24</v>
      </c>
      <c r="G61" s="11" t="s">
        <v>23</v>
      </c>
      <c r="H61" s="11" t="s">
        <v>204</v>
      </c>
      <c r="I61" s="11">
        <v>2113.0</v>
      </c>
      <c r="J61" s="11">
        <f t="shared" si="1"/>
        <v>3</v>
      </c>
      <c r="K61" s="38">
        <v>46064.0</v>
      </c>
      <c r="L61" s="38">
        <v>46064.0</v>
      </c>
      <c r="M61" s="11" t="s">
        <v>205</v>
      </c>
      <c r="N61" s="11" t="str">
        <f t="shared" si="2"/>
        <v>303184 4-31302-1
303184 4-31302-2
303184 4-31302-3</v>
      </c>
      <c r="O61" s="11" t="s">
        <v>73</v>
      </c>
      <c r="P61" s="11" t="s">
        <v>27</v>
      </c>
      <c r="Q61" s="11" t="s">
        <v>206</v>
      </c>
    </row>
    <row r="62">
      <c r="A62" s="33" t="s">
        <v>36</v>
      </c>
      <c r="B62" s="12" t="s">
        <v>45</v>
      </c>
      <c r="C62" s="13"/>
      <c r="D62" s="11" t="s">
        <v>22</v>
      </c>
      <c r="E62" s="11" t="s">
        <v>23</v>
      </c>
      <c r="F62" s="11" t="s">
        <v>24</v>
      </c>
      <c r="G62" s="11" t="s">
        <v>23</v>
      </c>
      <c r="H62" s="11" t="s">
        <v>207</v>
      </c>
      <c r="I62" s="11">
        <v>2940.0</v>
      </c>
      <c r="J62" s="11">
        <f t="shared" si="1"/>
        <v>3</v>
      </c>
      <c r="K62" s="36">
        <v>46070.0</v>
      </c>
      <c r="L62" s="36">
        <v>46070.0</v>
      </c>
      <c r="M62" s="11" t="s">
        <v>208</v>
      </c>
      <c r="N62" s="11" t="str">
        <f t="shared" si="2"/>
        <v>702009 205250 4-31276-1
702009 205250 4-31276-2
702009 205250 4-31276-3</v>
      </c>
      <c r="O62" s="11" t="s">
        <v>73</v>
      </c>
      <c r="P62" s="11" t="s">
        <v>27</v>
      </c>
      <c r="Q62" s="11" t="s">
        <v>209</v>
      </c>
    </row>
    <row r="63">
      <c r="A63" s="30" t="s">
        <v>20</v>
      </c>
      <c r="B63" s="12" t="s">
        <v>37</v>
      </c>
      <c r="C63" s="13"/>
      <c r="D63" s="11" t="s">
        <v>22</v>
      </c>
      <c r="E63" s="11" t="s">
        <v>23</v>
      </c>
      <c r="F63" s="11" t="s">
        <v>22</v>
      </c>
      <c r="G63" s="11" t="s">
        <v>23</v>
      </c>
      <c r="H63" s="11">
        <v>303198.0</v>
      </c>
      <c r="I63" s="11">
        <v>2748.0</v>
      </c>
      <c r="J63" s="11">
        <f t="shared" si="1"/>
        <v>3</v>
      </c>
      <c r="K63" s="38">
        <v>46079.0</v>
      </c>
      <c r="L63" s="38">
        <v>46079.0</v>
      </c>
      <c r="M63" s="11"/>
      <c r="N63" s="11" t="str">
        <f t="shared" si="2"/>
        <v>303198-1
303198-2
303198-3</v>
      </c>
      <c r="O63" s="11" t="s">
        <v>73</v>
      </c>
      <c r="P63" s="11" t="s">
        <v>27</v>
      </c>
      <c r="Q63" s="11" t="s">
        <v>210</v>
      </c>
    </row>
    <row r="64">
      <c r="A64" s="30" t="s">
        <v>20</v>
      </c>
      <c r="B64" s="12" t="s">
        <v>211</v>
      </c>
      <c r="C64" s="13"/>
      <c r="D64" s="11" t="s">
        <v>22</v>
      </c>
      <c r="E64" s="11"/>
      <c r="F64" s="11" t="s">
        <v>22</v>
      </c>
      <c r="G64" s="11" t="s">
        <v>212</v>
      </c>
      <c r="H64" s="11" t="s">
        <v>212</v>
      </c>
      <c r="I64" s="11">
        <v>3335.0</v>
      </c>
      <c r="J64" s="11">
        <f t="shared" si="1"/>
        <v>3</v>
      </c>
      <c r="K64" s="36">
        <v>46070.0</v>
      </c>
      <c r="L64" s="38">
        <v>46070.0</v>
      </c>
      <c r="M64" s="11" t="s">
        <v>213</v>
      </c>
      <c r="N64" s="11" t="str">
        <f t="shared" si="2"/>
        <v>702007 205223 4-30916 C-1
702007 205223 4-30916 C-2
702007 205223 4-30916 C-3</v>
      </c>
      <c r="O64" s="11" t="s">
        <v>73</v>
      </c>
      <c r="P64" s="11" t="s">
        <v>27</v>
      </c>
      <c r="Q64" s="11" t="s">
        <v>214</v>
      </c>
    </row>
    <row r="65">
      <c r="A65" s="30" t="s">
        <v>20</v>
      </c>
      <c r="B65" s="12" t="s">
        <v>45</v>
      </c>
      <c r="C65" s="13"/>
      <c r="D65" s="11" t="s">
        <v>22</v>
      </c>
      <c r="E65" s="11" t="s">
        <v>23</v>
      </c>
      <c r="F65" s="11" t="s">
        <v>24</v>
      </c>
      <c r="G65" s="11" t="s">
        <v>23</v>
      </c>
      <c r="H65" s="11" t="s">
        <v>215</v>
      </c>
      <c r="I65" s="11">
        <v>2945.0</v>
      </c>
      <c r="J65" s="11">
        <f t="shared" si="1"/>
        <v>3</v>
      </c>
      <c r="K65" s="39">
        <v>46085.0</v>
      </c>
      <c r="L65" s="39">
        <v>46085.0</v>
      </c>
      <c r="M65" s="11" t="s">
        <v>216</v>
      </c>
      <c r="N65" s="11" t="str">
        <f t="shared" si="2"/>
        <v>702009 205250 4-31276B-1
702009 205250 4-31276B-2
702009 205250 4-31276B-3</v>
      </c>
      <c r="O65" s="11" t="s">
        <v>73</v>
      </c>
      <c r="P65" s="11" t="s">
        <v>27</v>
      </c>
      <c r="Q65" s="11" t="s">
        <v>217</v>
      </c>
    </row>
    <row r="66">
      <c r="A66" s="30" t="s">
        <v>20</v>
      </c>
      <c r="B66" s="12" t="s">
        <v>218</v>
      </c>
      <c r="C66" s="13"/>
      <c r="D66" s="11" t="s">
        <v>22</v>
      </c>
      <c r="E66" s="11" t="s">
        <v>23</v>
      </c>
      <c r="F66" s="11" t="s">
        <v>24</v>
      </c>
      <c r="G66" s="11" t="s">
        <v>23</v>
      </c>
      <c r="H66" s="11" t="s">
        <v>219</v>
      </c>
      <c r="I66" s="11">
        <v>3325.0</v>
      </c>
      <c r="J66" s="11">
        <f t="shared" si="1"/>
        <v>3</v>
      </c>
      <c r="K66" s="36">
        <v>46099.0</v>
      </c>
      <c r="L66" s="36">
        <v>46099.0</v>
      </c>
      <c r="M66" s="11" t="s">
        <v>220</v>
      </c>
      <c r="N66" s="11" t="str">
        <f t="shared" si="2"/>
        <v>702010 205276 4-31451-1
702010 205276 4-31451-2
702010 205276 4-31451-3</v>
      </c>
      <c r="O66" s="11" t="s">
        <v>73</v>
      </c>
      <c r="P66" s="11" t="s">
        <v>27</v>
      </c>
      <c r="Q66" s="11" t="s">
        <v>221</v>
      </c>
    </row>
    <row r="67">
      <c r="A67" s="30" t="s">
        <v>20</v>
      </c>
      <c r="B67" s="12" t="s">
        <v>123</v>
      </c>
      <c r="C67" s="13"/>
      <c r="D67" s="11" t="s">
        <v>22</v>
      </c>
      <c r="E67" s="40">
        <v>20813.0</v>
      </c>
      <c r="F67" s="11" t="s">
        <v>22</v>
      </c>
      <c r="G67" s="11" t="s">
        <v>125</v>
      </c>
      <c r="H67" s="11" t="s">
        <v>222</v>
      </c>
      <c r="I67" s="11">
        <v>4036.0</v>
      </c>
      <c r="J67" s="11">
        <f t="shared" si="1"/>
        <v>3</v>
      </c>
      <c r="K67" s="38">
        <v>46094.0</v>
      </c>
      <c r="L67" s="38">
        <v>46094.0</v>
      </c>
      <c r="M67" s="11" t="s">
        <v>223</v>
      </c>
      <c r="N67" s="11" t="str">
        <f t="shared" si="2"/>
        <v>303191 4-31369-1
303191 4-31369-2
303191 4-31369-3</v>
      </c>
      <c r="O67" s="11" t="s">
        <v>73</v>
      </c>
      <c r="P67" s="11" t="s">
        <v>27</v>
      </c>
      <c r="Q67" s="11" t="s">
        <v>224</v>
      </c>
    </row>
    <row r="68">
      <c r="A68" s="30" t="s">
        <v>20</v>
      </c>
      <c r="B68" s="12" t="s">
        <v>32</v>
      </c>
      <c r="C68" s="13"/>
      <c r="D68" s="11" t="s">
        <v>22</v>
      </c>
      <c r="E68" s="11" t="s">
        <v>23</v>
      </c>
      <c r="F68" s="11" t="s">
        <v>24</v>
      </c>
      <c r="G68" s="11" t="s">
        <v>23</v>
      </c>
      <c r="H68" s="11" t="s">
        <v>225</v>
      </c>
      <c r="I68" s="11">
        <v>2540.0</v>
      </c>
      <c r="J68" s="11">
        <f t="shared" si="1"/>
        <v>3</v>
      </c>
      <c r="K68" s="38">
        <v>46100.0</v>
      </c>
      <c r="L68" s="36">
        <v>46100.0</v>
      </c>
      <c r="M68" s="11" t="s">
        <v>226</v>
      </c>
      <c r="N68" s="11" t="str">
        <f t="shared" si="2"/>
        <v>702012 702013 4-31483 31515-1
702012 702013 4-31483 31515-2
702012 702013 4-31483 31515-3</v>
      </c>
      <c r="O68" s="11" t="s">
        <v>73</v>
      </c>
      <c r="P68" s="11" t="s">
        <v>27</v>
      </c>
      <c r="Q68" s="11" t="s">
        <v>227</v>
      </c>
    </row>
    <row r="69">
      <c r="E69" s="42"/>
      <c r="K69" s="2"/>
      <c r="L69" s="2"/>
    </row>
    <row r="70">
      <c r="E70" s="42"/>
      <c r="K70" s="2"/>
      <c r="L70" s="2"/>
    </row>
    <row r="71">
      <c r="E71" s="42"/>
      <c r="K71" s="2"/>
      <c r="L71" s="2"/>
    </row>
    <row r="72">
      <c r="E72" s="42"/>
      <c r="K72" s="2"/>
      <c r="L72" s="2"/>
    </row>
    <row r="73">
      <c r="E73" s="42"/>
      <c r="K73" s="2"/>
      <c r="L73" s="2"/>
    </row>
    <row r="74">
      <c r="E74" s="42"/>
      <c r="K74" s="2"/>
      <c r="L74" s="2"/>
    </row>
    <row r="75">
      <c r="E75" s="42"/>
      <c r="K75" s="2"/>
      <c r="L75" s="2"/>
    </row>
    <row r="76">
      <c r="E76" s="42"/>
      <c r="K76" s="2"/>
      <c r="L76" s="2"/>
    </row>
    <row r="77">
      <c r="E77" s="42"/>
      <c r="K77" s="2"/>
      <c r="L77" s="2"/>
    </row>
    <row r="78">
      <c r="E78" s="42"/>
      <c r="K78" s="2"/>
      <c r="L78" s="2"/>
    </row>
    <row r="79">
      <c r="E79" s="42"/>
      <c r="K79" s="2"/>
      <c r="L79" s="2"/>
    </row>
    <row r="80">
      <c r="E80" s="42"/>
      <c r="K80" s="2"/>
      <c r="L80" s="2"/>
    </row>
    <row r="81">
      <c r="E81" s="42"/>
      <c r="K81" s="2"/>
      <c r="L81" s="2"/>
    </row>
    <row r="82">
      <c r="E82" s="42"/>
      <c r="K82" s="2"/>
      <c r="L82" s="2"/>
    </row>
    <row r="83">
      <c r="E83" s="42"/>
      <c r="K83" s="2"/>
      <c r="L83" s="2"/>
    </row>
    <row r="84">
      <c r="E84" s="42"/>
      <c r="K84" s="2"/>
      <c r="L84" s="2"/>
    </row>
    <row r="85">
      <c r="E85" s="42"/>
      <c r="K85" s="2"/>
      <c r="L85" s="2"/>
    </row>
    <row r="86">
      <c r="E86" s="42"/>
      <c r="K86" s="2"/>
      <c r="L86" s="2"/>
    </row>
    <row r="87">
      <c r="E87" s="42"/>
      <c r="K87" s="2"/>
      <c r="L87" s="2"/>
    </row>
    <row r="88">
      <c r="E88" s="42"/>
      <c r="K88" s="2"/>
      <c r="L88" s="2"/>
    </row>
    <row r="89">
      <c r="E89" s="42"/>
      <c r="K89" s="2"/>
      <c r="L89" s="2"/>
    </row>
    <row r="90">
      <c r="E90" s="42"/>
      <c r="K90" s="2"/>
      <c r="L90" s="2"/>
    </row>
    <row r="91">
      <c r="E91" s="42"/>
      <c r="K91" s="2"/>
      <c r="L91" s="2"/>
    </row>
    <row r="92">
      <c r="E92" s="42"/>
      <c r="K92" s="2"/>
      <c r="L92" s="2"/>
    </row>
    <row r="93">
      <c r="E93" s="42"/>
      <c r="K93" s="2"/>
      <c r="L93" s="2"/>
    </row>
    <row r="94">
      <c r="E94" s="42"/>
      <c r="K94" s="2"/>
      <c r="L94" s="2"/>
    </row>
    <row r="95">
      <c r="E95" s="42"/>
      <c r="K95" s="2"/>
      <c r="L95" s="2"/>
    </row>
    <row r="96">
      <c r="E96" s="42"/>
      <c r="K96" s="2"/>
      <c r="L96" s="2"/>
    </row>
    <row r="97">
      <c r="E97" s="42"/>
      <c r="K97" s="2"/>
      <c r="L97" s="2"/>
    </row>
    <row r="98">
      <c r="E98" s="42"/>
      <c r="K98" s="2"/>
      <c r="L98" s="2"/>
    </row>
    <row r="99">
      <c r="E99" s="42"/>
      <c r="K99" s="2"/>
      <c r="L99" s="2"/>
    </row>
    <row r="100">
      <c r="E100" s="42"/>
      <c r="K100" s="2"/>
      <c r="L100" s="2"/>
    </row>
    <row r="101">
      <c r="E101" s="42"/>
      <c r="K101" s="2"/>
      <c r="L101" s="2"/>
    </row>
    <row r="102">
      <c r="E102" s="42"/>
      <c r="K102" s="2"/>
      <c r="L102" s="2"/>
    </row>
    <row r="103">
      <c r="E103" s="42"/>
      <c r="K103" s="2"/>
      <c r="L103" s="2"/>
    </row>
    <row r="104">
      <c r="E104" s="42"/>
      <c r="K104" s="2"/>
      <c r="L104" s="2"/>
    </row>
    <row r="105">
      <c r="E105" s="42"/>
      <c r="K105" s="2"/>
      <c r="L105" s="2"/>
    </row>
    <row r="106">
      <c r="E106" s="42"/>
      <c r="K106" s="2"/>
      <c r="L106" s="2"/>
    </row>
    <row r="107">
      <c r="E107" s="42"/>
      <c r="K107" s="2"/>
      <c r="L107" s="2"/>
    </row>
    <row r="108">
      <c r="E108" s="42"/>
      <c r="K108" s="2"/>
      <c r="L108" s="2"/>
    </row>
    <row r="109">
      <c r="E109" s="42"/>
      <c r="K109" s="2"/>
      <c r="L109" s="2"/>
    </row>
    <row r="110">
      <c r="E110" s="42"/>
      <c r="K110" s="2"/>
      <c r="L110" s="2"/>
    </row>
    <row r="111">
      <c r="E111" s="42"/>
      <c r="K111" s="2"/>
      <c r="L111" s="2"/>
    </row>
    <row r="112">
      <c r="E112" s="42"/>
      <c r="K112" s="2"/>
      <c r="L112" s="2"/>
    </row>
    <row r="113">
      <c r="E113" s="42"/>
      <c r="K113" s="2"/>
      <c r="L113" s="2"/>
    </row>
    <row r="114">
      <c r="E114" s="42"/>
      <c r="K114" s="2"/>
      <c r="L114" s="2"/>
    </row>
    <row r="115">
      <c r="E115" s="42"/>
      <c r="K115" s="2"/>
      <c r="L115" s="2"/>
    </row>
    <row r="116">
      <c r="E116" s="42"/>
      <c r="K116" s="2"/>
      <c r="L116" s="2"/>
    </row>
    <row r="117">
      <c r="E117" s="42"/>
      <c r="K117" s="2"/>
      <c r="L117" s="2"/>
    </row>
    <row r="118">
      <c r="E118" s="42"/>
      <c r="K118" s="2"/>
      <c r="L118" s="2"/>
    </row>
    <row r="119">
      <c r="E119" s="42"/>
      <c r="K119" s="2"/>
      <c r="L119" s="2"/>
    </row>
    <row r="120">
      <c r="E120" s="42"/>
      <c r="K120" s="2"/>
      <c r="L120" s="2"/>
    </row>
    <row r="121">
      <c r="E121" s="42"/>
      <c r="K121" s="2"/>
      <c r="L121" s="2"/>
    </row>
    <row r="122">
      <c r="E122" s="42"/>
      <c r="K122" s="2"/>
      <c r="L122" s="2"/>
    </row>
    <row r="123">
      <c r="E123" s="42"/>
      <c r="K123" s="2"/>
      <c r="L123" s="2"/>
    </row>
    <row r="124">
      <c r="E124" s="42"/>
      <c r="K124" s="2"/>
      <c r="L124" s="2"/>
    </row>
    <row r="125">
      <c r="E125" s="42"/>
      <c r="K125" s="2"/>
      <c r="L125" s="2"/>
    </row>
    <row r="126">
      <c r="E126" s="42"/>
      <c r="K126" s="2"/>
      <c r="L126" s="2"/>
    </row>
    <row r="127">
      <c r="E127" s="42"/>
      <c r="K127" s="2"/>
      <c r="L127" s="2"/>
    </row>
    <row r="128">
      <c r="E128" s="42"/>
      <c r="K128" s="2"/>
      <c r="L128" s="2"/>
    </row>
    <row r="129">
      <c r="E129" s="42"/>
      <c r="K129" s="2"/>
      <c r="L129" s="2"/>
    </row>
    <row r="130">
      <c r="E130" s="42"/>
      <c r="K130" s="2"/>
      <c r="L130" s="2"/>
    </row>
    <row r="131">
      <c r="E131" s="42"/>
      <c r="K131" s="2"/>
      <c r="L131" s="2"/>
    </row>
    <row r="132">
      <c r="E132" s="42"/>
      <c r="K132" s="2"/>
      <c r="L132" s="2"/>
    </row>
    <row r="133">
      <c r="E133" s="42"/>
      <c r="K133" s="2"/>
      <c r="L133" s="2"/>
    </row>
    <row r="134">
      <c r="E134" s="42"/>
      <c r="K134" s="2"/>
      <c r="L134" s="2"/>
    </row>
    <row r="135">
      <c r="E135" s="42"/>
      <c r="K135" s="2"/>
      <c r="L135" s="2"/>
    </row>
    <row r="136">
      <c r="E136" s="42"/>
      <c r="K136" s="2"/>
      <c r="L136" s="2"/>
    </row>
    <row r="137">
      <c r="E137" s="42"/>
      <c r="K137" s="2"/>
      <c r="L137" s="2"/>
    </row>
    <row r="138">
      <c r="E138" s="42"/>
      <c r="K138" s="2"/>
      <c r="L138" s="2"/>
    </row>
    <row r="139">
      <c r="E139" s="42"/>
      <c r="K139" s="2"/>
      <c r="L139" s="2"/>
    </row>
    <row r="140">
      <c r="E140" s="42"/>
      <c r="K140" s="2"/>
      <c r="L140" s="2"/>
    </row>
    <row r="141">
      <c r="E141" s="42"/>
      <c r="K141" s="2"/>
      <c r="L141" s="2"/>
    </row>
    <row r="142">
      <c r="E142" s="42"/>
      <c r="K142" s="2"/>
      <c r="L142" s="2"/>
    </row>
    <row r="143">
      <c r="E143" s="42"/>
      <c r="K143" s="2"/>
      <c r="L143" s="2"/>
    </row>
    <row r="144">
      <c r="E144" s="42"/>
      <c r="K144" s="2"/>
      <c r="L144" s="2"/>
    </row>
    <row r="145">
      <c r="E145" s="42"/>
      <c r="K145" s="2"/>
      <c r="L145" s="2"/>
    </row>
    <row r="146">
      <c r="E146" s="42"/>
      <c r="K146" s="2"/>
      <c r="L146" s="2"/>
    </row>
    <row r="147">
      <c r="E147" s="42"/>
      <c r="K147" s="2"/>
      <c r="L147" s="2"/>
    </row>
    <row r="148">
      <c r="E148" s="42"/>
      <c r="K148" s="2"/>
      <c r="L148" s="2"/>
    </row>
    <row r="149">
      <c r="E149" s="42"/>
      <c r="K149" s="2"/>
      <c r="L149" s="2"/>
    </row>
    <row r="150">
      <c r="E150" s="42"/>
      <c r="K150" s="2"/>
      <c r="L150" s="2"/>
    </row>
    <row r="151">
      <c r="E151" s="42"/>
      <c r="K151" s="2"/>
      <c r="L151" s="2"/>
    </row>
    <row r="152">
      <c r="E152" s="42"/>
      <c r="K152" s="2"/>
      <c r="L152" s="2"/>
    </row>
    <row r="153">
      <c r="E153" s="42"/>
      <c r="K153" s="2"/>
      <c r="L153" s="2"/>
    </row>
    <row r="154">
      <c r="E154" s="42"/>
      <c r="K154" s="2"/>
      <c r="L154" s="2"/>
    </row>
    <row r="155">
      <c r="E155" s="42"/>
      <c r="K155" s="2"/>
      <c r="L155" s="2"/>
    </row>
    <row r="156">
      <c r="E156" s="42"/>
      <c r="K156" s="2"/>
      <c r="L156" s="2"/>
    </row>
    <row r="157">
      <c r="E157" s="42"/>
      <c r="K157" s="2"/>
      <c r="L157" s="2"/>
    </row>
    <row r="158">
      <c r="E158" s="42"/>
      <c r="K158" s="2"/>
      <c r="L158" s="2"/>
    </row>
    <row r="159">
      <c r="E159" s="42"/>
      <c r="K159" s="2"/>
      <c r="L159" s="2"/>
    </row>
    <row r="160">
      <c r="E160" s="42"/>
      <c r="K160" s="2"/>
      <c r="L160" s="2"/>
    </row>
    <row r="161">
      <c r="E161" s="42"/>
      <c r="K161" s="2"/>
      <c r="L161" s="2"/>
    </row>
    <row r="162">
      <c r="E162" s="42"/>
      <c r="K162" s="2"/>
      <c r="L162" s="2"/>
    </row>
    <row r="163">
      <c r="E163" s="42"/>
      <c r="K163" s="2"/>
      <c r="L163" s="2"/>
    </row>
    <row r="164">
      <c r="E164" s="42"/>
      <c r="K164" s="2"/>
      <c r="L164" s="2"/>
    </row>
    <row r="165">
      <c r="E165" s="42"/>
      <c r="K165" s="2"/>
      <c r="L165" s="2"/>
    </row>
    <row r="166">
      <c r="E166" s="42"/>
      <c r="K166" s="2"/>
      <c r="L166" s="2"/>
    </row>
    <row r="167">
      <c r="E167" s="42"/>
      <c r="K167" s="2"/>
      <c r="L167" s="2"/>
    </row>
    <row r="168">
      <c r="E168" s="42"/>
      <c r="K168" s="2"/>
      <c r="L168" s="2"/>
    </row>
    <row r="169">
      <c r="E169" s="42"/>
      <c r="K169" s="2"/>
      <c r="L169" s="2"/>
    </row>
    <row r="170">
      <c r="E170" s="42"/>
      <c r="K170" s="2"/>
      <c r="L170" s="2"/>
    </row>
    <row r="171">
      <c r="E171" s="42"/>
      <c r="K171" s="2"/>
      <c r="L171" s="2"/>
    </row>
    <row r="172">
      <c r="E172" s="42"/>
      <c r="K172" s="2"/>
      <c r="L172" s="2"/>
    </row>
    <row r="173">
      <c r="E173" s="42"/>
      <c r="K173" s="2"/>
      <c r="L173" s="2"/>
    </row>
    <row r="174">
      <c r="E174" s="42"/>
      <c r="K174" s="2"/>
      <c r="L174" s="2"/>
    </row>
    <row r="175">
      <c r="E175" s="42"/>
      <c r="K175" s="2"/>
      <c r="L175" s="2"/>
    </row>
    <row r="176">
      <c r="E176" s="42"/>
      <c r="K176" s="2"/>
      <c r="L176" s="2"/>
    </row>
    <row r="177">
      <c r="E177" s="42"/>
      <c r="K177" s="2"/>
      <c r="L177" s="2"/>
    </row>
    <row r="178">
      <c r="E178" s="42"/>
      <c r="K178" s="2"/>
      <c r="L178" s="2"/>
    </row>
    <row r="179">
      <c r="E179" s="42"/>
      <c r="K179" s="2"/>
      <c r="L179" s="2"/>
    </row>
    <row r="180">
      <c r="E180" s="42"/>
      <c r="K180" s="2"/>
      <c r="L180" s="2"/>
    </row>
    <row r="181">
      <c r="E181" s="42"/>
      <c r="K181" s="2"/>
      <c r="L181" s="2"/>
    </row>
    <row r="182">
      <c r="E182" s="42"/>
      <c r="K182" s="2"/>
      <c r="L182" s="2"/>
    </row>
    <row r="183">
      <c r="E183" s="42"/>
      <c r="K183" s="2"/>
      <c r="L183" s="2"/>
    </row>
    <row r="184">
      <c r="E184" s="42"/>
      <c r="K184" s="2"/>
      <c r="L184" s="2"/>
    </row>
    <row r="185">
      <c r="E185" s="42"/>
      <c r="K185" s="2"/>
      <c r="L185" s="2"/>
    </row>
    <row r="186">
      <c r="E186" s="42"/>
      <c r="K186" s="2"/>
      <c r="L186" s="2"/>
    </row>
    <row r="187">
      <c r="E187" s="42"/>
      <c r="K187" s="2"/>
      <c r="L187" s="2"/>
    </row>
    <row r="188">
      <c r="E188" s="42"/>
      <c r="K188" s="2"/>
      <c r="L188" s="2"/>
    </row>
    <row r="189">
      <c r="E189" s="42"/>
      <c r="K189" s="2"/>
      <c r="L189" s="2"/>
    </row>
    <row r="190">
      <c r="E190" s="42"/>
      <c r="K190" s="2"/>
      <c r="L190" s="2"/>
    </row>
    <row r="191">
      <c r="E191" s="42"/>
      <c r="K191" s="2"/>
      <c r="L191" s="2"/>
    </row>
    <row r="192">
      <c r="E192" s="42"/>
      <c r="K192" s="2"/>
      <c r="L192" s="2"/>
    </row>
    <row r="193">
      <c r="E193" s="42"/>
      <c r="K193" s="2"/>
      <c r="L193" s="2"/>
    </row>
    <row r="194">
      <c r="E194" s="42"/>
      <c r="K194" s="2"/>
      <c r="L194" s="2"/>
    </row>
    <row r="195">
      <c r="E195" s="42"/>
      <c r="K195" s="2"/>
      <c r="L195" s="2"/>
    </row>
    <row r="196">
      <c r="E196" s="42"/>
      <c r="K196" s="2"/>
      <c r="L196" s="2"/>
    </row>
    <row r="197">
      <c r="E197" s="42"/>
      <c r="K197" s="2"/>
      <c r="L197" s="2"/>
    </row>
    <row r="198">
      <c r="E198" s="42"/>
      <c r="K198" s="2"/>
      <c r="L198" s="2"/>
    </row>
    <row r="199">
      <c r="E199" s="42"/>
      <c r="K199" s="2"/>
      <c r="L199" s="2"/>
    </row>
    <row r="200">
      <c r="E200" s="42"/>
      <c r="K200" s="2"/>
      <c r="L200" s="2"/>
    </row>
    <row r="201">
      <c r="E201" s="42"/>
      <c r="K201" s="2"/>
      <c r="L201" s="2"/>
    </row>
    <row r="202">
      <c r="E202" s="42"/>
      <c r="K202" s="2"/>
      <c r="L202" s="2"/>
    </row>
    <row r="203">
      <c r="E203" s="42"/>
      <c r="K203" s="2"/>
      <c r="L203" s="2"/>
    </row>
    <row r="204">
      <c r="E204" s="42"/>
      <c r="K204" s="2"/>
      <c r="L204" s="2"/>
    </row>
    <row r="205">
      <c r="E205" s="42"/>
      <c r="K205" s="2"/>
      <c r="L205" s="2"/>
    </row>
    <row r="206">
      <c r="E206" s="42"/>
      <c r="K206" s="2"/>
      <c r="L206" s="2"/>
    </row>
    <row r="207">
      <c r="E207" s="42"/>
      <c r="K207" s="2"/>
      <c r="L207" s="2"/>
    </row>
    <row r="208">
      <c r="E208" s="42"/>
      <c r="K208" s="2"/>
      <c r="L208" s="2"/>
    </row>
    <row r="209">
      <c r="E209" s="42"/>
      <c r="K209" s="2"/>
      <c r="L209" s="2"/>
    </row>
    <row r="210">
      <c r="E210" s="42"/>
      <c r="K210" s="2"/>
      <c r="L210" s="2"/>
    </row>
    <row r="211">
      <c r="E211" s="42"/>
      <c r="K211" s="2"/>
      <c r="L211" s="2"/>
    </row>
    <row r="212">
      <c r="E212" s="42"/>
      <c r="K212" s="2"/>
      <c r="L212" s="2"/>
    </row>
    <row r="213">
      <c r="E213" s="42"/>
      <c r="K213" s="2"/>
      <c r="L213" s="2"/>
    </row>
    <row r="214">
      <c r="E214" s="42"/>
      <c r="K214" s="2"/>
      <c r="L214" s="2"/>
    </row>
    <row r="215">
      <c r="E215" s="42"/>
      <c r="K215" s="2"/>
      <c r="L215" s="2"/>
    </row>
    <row r="216">
      <c r="E216" s="42"/>
      <c r="K216" s="2"/>
      <c r="L216" s="2"/>
    </row>
    <row r="217">
      <c r="E217" s="42"/>
      <c r="K217" s="2"/>
      <c r="L217" s="2"/>
    </row>
    <row r="218">
      <c r="E218" s="42"/>
      <c r="K218" s="2"/>
      <c r="L218" s="2"/>
    </row>
    <row r="219">
      <c r="E219" s="42"/>
      <c r="K219" s="2"/>
      <c r="L219" s="2"/>
    </row>
    <row r="220">
      <c r="E220" s="42"/>
      <c r="K220" s="2"/>
      <c r="L220" s="2"/>
    </row>
    <row r="221">
      <c r="E221" s="42"/>
      <c r="K221" s="2"/>
      <c r="L221" s="2"/>
    </row>
    <row r="222">
      <c r="E222" s="42"/>
      <c r="K222" s="2"/>
      <c r="L222" s="2"/>
    </row>
    <row r="223">
      <c r="E223" s="42"/>
      <c r="K223" s="2"/>
      <c r="L223" s="2"/>
    </row>
    <row r="224">
      <c r="E224" s="42"/>
      <c r="K224" s="2"/>
      <c r="L224" s="2"/>
    </row>
    <row r="225">
      <c r="E225" s="42"/>
      <c r="K225" s="2"/>
      <c r="L225" s="2"/>
    </row>
    <row r="226">
      <c r="E226" s="42"/>
      <c r="K226" s="2"/>
      <c r="L226" s="2"/>
    </row>
    <row r="227">
      <c r="E227" s="42"/>
      <c r="K227" s="2"/>
      <c r="L227" s="2"/>
    </row>
    <row r="228">
      <c r="E228" s="42"/>
      <c r="K228" s="2"/>
      <c r="L228" s="2"/>
    </row>
    <row r="229">
      <c r="E229" s="42"/>
      <c r="K229" s="2"/>
      <c r="L229" s="2"/>
    </row>
    <row r="230">
      <c r="E230" s="42"/>
      <c r="K230" s="2"/>
      <c r="L230" s="2"/>
    </row>
    <row r="231">
      <c r="E231" s="42"/>
      <c r="K231" s="2"/>
      <c r="L231" s="2"/>
    </row>
    <row r="232">
      <c r="E232" s="42"/>
      <c r="K232" s="2"/>
      <c r="L232" s="2"/>
    </row>
    <row r="233">
      <c r="E233" s="42"/>
      <c r="K233" s="2"/>
      <c r="L233" s="2"/>
    </row>
    <row r="234">
      <c r="E234" s="42"/>
      <c r="K234" s="2"/>
      <c r="L234" s="2"/>
    </row>
    <row r="235">
      <c r="E235" s="42"/>
      <c r="K235" s="2"/>
      <c r="L235" s="2"/>
    </row>
    <row r="236">
      <c r="E236" s="42"/>
      <c r="K236" s="2"/>
      <c r="L236" s="2"/>
    </row>
    <row r="237">
      <c r="E237" s="42"/>
      <c r="K237" s="2"/>
      <c r="L237" s="2"/>
    </row>
    <row r="238">
      <c r="E238" s="42"/>
      <c r="K238" s="2"/>
      <c r="L238" s="2"/>
    </row>
    <row r="239">
      <c r="E239" s="42"/>
      <c r="K239" s="2"/>
      <c r="L239" s="2"/>
    </row>
    <row r="240">
      <c r="E240" s="42"/>
      <c r="K240" s="2"/>
      <c r="L240" s="2"/>
    </row>
    <row r="241">
      <c r="E241" s="42"/>
      <c r="K241" s="2"/>
      <c r="L241" s="2"/>
    </row>
    <row r="242">
      <c r="E242" s="42"/>
      <c r="K242" s="2"/>
      <c r="L242" s="2"/>
    </row>
    <row r="243">
      <c r="E243" s="42"/>
      <c r="K243" s="2"/>
      <c r="L243" s="2"/>
    </row>
    <row r="244">
      <c r="E244" s="42"/>
      <c r="K244" s="2"/>
      <c r="L244" s="2"/>
    </row>
    <row r="245">
      <c r="E245" s="42"/>
      <c r="K245" s="2"/>
      <c r="L245" s="2"/>
    </row>
    <row r="246">
      <c r="E246" s="42"/>
      <c r="K246" s="2"/>
      <c r="L246" s="2"/>
    </row>
    <row r="247">
      <c r="E247" s="42"/>
      <c r="K247" s="2"/>
      <c r="L247" s="2"/>
    </row>
    <row r="248">
      <c r="E248" s="42"/>
      <c r="K248" s="2"/>
      <c r="L248" s="2"/>
    </row>
    <row r="249">
      <c r="E249" s="42"/>
      <c r="K249" s="2"/>
      <c r="L249" s="2"/>
    </row>
    <row r="250">
      <c r="E250" s="42"/>
      <c r="K250" s="2"/>
      <c r="L250" s="2"/>
    </row>
    <row r="251">
      <c r="E251" s="42"/>
      <c r="K251" s="2"/>
      <c r="L251" s="2"/>
    </row>
    <row r="252">
      <c r="E252" s="42"/>
      <c r="K252" s="2"/>
      <c r="L252" s="2"/>
    </row>
    <row r="253">
      <c r="E253" s="42"/>
      <c r="K253" s="2"/>
      <c r="L253" s="2"/>
    </row>
    <row r="254">
      <c r="E254" s="42"/>
      <c r="K254" s="2"/>
      <c r="L254" s="2"/>
    </row>
    <row r="255">
      <c r="E255" s="42"/>
      <c r="K255" s="2"/>
      <c r="L255" s="2"/>
    </row>
    <row r="256">
      <c r="E256" s="42"/>
      <c r="K256" s="2"/>
      <c r="L256" s="2"/>
    </row>
    <row r="257">
      <c r="E257" s="42"/>
      <c r="K257" s="2"/>
      <c r="L257" s="2"/>
    </row>
    <row r="258">
      <c r="E258" s="42"/>
      <c r="K258" s="2"/>
      <c r="L258" s="2"/>
    </row>
    <row r="259">
      <c r="E259" s="42"/>
      <c r="K259" s="2"/>
      <c r="L259" s="2"/>
    </row>
    <row r="260">
      <c r="E260" s="42"/>
      <c r="K260" s="2"/>
      <c r="L260" s="2"/>
    </row>
    <row r="261">
      <c r="E261" s="42"/>
      <c r="K261" s="2"/>
      <c r="L261" s="2"/>
    </row>
    <row r="262">
      <c r="E262" s="42"/>
      <c r="K262" s="2"/>
      <c r="L262" s="2"/>
    </row>
    <row r="263">
      <c r="E263" s="42"/>
      <c r="K263" s="2"/>
      <c r="L263" s="2"/>
    </row>
    <row r="264">
      <c r="E264" s="42"/>
      <c r="K264" s="2"/>
      <c r="L264" s="2"/>
    </row>
    <row r="265">
      <c r="E265" s="42"/>
      <c r="K265" s="2"/>
      <c r="L265" s="2"/>
    </row>
    <row r="266">
      <c r="E266" s="42"/>
      <c r="K266" s="2"/>
      <c r="L266" s="2"/>
    </row>
    <row r="267">
      <c r="E267" s="42"/>
      <c r="K267" s="2"/>
      <c r="L267" s="2"/>
    </row>
    <row r="268">
      <c r="E268" s="42"/>
      <c r="K268" s="2"/>
      <c r="L268" s="2"/>
    </row>
    <row r="269">
      <c r="E269" s="42"/>
      <c r="K269" s="2"/>
      <c r="L269" s="2"/>
    </row>
    <row r="270">
      <c r="E270" s="42"/>
      <c r="K270" s="2"/>
      <c r="L270" s="2"/>
    </row>
    <row r="271">
      <c r="E271" s="42"/>
      <c r="K271" s="2"/>
      <c r="L271" s="2"/>
    </row>
    <row r="272">
      <c r="E272" s="42"/>
      <c r="K272" s="2"/>
      <c r="L272" s="2"/>
    </row>
    <row r="273">
      <c r="E273" s="42"/>
      <c r="K273" s="2"/>
      <c r="L273" s="2"/>
    </row>
    <row r="274">
      <c r="E274" s="42"/>
      <c r="K274" s="2"/>
      <c r="L274" s="2"/>
    </row>
    <row r="275">
      <c r="E275" s="42"/>
      <c r="K275" s="2"/>
      <c r="L275" s="2"/>
    </row>
    <row r="276">
      <c r="E276" s="42"/>
      <c r="K276" s="2"/>
      <c r="L276" s="2"/>
    </row>
    <row r="277">
      <c r="E277" s="42"/>
      <c r="K277" s="2"/>
      <c r="L277" s="2"/>
    </row>
    <row r="278">
      <c r="E278" s="42"/>
      <c r="K278" s="2"/>
      <c r="L278" s="2"/>
    </row>
    <row r="279">
      <c r="E279" s="42"/>
      <c r="K279" s="2"/>
      <c r="L279" s="2"/>
    </row>
    <row r="280">
      <c r="E280" s="42"/>
      <c r="K280" s="2"/>
      <c r="L280" s="2"/>
    </row>
    <row r="281">
      <c r="E281" s="42"/>
      <c r="K281" s="2"/>
      <c r="L281" s="2"/>
    </row>
    <row r="282">
      <c r="E282" s="42"/>
      <c r="K282" s="2"/>
      <c r="L282" s="2"/>
    </row>
    <row r="283">
      <c r="E283" s="42"/>
      <c r="K283" s="2"/>
      <c r="L283" s="2"/>
    </row>
    <row r="284">
      <c r="E284" s="42"/>
      <c r="K284" s="2"/>
      <c r="L284" s="2"/>
    </row>
    <row r="285">
      <c r="E285" s="42"/>
      <c r="K285" s="2"/>
      <c r="L285" s="2"/>
    </row>
    <row r="286">
      <c r="E286" s="42"/>
      <c r="K286" s="2"/>
      <c r="L286" s="2"/>
    </row>
    <row r="287">
      <c r="E287" s="42"/>
      <c r="K287" s="2"/>
      <c r="L287" s="2"/>
    </row>
    <row r="288">
      <c r="E288" s="42"/>
      <c r="K288" s="2"/>
      <c r="L288" s="2"/>
    </row>
    <row r="289">
      <c r="E289" s="42"/>
      <c r="K289" s="2"/>
      <c r="L289" s="2"/>
    </row>
    <row r="290">
      <c r="E290" s="42"/>
      <c r="K290" s="2"/>
      <c r="L290" s="2"/>
    </row>
    <row r="291">
      <c r="E291" s="42"/>
      <c r="K291" s="2"/>
      <c r="L291" s="2"/>
    </row>
    <row r="292">
      <c r="E292" s="42"/>
      <c r="K292" s="2"/>
      <c r="L292" s="2"/>
    </row>
    <row r="293">
      <c r="E293" s="42"/>
      <c r="K293" s="2"/>
      <c r="L293" s="2"/>
    </row>
    <row r="294">
      <c r="E294" s="42"/>
      <c r="K294" s="2"/>
      <c r="L294" s="2"/>
    </row>
    <row r="295">
      <c r="E295" s="42"/>
      <c r="K295" s="2"/>
      <c r="L295" s="2"/>
    </row>
    <row r="296">
      <c r="E296" s="42"/>
      <c r="K296" s="2"/>
      <c r="L296" s="2"/>
    </row>
    <row r="297">
      <c r="E297" s="42"/>
      <c r="K297" s="2"/>
      <c r="L297" s="2"/>
    </row>
    <row r="298">
      <c r="E298" s="42"/>
      <c r="K298" s="2"/>
      <c r="L298" s="2"/>
    </row>
    <row r="299">
      <c r="E299" s="42"/>
      <c r="K299" s="2"/>
      <c r="L299" s="2"/>
    </row>
    <row r="300">
      <c r="E300" s="42"/>
      <c r="K300" s="2"/>
      <c r="L300" s="2"/>
    </row>
    <row r="301">
      <c r="E301" s="42"/>
      <c r="K301" s="2"/>
      <c r="L301" s="2"/>
    </row>
    <row r="302">
      <c r="E302" s="42"/>
      <c r="K302" s="2"/>
      <c r="L302" s="2"/>
    </row>
    <row r="303">
      <c r="E303" s="42"/>
      <c r="K303" s="2"/>
      <c r="L303" s="2"/>
    </row>
    <row r="304">
      <c r="E304" s="42"/>
      <c r="K304" s="2"/>
      <c r="L304" s="2"/>
    </row>
    <row r="305">
      <c r="E305" s="42"/>
      <c r="K305" s="2"/>
      <c r="L305" s="2"/>
    </row>
    <row r="306">
      <c r="E306" s="42"/>
      <c r="K306" s="2"/>
      <c r="L306" s="2"/>
    </row>
    <row r="307">
      <c r="E307" s="42"/>
      <c r="K307" s="2"/>
      <c r="L307" s="2"/>
    </row>
    <row r="308">
      <c r="E308" s="42"/>
      <c r="K308" s="2"/>
      <c r="L308" s="2"/>
    </row>
    <row r="309">
      <c r="E309" s="42"/>
      <c r="K309" s="2"/>
      <c r="L309" s="2"/>
    </row>
    <row r="310">
      <c r="E310" s="42"/>
      <c r="K310" s="2"/>
      <c r="L310" s="2"/>
    </row>
    <row r="311">
      <c r="E311" s="42"/>
      <c r="K311" s="2"/>
      <c r="L311" s="2"/>
    </row>
    <row r="312">
      <c r="E312" s="42"/>
      <c r="K312" s="2"/>
      <c r="L312" s="2"/>
    </row>
    <row r="313">
      <c r="E313" s="42"/>
      <c r="K313" s="2"/>
      <c r="L313" s="2"/>
    </row>
    <row r="314">
      <c r="E314" s="42"/>
      <c r="K314" s="2"/>
      <c r="L314" s="2"/>
    </row>
    <row r="315">
      <c r="E315" s="42"/>
      <c r="K315" s="2"/>
      <c r="L315" s="2"/>
    </row>
    <row r="316">
      <c r="E316" s="42"/>
      <c r="K316" s="2"/>
      <c r="L316" s="2"/>
    </row>
    <row r="317">
      <c r="E317" s="42"/>
      <c r="K317" s="2"/>
      <c r="L317" s="2"/>
    </row>
    <row r="318">
      <c r="E318" s="42"/>
      <c r="K318" s="2"/>
      <c r="L318" s="2"/>
    </row>
    <row r="319">
      <c r="E319" s="42"/>
      <c r="K319" s="2"/>
      <c r="L319" s="2"/>
    </row>
    <row r="320">
      <c r="E320" s="42"/>
      <c r="K320" s="2"/>
      <c r="L320" s="2"/>
    </row>
    <row r="321">
      <c r="E321" s="42"/>
      <c r="K321" s="2"/>
      <c r="L321" s="2"/>
    </row>
    <row r="322">
      <c r="E322" s="42"/>
      <c r="K322" s="2"/>
      <c r="L322" s="2"/>
    </row>
    <row r="323">
      <c r="E323" s="42"/>
      <c r="K323" s="2"/>
      <c r="L323" s="2"/>
    </row>
    <row r="324">
      <c r="E324" s="42"/>
      <c r="K324" s="2"/>
      <c r="L324" s="2"/>
    </row>
    <row r="325">
      <c r="E325" s="42"/>
      <c r="K325" s="2"/>
      <c r="L325" s="2"/>
    </row>
    <row r="326">
      <c r="E326" s="42"/>
      <c r="K326" s="2"/>
      <c r="L326" s="2"/>
    </row>
    <row r="327">
      <c r="E327" s="42"/>
      <c r="K327" s="2"/>
      <c r="L327" s="2"/>
    </row>
    <row r="328">
      <c r="E328" s="42"/>
      <c r="K328" s="2"/>
      <c r="L328" s="2"/>
    </row>
    <row r="329">
      <c r="E329" s="42"/>
      <c r="K329" s="2"/>
      <c r="L329" s="2"/>
    </row>
    <row r="330">
      <c r="E330" s="42"/>
      <c r="K330" s="2"/>
      <c r="L330" s="2"/>
    </row>
    <row r="331">
      <c r="E331" s="42"/>
      <c r="K331" s="2"/>
      <c r="L331" s="2"/>
    </row>
    <row r="332">
      <c r="E332" s="42"/>
      <c r="K332" s="2"/>
      <c r="L332" s="2"/>
    </row>
    <row r="333">
      <c r="E333" s="42"/>
      <c r="K333" s="2"/>
      <c r="L333" s="2"/>
    </row>
    <row r="334">
      <c r="E334" s="42"/>
      <c r="K334" s="2"/>
      <c r="L334" s="2"/>
    </row>
    <row r="335">
      <c r="E335" s="42"/>
      <c r="K335" s="2"/>
      <c r="L335" s="2"/>
    </row>
    <row r="336">
      <c r="E336" s="42"/>
      <c r="K336" s="2"/>
      <c r="L336" s="2"/>
    </row>
    <row r="337">
      <c r="E337" s="42"/>
      <c r="K337" s="2"/>
      <c r="L337" s="2"/>
    </row>
    <row r="338">
      <c r="E338" s="42"/>
      <c r="K338" s="2"/>
      <c r="L338" s="2"/>
    </row>
    <row r="339">
      <c r="E339" s="42"/>
      <c r="K339" s="2"/>
      <c r="L339" s="2"/>
    </row>
    <row r="340">
      <c r="E340" s="42"/>
      <c r="K340" s="2"/>
      <c r="L340" s="2"/>
    </row>
    <row r="341">
      <c r="E341" s="42"/>
      <c r="K341" s="2"/>
      <c r="L341" s="2"/>
    </row>
    <row r="342">
      <c r="E342" s="42"/>
      <c r="K342" s="2"/>
      <c r="L342" s="2"/>
    </row>
    <row r="343">
      <c r="E343" s="42"/>
      <c r="K343" s="2"/>
      <c r="L343" s="2"/>
    </row>
    <row r="344">
      <c r="E344" s="42"/>
      <c r="K344" s="2"/>
      <c r="L344" s="2"/>
    </row>
    <row r="345">
      <c r="E345" s="42"/>
      <c r="K345" s="2"/>
      <c r="L345" s="2"/>
    </row>
    <row r="346">
      <c r="E346" s="42"/>
      <c r="K346" s="2"/>
      <c r="L346" s="2"/>
    </row>
    <row r="347">
      <c r="E347" s="42"/>
      <c r="K347" s="2"/>
      <c r="L347" s="2"/>
    </row>
    <row r="348">
      <c r="E348" s="42"/>
      <c r="K348" s="2"/>
      <c r="L348" s="2"/>
    </row>
    <row r="349">
      <c r="E349" s="42"/>
      <c r="K349" s="2"/>
      <c r="L349" s="2"/>
    </row>
    <row r="350">
      <c r="E350" s="42"/>
      <c r="K350" s="2"/>
      <c r="L350" s="2"/>
    </row>
    <row r="351">
      <c r="E351" s="42"/>
      <c r="K351" s="2"/>
      <c r="L351" s="2"/>
    </row>
    <row r="352">
      <c r="E352" s="42"/>
      <c r="K352" s="2"/>
      <c r="L352" s="2"/>
    </row>
    <row r="353">
      <c r="E353" s="42"/>
      <c r="K353" s="2"/>
      <c r="L353" s="2"/>
    </row>
    <row r="354">
      <c r="E354" s="42"/>
      <c r="K354" s="2"/>
      <c r="L354" s="2"/>
    </row>
    <row r="355">
      <c r="E355" s="42"/>
      <c r="K355" s="2"/>
      <c r="L355" s="2"/>
    </row>
    <row r="356">
      <c r="E356" s="42"/>
      <c r="K356" s="2"/>
      <c r="L356" s="2"/>
    </row>
    <row r="357">
      <c r="E357" s="42"/>
      <c r="K357" s="2"/>
      <c r="L357" s="2"/>
    </row>
    <row r="358">
      <c r="E358" s="42"/>
      <c r="K358" s="2"/>
      <c r="L358" s="2"/>
    </row>
    <row r="359">
      <c r="E359" s="42"/>
      <c r="K359" s="2"/>
      <c r="L359" s="2"/>
    </row>
    <row r="360">
      <c r="E360" s="42"/>
      <c r="K360" s="2"/>
      <c r="L360" s="2"/>
    </row>
    <row r="361">
      <c r="E361" s="42"/>
      <c r="K361" s="2"/>
      <c r="L361" s="2"/>
    </row>
    <row r="362">
      <c r="E362" s="42"/>
      <c r="K362" s="2"/>
      <c r="L362" s="2"/>
    </row>
    <row r="363">
      <c r="E363" s="42"/>
      <c r="K363" s="2"/>
      <c r="L363" s="2"/>
    </row>
    <row r="364">
      <c r="E364" s="42"/>
      <c r="K364" s="2"/>
      <c r="L364" s="2"/>
    </row>
    <row r="365">
      <c r="E365" s="42"/>
      <c r="K365" s="2"/>
      <c r="L365" s="2"/>
    </row>
    <row r="366">
      <c r="E366" s="42"/>
      <c r="K366" s="2"/>
      <c r="L366" s="2"/>
    </row>
    <row r="367">
      <c r="E367" s="42"/>
      <c r="K367" s="2"/>
      <c r="L367" s="2"/>
    </row>
    <row r="368">
      <c r="E368" s="42"/>
      <c r="K368" s="2"/>
      <c r="L368" s="2"/>
    </row>
    <row r="369">
      <c r="E369" s="42"/>
      <c r="K369" s="2"/>
      <c r="L369" s="2"/>
    </row>
    <row r="370">
      <c r="E370" s="42"/>
      <c r="K370" s="2"/>
      <c r="L370" s="2"/>
    </row>
    <row r="371">
      <c r="E371" s="42"/>
      <c r="K371" s="2"/>
      <c r="L371" s="2"/>
    </row>
    <row r="372">
      <c r="E372" s="42"/>
      <c r="K372" s="2"/>
      <c r="L372" s="2"/>
    </row>
    <row r="373">
      <c r="E373" s="42"/>
      <c r="K373" s="2"/>
      <c r="L373" s="2"/>
    </row>
    <row r="374">
      <c r="E374" s="42"/>
      <c r="K374" s="2"/>
      <c r="L374" s="2"/>
    </row>
    <row r="375">
      <c r="E375" s="42"/>
      <c r="K375" s="2"/>
      <c r="L375" s="2"/>
    </row>
    <row r="376">
      <c r="E376" s="42"/>
      <c r="K376" s="2"/>
      <c r="L376" s="2"/>
    </row>
    <row r="377">
      <c r="E377" s="42"/>
      <c r="K377" s="2"/>
      <c r="L377" s="2"/>
    </row>
    <row r="378">
      <c r="E378" s="42"/>
      <c r="K378" s="2"/>
      <c r="L378" s="2"/>
    </row>
    <row r="379">
      <c r="E379" s="42"/>
      <c r="K379" s="2"/>
      <c r="L379" s="2"/>
    </row>
    <row r="380">
      <c r="E380" s="42"/>
      <c r="K380" s="2"/>
      <c r="L380" s="2"/>
    </row>
    <row r="381">
      <c r="E381" s="42"/>
      <c r="K381" s="2"/>
      <c r="L381" s="2"/>
    </row>
    <row r="382">
      <c r="E382" s="42"/>
      <c r="K382" s="2"/>
      <c r="L382" s="2"/>
    </row>
    <row r="383">
      <c r="E383" s="42"/>
      <c r="K383" s="2"/>
      <c r="L383" s="2"/>
    </row>
    <row r="384">
      <c r="E384" s="42"/>
      <c r="K384" s="2"/>
      <c r="L384" s="2"/>
    </row>
    <row r="385">
      <c r="E385" s="42"/>
      <c r="K385" s="2"/>
      <c r="L385" s="2"/>
    </row>
    <row r="386">
      <c r="E386" s="42"/>
      <c r="K386" s="2"/>
      <c r="L386" s="2"/>
    </row>
    <row r="387">
      <c r="E387" s="42"/>
      <c r="K387" s="2"/>
      <c r="L387" s="2"/>
    </row>
    <row r="388">
      <c r="E388" s="42"/>
      <c r="K388" s="2"/>
      <c r="L388" s="2"/>
    </row>
    <row r="389">
      <c r="E389" s="42"/>
      <c r="K389" s="2"/>
      <c r="L389" s="2"/>
    </row>
    <row r="390">
      <c r="E390" s="42"/>
      <c r="K390" s="2"/>
      <c r="L390" s="2"/>
    </row>
    <row r="391">
      <c r="E391" s="42"/>
      <c r="K391" s="2"/>
      <c r="L391" s="2"/>
    </row>
    <row r="392">
      <c r="E392" s="42"/>
      <c r="K392" s="2"/>
      <c r="L392" s="2"/>
    </row>
    <row r="393">
      <c r="E393" s="42"/>
      <c r="K393" s="2"/>
      <c r="L393" s="2"/>
    </row>
    <row r="394">
      <c r="E394" s="42"/>
      <c r="K394" s="2"/>
      <c r="L394" s="2"/>
    </row>
    <row r="395">
      <c r="E395" s="42"/>
      <c r="K395" s="2"/>
      <c r="L395" s="2"/>
    </row>
    <row r="396">
      <c r="E396" s="42"/>
      <c r="K396" s="2"/>
      <c r="L396" s="2"/>
    </row>
    <row r="397">
      <c r="E397" s="42"/>
      <c r="K397" s="2"/>
      <c r="L397" s="2"/>
    </row>
    <row r="398">
      <c r="E398" s="42"/>
      <c r="K398" s="2"/>
      <c r="L398" s="2"/>
    </row>
    <row r="399">
      <c r="E399" s="42"/>
      <c r="K399" s="2"/>
      <c r="L399" s="2"/>
    </row>
    <row r="400">
      <c r="E400" s="42"/>
      <c r="K400" s="2"/>
      <c r="L400" s="2"/>
    </row>
    <row r="401">
      <c r="E401" s="42"/>
      <c r="K401" s="2"/>
      <c r="L401" s="2"/>
    </row>
    <row r="402">
      <c r="E402" s="42"/>
      <c r="K402" s="2"/>
      <c r="L402" s="2"/>
    </row>
    <row r="403">
      <c r="E403" s="42"/>
      <c r="K403" s="2"/>
      <c r="L403" s="2"/>
    </row>
    <row r="404">
      <c r="E404" s="42"/>
      <c r="K404" s="2"/>
      <c r="L404" s="2"/>
    </row>
    <row r="405">
      <c r="E405" s="42"/>
      <c r="K405" s="2"/>
      <c r="L405" s="2"/>
    </row>
    <row r="406">
      <c r="E406" s="42"/>
      <c r="K406" s="2"/>
      <c r="L406" s="2"/>
    </row>
    <row r="407">
      <c r="E407" s="42"/>
      <c r="K407" s="2"/>
      <c r="L407" s="2"/>
    </row>
    <row r="408">
      <c r="E408" s="42"/>
      <c r="K408" s="2"/>
      <c r="L408" s="2"/>
    </row>
    <row r="409">
      <c r="E409" s="42"/>
      <c r="K409" s="2"/>
      <c r="L409" s="2"/>
    </row>
    <row r="410">
      <c r="E410" s="42"/>
      <c r="K410" s="2"/>
      <c r="L410" s="2"/>
    </row>
    <row r="411">
      <c r="E411" s="42"/>
      <c r="K411" s="2"/>
      <c r="L411" s="2"/>
    </row>
    <row r="412">
      <c r="E412" s="42"/>
      <c r="K412" s="2"/>
      <c r="L412" s="2"/>
    </row>
    <row r="413">
      <c r="E413" s="42"/>
      <c r="K413" s="2"/>
      <c r="L413" s="2"/>
    </row>
    <row r="414">
      <c r="E414" s="42"/>
      <c r="K414" s="2"/>
      <c r="L414" s="2"/>
    </row>
    <row r="415">
      <c r="E415" s="42"/>
      <c r="K415" s="2"/>
      <c r="L415" s="2"/>
    </row>
    <row r="416">
      <c r="E416" s="42"/>
      <c r="K416" s="2"/>
      <c r="L416" s="2"/>
    </row>
    <row r="417">
      <c r="E417" s="42"/>
      <c r="K417" s="2"/>
      <c r="L417" s="2"/>
    </row>
    <row r="418">
      <c r="E418" s="42"/>
      <c r="K418" s="2"/>
      <c r="L418" s="2"/>
    </row>
    <row r="419">
      <c r="E419" s="42"/>
      <c r="K419" s="2"/>
      <c r="L419" s="2"/>
    </row>
    <row r="420">
      <c r="E420" s="42"/>
      <c r="K420" s="2"/>
      <c r="L420" s="2"/>
    </row>
    <row r="421">
      <c r="E421" s="42"/>
      <c r="K421" s="2"/>
      <c r="L421" s="2"/>
    </row>
    <row r="422">
      <c r="E422" s="42"/>
      <c r="K422" s="2"/>
      <c r="L422" s="2"/>
    </row>
    <row r="423">
      <c r="E423" s="42"/>
      <c r="K423" s="2"/>
      <c r="L423" s="2"/>
    </row>
    <row r="424">
      <c r="E424" s="42"/>
      <c r="K424" s="2"/>
      <c r="L424" s="2"/>
    </row>
    <row r="425">
      <c r="E425" s="42"/>
      <c r="K425" s="2"/>
      <c r="L425" s="2"/>
    </row>
    <row r="426">
      <c r="E426" s="42"/>
      <c r="K426" s="2"/>
      <c r="L426" s="2"/>
    </row>
    <row r="427">
      <c r="E427" s="42"/>
      <c r="K427" s="2"/>
      <c r="L427" s="2"/>
    </row>
    <row r="428">
      <c r="E428" s="42"/>
      <c r="K428" s="2"/>
      <c r="L428" s="2"/>
    </row>
    <row r="429">
      <c r="E429" s="42"/>
      <c r="K429" s="2"/>
      <c r="L429" s="2"/>
    </row>
    <row r="430">
      <c r="E430" s="42"/>
      <c r="K430" s="2"/>
      <c r="L430" s="2"/>
    </row>
    <row r="431">
      <c r="E431" s="42"/>
      <c r="K431" s="2"/>
      <c r="L431" s="2"/>
    </row>
    <row r="432">
      <c r="E432" s="42"/>
      <c r="K432" s="2"/>
      <c r="L432" s="2"/>
    </row>
    <row r="433">
      <c r="E433" s="42"/>
      <c r="K433" s="2"/>
      <c r="L433" s="2"/>
    </row>
    <row r="434">
      <c r="E434" s="42"/>
      <c r="K434" s="2"/>
      <c r="L434" s="2"/>
    </row>
    <row r="435">
      <c r="E435" s="42"/>
      <c r="K435" s="2"/>
      <c r="L435" s="2"/>
    </row>
    <row r="436">
      <c r="E436" s="42"/>
      <c r="K436" s="2"/>
      <c r="L436" s="2"/>
    </row>
    <row r="437">
      <c r="E437" s="42"/>
      <c r="K437" s="2"/>
      <c r="L437" s="2"/>
    </row>
    <row r="438">
      <c r="E438" s="42"/>
      <c r="K438" s="2"/>
      <c r="L438" s="2"/>
    </row>
    <row r="439">
      <c r="E439" s="42"/>
      <c r="K439" s="2"/>
      <c r="L439" s="2"/>
    </row>
    <row r="440">
      <c r="E440" s="42"/>
      <c r="K440" s="2"/>
      <c r="L440" s="2"/>
    </row>
    <row r="441">
      <c r="E441" s="42"/>
      <c r="K441" s="2"/>
      <c r="L441" s="2"/>
    </row>
    <row r="442">
      <c r="E442" s="42"/>
      <c r="K442" s="2"/>
      <c r="L442" s="2"/>
    </row>
    <row r="443">
      <c r="E443" s="42"/>
      <c r="K443" s="2"/>
      <c r="L443" s="2"/>
    </row>
    <row r="444">
      <c r="E444" s="42"/>
      <c r="K444" s="2"/>
      <c r="L444" s="2"/>
    </row>
    <row r="445">
      <c r="E445" s="42"/>
      <c r="K445" s="2"/>
      <c r="L445" s="2"/>
    </row>
    <row r="446">
      <c r="E446" s="42"/>
      <c r="K446" s="2"/>
      <c r="L446" s="2"/>
    </row>
    <row r="447">
      <c r="E447" s="42"/>
      <c r="K447" s="2"/>
      <c r="L447" s="2"/>
    </row>
    <row r="448">
      <c r="E448" s="42"/>
      <c r="K448" s="2"/>
      <c r="L448" s="2"/>
    </row>
    <row r="449">
      <c r="E449" s="42"/>
      <c r="K449" s="2"/>
      <c r="L449" s="2"/>
    </row>
    <row r="450">
      <c r="E450" s="42"/>
      <c r="K450" s="2"/>
      <c r="L450" s="2"/>
    </row>
    <row r="451">
      <c r="E451" s="42"/>
      <c r="K451" s="2"/>
      <c r="L451" s="2"/>
    </row>
    <row r="452">
      <c r="E452" s="42"/>
      <c r="K452" s="2"/>
      <c r="L452" s="2"/>
    </row>
    <row r="453">
      <c r="E453" s="42"/>
      <c r="K453" s="2"/>
      <c r="L453" s="2"/>
    </row>
    <row r="454">
      <c r="E454" s="42"/>
      <c r="K454" s="2"/>
      <c r="L454" s="2"/>
    </row>
    <row r="455">
      <c r="E455" s="42"/>
      <c r="K455" s="2"/>
      <c r="L455" s="2"/>
    </row>
    <row r="456">
      <c r="E456" s="42"/>
      <c r="K456" s="2"/>
      <c r="L456" s="2"/>
    </row>
    <row r="457">
      <c r="E457" s="42"/>
      <c r="K457" s="2"/>
      <c r="L457" s="2"/>
    </row>
    <row r="458">
      <c r="E458" s="42"/>
      <c r="K458" s="2"/>
      <c r="L458" s="2"/>
    </row>
    <row r="459">
      <c r="E459" s="42"/>
      <c r="K459" s="2"/>
      <c r="L459" s="2"/>
    </row>
    <row r="460">
      <c r="E460" s="42"/>
      <c r="K460" s="2"/>
      <c r="L460" s="2"/>
    </row>
    <row r="461">
      <c r="E461" s="42"/>
      <c r="K461" s="2"/>
      <c r="L461" s="2"/>
    </row>
    <row r="462">
      <c r="E462" s="42"/>
      <c r="K462" s="2"/>
      <c r="L462" s="2"/>
    </row>
    <row r="463">
      <c r="E463" s="42"/>
      <c r="K463" s="2"/>
      <c r="L463" s="2"/>
    </row>
    <row r="464">
      <c r="E464" s="42"/>
      <c r="K464" s="2"/>
      <c r="L464" s="2"/>
    </row>
    <row r="465">
      <c r="E465" s="42"/>
      <c r="K465" s="2"/>
      <c r="L465" s="2"/>
    </row>
    <row r="466">
      <c r="E466" s="42"/>
      <c r="K466" s="2"/>
      <c r="L466" s="2"/>
    </row>
    <row r="467">
      <c r="E467" s="42"/>
      <c r="K467" s="2"/>
      <c r="L467" s="2"/>
    </row>
    <row r="468">
      <c r="E468" s="42"/>
      <c r="K468" s="2"/>
      <c r="L468" s="2"/>
    </row>
    <row r="469">
      <c r="E469" s="42"/>
      <c r="K469" s="2"/>
      <c r="L469" s="2"/>
    </row>
    <row r="470">
      <c r="E470" s="42"/>
      <c r="K470" s="2"/>
      <c r="L470" s="2"/>
    </row>
    <row r="471">
      <c r="E471" s="42"/>
      <c r="K471" s="2"/>
      <c r="L471" s="2"/>
    </row>
    <row r="472">
      <c r="E472" s="42"/>
      <c r="K472" s="2"/>
      <c r="L472" s="2"/>
    </row>
    <row r="473">
      <c r="E473" s="42"/>
      <c r="K473" s="2"/>
      <c r="L473" s="2"/>
    </row>
    <row r="474">
      <c r="E474" s="42"/>
      <c r="K474" s="2"/>
      <c r="L474" s="2"/>
    </row>
    <row r="475">
      <c r="E475" s="42"/>
      <c r="K475" s="2"/>
      <c r="L475" s="2"/>
    </row>
    <row r="476">
      <c r="E476" s="42"/>
      <c r="K476" s="2"/>
      <c r="L476" s="2"/>
    </row>
    <row r="477">
      <c r="E477" s="42"/>
      <c r="K477" s="2"/>
      <c r="L477" s="2"/>
    </row>
    <row r="478">
      <c r="E478" s="42"/>
      <c r="K478" s="2"/>
      <c r="L478" s="2"/>
    </row>
    <row r="479">
      <c r="E479" s="42"/>
      <c r="K479" s="2"/>
      <c r="L479" s="2"/>
    </row>
    <row r="480">
      <c r="E480" s="42"/>
      <c r="K480" s="2"/>
      <c r="L480" s="2"/>
    </row>
    <row r="481">
      <c r="E481" s="42"/>
      <c r="K481" s="2"/>
      <c r="L481" s="2"/>
    </row>
    <row r="482">
      <c r="E482" s="42"/>
      <c r="K482" s="2"/>
      <c r="L482" s="2"/>
    </row>
    <row r="483">
      <c r="E483" s="42"/>
      <c r="K483" s="2"/>
      <c r="L483" s="2"/>
    </row>
    <row r="484">
      <c r="E484" s="42"/>
      <c r="K484" s="2"/>
      <c r="L484" s="2"/>
    </row>
    <row r="485">
      <c r="E485" s="42"/>
      <c r="K485" s="2"/>
      <c r="L485" s="2"/>
    </row>
    <row r="486">
      <c r="E486" s="42"/>
      <c r="K486" s="2"/>
      <c r="L486" s="2"/>
    </row>
    <row r="487">
      <c r="E487" s="42"/>
      <c r="K487" s="2"/>
      <c r="L487" s="2"/>
    </row>
    <row r="488">
      <c r="E488" s="42"/>
      <c r="K488" s="2"/>
      <c r="L488" s="2"/>
    </row>
    <row r="489">
      <c r="E489" s="42"/>
      <c r="K489" s="2"/>
      <c r="L489" s="2"/>
    </row>
    <row r="490">
      <c r="E490" s="42"/>
      <c r="K490" s="2"/>
      <c r="L490" s="2"/>
    </row>
    <row r="491">
      <c r="E491" s="42"/>
      <c r="K491" s="2"/>
      <c r="L491" s="2"/>
    </row>
    <row r="492">
      <c r="E492" s="42"/>
      <c r="K492" s="2"/>
      <c r="L492" s="2"/>
    </row>
    <row r="493">
      <c r="E493" s="42"/>
      <c r="K493" s="2"/>
      <c r="L493" s="2"/>
    </row>
    <row r="494">
      <c r="E494" s="42"/>
      <c r="K494" s="2"/>
      <c r="L494" s="2"/>
    </row>
    <row r="495">
      <c r="E495" s="42"/>
      <c r="K495" s="2"/>
      <c r="L495" s="2"/>
    </row>
    <row r="496">
      <c r="E496" s="42"/>
      <c r="K496" s="2"/>
      <c r="L496" s="2"/>
    </row>
    <row r="497">
      <c r="E497" s="42"/>
      <c r="K497" s="2"/>
      <c r="L497" s="2"/>
    </row>
    <row r="498">
      <c r="E498" s="42"/>
      <c r="K498" s="2"/>
      <c r="L498" s="2"/>
    </row>
    <row r="499">
      <c r="E499" s="42"/>
      <c r="K499" s="2"/>
      <c r="L499" s="2"/>
    </row>
    <row r="500">
      <c r="E500" s="42"/>
      <c r="K500" s="2"/>
      <c r="L500" s="2"/>
    </row>
    <row r="501">
      <c r="E501" s="42"/>
      <c r="K501" s="2"/>
      <c r="L501" s="2"/>
    </row>
    <row r="502">
      <c r="E502" s="42"/>
      <c r="K502" s="2"/>
      <c r="L502" s="2"/>
    </row>
    <row r="503">
      <c r="E503" s="42"/>
      <c r="K503" s="2"/>
      <c r="L503" s="2"/>
    </row>
    <row r="504">
      <c r="E504" s="42"/>
      <c r="K504" s="2"/>
      <c r="L504" s="2"/>
    </row>
    <row r="505">
      <c r="E505" s="42"/>
      <c r="K505" s="2"/>
      <c r="L505" s="2"/>
    </row>
    <row r="506">
      <c r="E506" s="42"/>
      <c r="K506" s="2"/>
      <c r="L506" s="2"/>
    </row>
    <row r="507">
      <c r="E507" s="42"/>
      <c r="K507" s="2"/>
      <c r="L507" s="2"/>
    </row>
    <row r="508">
      <c r="E508" s="42"/>
      <c r="K508" s="2"/>
      <c r="L508" s="2"/>
    </row>
    <row r="509">
      <c r="E509" s="42"/>
      <c r="K509" s="2"/>
      <c r="L509" s="2"/>
    </row>
    <row r="510">
      <c r="E510" s="42"/>
      <c r="K510" s="2"/>
      <c r="L510" s="2"/>
    </row>
    <row r="511">
      <c r="E511" s="42"/>
      <c r="K511" s="2"/>
      <c r="L511" s="2"/>
    </row>
    <row r="512">
      <c r="E512" s="42"/>
      <c r="K512" s="2"/>
      <c r="L512" s="2"/>
    </row>
    <row r="513">
      <c r="E513" s="42"/>
      <c r="K513" s="2"/>
      <c r="L513" s="2"/>
    </row>
    <row r="514">
      <c r="E514" s="42"/>
      <c r="K514" s="2"/>
      <c r="L514" s="2"/>
    </row>
    <row r="515">
      <c r="E515" s="42"/>
      <c r="K515" s="2"/>
      <c r="L515" s="2"/>
    </row>
    <row r="516">
      <c r="E516" s="42"/>
      <c r="K516" s="2"/>
      <c r="L516" s="2"/>
    </row>
    <row r="517">
      <c r="E517" s="42"/>
      <c r="K517" s="2"/>
      <c r="L517" s="2"/>
    </row>
    <row r="518">
      <c r="E518" s="42"/>
      <c r="K518" s="2"/>
      <c r="L518" s="2"/>
    </row>
    <row r="519">
      <c r="E519" s="42"/>
      <c r="K519" s="2"/>
      <c r="L519" s="2"/>
    </row>
    <row r="520">
      <c r="E520" s="42"/>
      <c r="K520" s="2"/>
      <c r="L520" s="2"/>
    </row>
    <row r="521">
      <c r="E521" s="42"/>
      <c r="K521" s="2"/>
      <c r="L521" s="2"/>
    </row>
    <row r="522">
      <c r="E522" s="42"/>
      <c r="K522" s="2"/>
      <c r="L522" s="2"/>
    </row>
    <row r="523">
      <c r="E523" s="42"/>
      <c r="K523" s="2"/>
      <c r="L523" s="2"/>
    </row>
    <row r="524">
      <c r="E524" s="42"/>
      <c r="K524" s="2"/>
      <c r="L524" s="2"/>
    </row>
    <row r="525">
      <c r="E525" s="42"/>
      <c r="K525" s="2"/>
      <c r="L525" s="2"/>
    </row>
    <row r="526">
      <c r="E526" s="42"/>
      <c r="K526" s="2"/>
      <c r="L526" s="2"/>
    </row>
    <row r="527">
      <c r="E527" s="42"/>
      <c r="K527" s="2"/>
      <c r="L527" s="2"/>
    </row>
    <row r="528">
      <c r="E528" s="42"/>
      <c r="K528" s="2"/>
      <c r="L528" s="2"/>
    </row>
    <row r="529">
      <c r="E529" s="42"/>
      <c r="K529" s="2"/>
      <c r="L529" s="2"/>
    </row>
    <row r="530">
      <c r="E530" s="42"/>
      <c r="K530" s="2"/>
      <c r="L530" s="2"/>
    </row>
    <row r="531">
      <c r="E531" s="42"/>
      <c r="K531" s="2"/>
      <c r="L531" s="2"/>
    </row>
    <row r="532">
      <c r="E532" s="42"/>
      <c r="K532" s="2"/>
      <c r="L532" s="2"/>
    </row>
    <row r="533">
      <c r="E533" s="42"/>
      <c r="K533" s="2"/>
      <c r="L533" s="2"/>
    </row>
    <row r="534">
      <c r="E534" s="42"/>
      <c r="K534" s="2"/>
      <c r="L534" s="2"/>
    </row>
    <row r="535">
      <c r="E535" s="42"/>
      <c r="K535" s="2"/>
      <c r="L535" s="2"/>
    </row>
    <row r="536">
      <c r="E536" s="42"/>
      <c r="K536" s="2"/>
      <c r="L536" s="2"/>
    </row>
    <row r="537">
      <c r="E537" s="42"/>
      <c r="K537" s="2"/>
      <c r="L537" s="2"/>
    </row>
    <row r="538">
      <c r="E538" s="42"/>
      <c r="K538" s="2"/>
      <c r="L538" s="2"/>
    </row>
    <row r="539">
      <c r="E539" s="42"/>
      <c r="K539" s="2"/>
      <c r="L539" s="2"/>
    </row>
    <row r="540">
      <c r="E540" s="42"/>
      <c r="K540" s="2"/>
      <c r="L540" s="2"/>
    </row>
    <row r="541">
      <c r="E541" s="42"/>
      <c r="K541" s="2"/>
      <c r="L541" s="2"/>
    </row>
    <row r="542">
      <c r="E542" s="42"/>
      <c r="K542" s="2"/>
      <c r="L542" s="2"/>
    </row>
    <row r="543">
      <c r="E543" s="42"/>
      <c r="K543" s="2"/>
      <c r="L543" s="2"/>
    </row>
    <row r="544">
      <c r="E544" s="42"/>
      <c r="K544" s="2"/>
      <c r="L544" s="2"/>
    </row>
    <row r="545">
      <c r="E545" s="42"/>
      <c r="K545" s="2"/>
      <c r="L545" s="2"/>
    </row>
    <row r="546">
      <c r="E546" s="42"/>
      <c r="K546" s="2"/>
      <c r="L546" s="2"/>
    </row>
    <row r="547">
      <c r="E547" s="42"/>
      <c r="K547" s="2"/>
      <c r="L547" s="2"/>
    </row>
    <row r="548">
      <c r="E548" s="42"/>
      <c r="K548" s="2"/>
      <c r="L548" s="2"/>
    </row>
    <row r="549">
      <c r="E549" s="42"/>
      <c r="K549" s="2"/>
      <c r="L549" s="2"/>
    </row>
    <row r="550">
      <c r="E550" s="42"/>
      <c r="K550" s="2"/>
      <c r="L550" s="2"/>
    </row>
    <row r="551">
      <c r="E551" s="42"/>
      <c r="K551" s="2"/>
      <c r="L551" s="2"/>
    </row>
    <row r="552">
      <c r="E552" s="42"/>
      <c r="K552" s="2"/>
      <c r="L552" s="2"/>
    </row>
    <row r="553">
      <c r="E553" s="42"/>
      <c r="K553" s="2"/>
      <c r="L553" s="2"/>
    </row>
    <row r="554">
      <c r="E554" s="42"/>
      <c r="K554" s="2"/>
      <c r="L554" s="2"/>
    </row>
    <row r="555">
      <c r="E555" s="42"/>
      <c r="K555" s="2"/>
      <c r="L555" s="2"/>
    </row>
    <row r="556">
      <c r="E556" s="42"/>
      <c r="K556" s="2"/>
      <c r="L556" s="2"/>
    </row>
    <row r="557">
      <c r="E557" s="42"/>
      <c r="K557" s="2"/>
      <c r="L557" s="2"/>
    </row>
    <row r="558">
      <c r="E558" s="42"/>
      <c r="K558" s="2"/>
      <c r="L558" s="2"/>
    </row>
    <row r="559">
      <c r="E559" s="42"/>
      <c r="K559" s="2"/>
      <c r="L559" s="2"/>
    </row>
    <row r="560">
      <c r="E560" s="42"/>
      <c r="K560" s="2"/>
      <c r="L560" s="2"/>
    </row>
    <row r="561">
      <c r="E561" s="42"/>
      <c r="K561" s="2"/>
      <c r="L561" s="2"/>
    </row>
    <row r="562">
      <c r="E562" s="42"/>
      <c r="K562" s="2"/>
      <c r="L562" s="2"/>
    </row>
    <row r="563">
      <c r="E563" s="42"/>
      <c r="K563" s="2"/>
      <c r="L563" s="2"/>
    </row>
    <row r="564">
      <c r="E564" s="42"/>
      <c r="K564" s="2"/>
      <c r="L564" s="2"/>
    </row>
    <row r="565">
      <c r="E565" s="42"/>
      <c r="K565" s="2"/>
      <c r="L565" s="2"/>
    </row>
    <row r="566">
      <c r="E566" s="42"/>
      <c r="K566" s="2"/>
      <c r="L566" s="2"/>
    </row>
    <row r="567">
      <c r="E567" s="42"/>
      <c r="K567" s="2"/>
      <c r="L567" s="2"/>
    </row>
    <row r="568">
      <c r="E568" s="42"/>
      <c r="K568" s="2"/>
      <c r="L568" s="2"/>
    </row>
    <row r="569">
      <c r="E569" s="42"/>
      <c r="K569" s="2"/>
      <c r="L569" s="2"/>
    </row>
    <row r="570">
      <c r="E570" s="42"/>
      <c r="K570" s="2"/>
      <c r="L570" s="2"/>
    </row>
    <row r="571">
      <c r="E571" s="42"/>
      <c r="K571" s="2"/>
      <c r="L571" s="2"/>
    </row>
    <row r="572">
      <c r="E572" s="42"/>
      <c r="K572" s="2"/>
      <c r="L572" s="2"/>
    </row>
    <row r="573">
      <c r="E573" s="42"/>
      <c r="K573" s="2"/>
      <c r="L573" s="2"/>
    </row>
    <row r="574">
      <c r="E574" s="42"/>
      <c r="K574" s="2"/>
      <c r="L574" s="2"/>
    </row>
    <row r="575">
      <c r="E575" s="42"/>
      <c r="K575" s="2"/>
      <c r="L575" s="2"/>
    </row>
    <row r="576">
      <c r="E576" s="42"/>
      <c r="K576" s="2"/>
      <c r="L576" s="2"/>
    </row>
    <row r="577">
      <c r="E577" s="42"/>
      <c r="K577" s="2"/>
      <c r="L577" s="2"/>
    </row>
    <row r="578">
      <c r="E578" s="42"/>
      <c r="K578" s="2"/>
      <c r="L578" s="2"/>
    </row>
    <row r="579">
      <c r="E579" s="42"/>
      <c r="K579" s="2"/>
      <c r="L579" s="2"/>
    </row>
    <row r="580">
      <c r="E580" s="42"/>
      <c r="K580" s="2"/>
      <c r="L580" s="2"/>
    </row>
    <row r="581">
      <c r="E581" s="42"/>
      <c r="K581" s="2"/>
      <c r="L581" s="2"/>
    </row>
    <row r="582">
      <c r="E582" s="42"/>
      <c r="K582" s="2"/>
      <c r="L582" s="2"/>
    </row>
    <row r="583">
      <c r="E583" s="42"/>
      <c r="K583" s="2"/>
      <c r="L583" s="2"/>
    </row>
    <row r="584">
      <c r="E584" s="42"/>
      <c r="K584" s="2"/>
      <c r="L584" s="2"/>
    </row>
    <row r="585">
      <c r="E585" s="42"/>
      <c r="K585" s="2"/>
      <c r="L585" s="2"/>
    </row>
    <row r="586">
      <c r="E586" s="42"/>
      <c r="K586" s="2"/>
      <c r="L586" s="2"/>
    </row>
    <row r="587">
      <c r="E587" s="42"/>
      <c r="K587" s="2"/>
      <c r="L587" s="2"/>
    </row>
    <row r="588">
      <c r="E588" s="42"/>
      <c r="K588" s="2"/>
      <c r="L588" s="2"/>
    </row>
    <row r="589">
      <c r="E589" s="42"/>
      <c r="K589" s="2"/>
      <c r="L589" s="2"/>
    </row>
    <row r="590">
      <c r="E590" s="42"/>
      <c r="K590" s="2"/>
      <c r="L590" s="2"/>
    </row>
    <row r="591">
      <c r="E591" s="42"/>
      <c r="K591" s="2"/>
      <c r="L591" s="2"/>
    </row>
    <row r="592">
      <c r="E592" s="42"/>
      <c r="K592" s="2"/>
      <c r="L592" s="2"/>
    </row>
    <row r="593">
      <c r="E593" s="42"/>
      <c r="K593" s="2"/>
      <c r="L593" s="2"/>
    </row>
    <row r="594">
      <c r="E594" s="42"/>
      <c r="K594" s="2"/>
      <c r="L594" s="2"/>
    </row>
    <row r="595">
      <c r="E595" s="42"/>
      <c r="K595" s="2"/>
      <c r="L595" s="2"/>
    </row>
    <row r="596">
      <c r="E596" s="42"/>
      <c r="K596" s="2"/>
      <c r="L596" s="2"/>
    </row>
    <row r="597">
      <c r="E597" s="42"/>
      <c r="K597" s="2"/>
      <c r="L597" s="2"/>
    </row>
    <row r="598">
      <c r="E598" s="42"/>
      <c r="K598" s="2"/>
      <c r="L598" s="2"/>
    </row>
    <row r="599">
      <c r="E599" s="42"/>
      <c r="K599" s="2"/>
      <c r="L599" s="2"/>
    </row>
    <row r="600">
      <c r="E600" s="42"/>
      <c r="K600" s="2"/>
      <c r="L600" s="2"/>
    </row>
    <row r="601">
      <c r="E601" s="42"/>
      <c r="K601" s="2"/>
      <c r="L601" s="2"/>
    </row>
    <row r="602">
      <c r="E602" s="42"/>
      <c r="K602" s="2"/>
      <c r="L602" s="2"/>
    </row>
    <row r="603">
      <c r="E603" s="42"/>
      <c r="K603" s="2"/>
      <c r="L603" s="2"/>
    </row>
    <row r="604">
      <c r="E604" s="42"/>
      <c r="K604" s="2"/>
      <c r="L604" s="2"/>
    </row>
    <row r="605">
      <c r="E605" s="42"/>
      <c r="K605" s="2"/>
      <c r="L605" s="2"/>
    </row>
    <row r="606">
      <c r="E606" s="42"/>
      <c r="K606" s="2"/>
      <c r="L606" s="2"/>
    </row>
    <row r="607">
      <c r="E607" s="42"/>
      <c r="K607" s="2"/>
      <c r="L607" s="2"/>
    </row>
    <row r="608">
      <c r="E608" s="42"/>
      <c r="K608" s="2"/>
      <c r="L608" s="2"/>
    </row>
    <row r="609">
      <c r="E609" s="42"/>
      <c r="K609" s="2"/>
      <c r="L609" s="2"/>
    </row>
    <row r="610">
      <c r="E610" s="42"/>
      <c r="K610" s="2"/>
      <c r="L610" s="2"/>
    </row>
    <row r="611">
      <c r="E611" s="42"/>
      <c r="K611" s="2"/>
      <c r="L611" s="2"/>
    </row>
    <row r="612">
      <c r="E612" s="42"/>
      <c r="K612" s="2"/>
      <c r="L612" s="2"/>
    </row>
    <row r="613">
      <c r="E613" s="42"/>
      <c r="K613" s="2"/>
      <c r="L613" s="2"/>
    </row>
    <row r="614">
      <c r="E614" s="42"/>
      <c r="K614" s="2"/>
      <c r="L614" s="2"/>
    </row>
    <row r="615">
      <c r="E615" s="42"/>
      <c r="K615" s="2"/>
      <c r="L615" s="2"/>
    </row>
    <row r="616">
      <c r="E616" s="42"/>
      <c r="K616" s="2"/>
      <c r="L616" s="2"/>
    </row>
    <row r="617">
      <c r="E617" s="42"/>
      <c r="K617" s="2"/>
      <c r="L617" s="2"/>
    </row>
    <row r="618">
      <c r="E618" s="42"/>
      <c r="K618" s="2"/>
      <c r="L618" s="2"/>
    </row>
    <row r="619">
      <c r="E619" s="42"/>
      <c r="K619" s="2"/>
      <c r="L619" s="2"/>
    </row>
    <row r="620">
      <c r="E620" s="42"/>
      <c r="K620" s="2"/>
      <c r="L620" s="2"/>
    </row>
    <row r="621">
      <c r="E621" s="42"/>
      <c r="K621" s="2"/>
      <c r="L621" s="2"/>
    </row>
    <row r="622">
      <c r="E622" s="42"/>
      <c r="K622" s="2"/>
      <c r="L622" s="2"/>
    </row>
    <row r="623">
      <c r="E623" s="42"/>
      <c r="K623" s="2"/>
      <c r="L623" s="2"/>
    </row>
    <row r="624">
      <c r="E624" s="42"/>
      <c r="K624" s="2"/>
      <c r="L624" s="2"/>
    </row>
    <row r="625">
      <c r="E625" s="42"/>
      <c r="K625" s="2"/>
      <c r="L625" s="2"/>
    </row>
    <row r="626">
      <c r="E626" s="42"/>
      <c r="K626" s="2"/>
      <c r="L626" s="2"/>
    </row>
    <row r="627">
      <c r="E627" s="42"/>
      <c r="K627" s="2"/>
      <c r="L627" s="2"/>
    </row>
    <row r="628">
      <c r="E628" s="42"/>
      <c r="K628" s="2"/>
      <c r="L628" s="2"/>
    </row>
    <row r="629">
      <c r="E629" s="42"/>
      <c r="K629" s="2"/>
      <c r="L629" s="2"/>
    </row>
    <row r="630">
      <c r="E630" s="42"/>
      <c r="K630" s="2"/>
      <c r="L630" s="2"/>
    </row>
    <row r="631">
      <c r="E631" s="42"/>
      <c r="K631" s="2"/>
      <c r="L631" s="2"/>
    </row>
    <row r="632">
      <c r="E632" s="42"/>
      <c r="K632" s="2"/>
      <c r="L632" s="2"/>
    </row>
    <row r="633">
      <c r="E633" s="42"/>
      <c r="K633" s="2"/>
      <c r="L633" s="2"/>
    </row>
    <row r="634">
      <c r="E634" s="42"/>
      <c r="K634" s="2"/>
      <c r="L634" s="2"/>
    </row>
    <row r="635">
      <c r="E635" s="42"/>
      <c r="K635" s="2"/>
      <c r="L635" s="2"/>
    </row>
    <row r="636">
      <c r="E636" s="42"/>
      <c r="K636" s="2"/>
      <c r="L636" s="2"/>
    </row>
    <row r="637">
      <c r="E637" s="42"/>
      <c r="K637" s="2"/>
      <c r="L637" s="2"/>
    </row>
    <row r="638">
      <c r="E638" s="42"/>
      <c r="K638" s="2"/>
      <c r="L638" s="2"/>
    </row>
    <row r="639">
      <c r="E639" s="42"/>
      <c r="K639" s="2"/>
      <c r="L639" s="2"/>
    </row>
    <row r="640">
      <c r="E640" s="42"/>
      <c r="K640" s="2"/>
      <c r="L640" s="2"/>
    </row>
    <row r="641">
      <c r="E641" s="42"/>
      <c r="K641" s="2"/>
      <c r="L641" s="2"/>
    </row>
    <row r="642">
      <c r="E642" s="42"/>
      <c r="K642" s="2"/>
      <c r="L642" s="2"/>
    </row>
    <row r="643">
      <c r="E643" s="42"/>
      <c r="K643" s="2"/>
      <c r="L643" s="2"/>
    </row>
    <row r="644">
      <c r="E644" s="42"/>
      <c r="K644" s="2"/>
      <c r="L644" s="2"/>
    </row>
    <row r="645">
      <c r="E645" s="42"/>
      <c r="K645" s="2"/>
      <c r="L645" s="2"/>
    </row>
    <row r="646">
      <c r="E646" s="42"/>
      <c r="K646" s="2"/>
      <c r="L646" s="2"/>
    </row>
    <row r="647">
      <c r="E647" s="42"/>
      <c r="K647" s="2"/>
      <c r="L647" s="2"/>
    </row>
    <row r="648">
      <c r="E648" s="42"/>
      <c r="K648" s="2"/>
      <c r="L648" s="2"/>
    </row>
    <row r="649">
      <c r="E649" s="42"/>
      <c r="K649" s="2"/>
      <c r="L649" s="2"/>
    </row>
    <row r="650">
      <c r="E650" s="42"/>
      <c r="K650" s="2"/>
      <c r="L650" s="2"/>
    </row>
    <row r="651">
      <c r="E651" s="42"/>
      <c r="K651" s="2"/>
      <c r="L651" s="2"/>
    </row>
    <row r="652">
      <c r="E652" s="42"/>
      <c r="K652" s="2"/>
      <c r="L652" s="2"/>
    </row>
    <row r="653">
      <c r="E653" s="42"/>
      <c r="K653" s="2"/>
      <c r="L653" s="2"/>
    </row>
    <row r="654">
      <c r="E654" s="42"/>
      <c r="K654" s="2"/>
      <c r="L654" s="2"/>
    </row>
    <row r="655">
      <c r="E655" s="42"/>
      <c r="K655" s="2"/>
      <c r="L655" s="2"/>
    </row>
    <row r="656">
      <c r="E656" s="42"/>
      <c r="K656" s="2"/>
      <c r="L656" s="2"/>
    </row>
    <row r="657">
      <c r="E657" s="42"/>
      <c r="K657" s="2"/>
      <c r="L657" s="2"/>
    </row>
    <row r="658">
      <c r="E658" s="42"/>
      <c r="K658" s="2"/>
      <c r="L658" s="2"/>
    </row>
    <row r="659">
      <c r="E659" s="42"/>
      <c r="K659" s="2"/>
      <c r="L659" s="2"/>
    </row>
    <row r="660">
      <c r="E660" s="42"/>
      <c r="K660" s="2"/>
      <c r="L660" s="2"/>
    </row>
    <row r="661">
      <c r="E661" s="42"/>
      <c r="K661" s="2"/>
      <c r="L661" s="2"/>
    </row>
    <row r="662">
      <c r="E662" s="42"/>
      <c r="K662" s="2"/>
      <c r="L662" s="2"/>
    </row>
    <row r="663">
      <c r="E663" s="42"/>
      <c r="K663" s="2"/>
      <c r="L663" s="2"/>
    </row>
    <row r="664">
      <c r="E664" s="42"/>
      <c r="K664" s="2"/>
      <c r="L664" s="2"/>
    </row>
    <row r="665">
      <c r="E665" s="42"/>
      <c r="K665" s="2"/>
      <c r="L665" s="2"/>
    </row>
    <row r="666">
      <c r="E666" s="42"/>
      <c r="K666" s="2"/>
      <c r="L666" s="2"/>
    </row>
    <row r="667">
      <c r="E667" s="42"/>
      <c r="K667" s="2"/>
      <c r="L667" s="2"/>
    </row>
    <row r="668">
      <c r="E668" s="42"/>
      <c r="K668" s="2"/>
      <c r="L668" s="2"/>
    </row>
    <row r="669">
      <c r="E669" s="42"/>
      <c r="K669" s="2"/>
      <c r="L669" s="2"/>
    </row>
    <row r="670">
      <c r="E670" s="42"/>
      <c r="K670" s="2"/>
      <c r="L670" s="2"/>
    </row>
    <row r="671">
      <c r="E671" s="42"/>
      <c r="K671" s="2"/>
      <c r="L671" s="2"/>
    </row>
    <row r="672">
      <c r="E672" s="42"/>
      <c r="K672" s="2"/>
      <c r="L672" s="2"/>
    </row>
    <row r="673">
      <c r="E673" s="42"/>
      <c r="K673" s="2"/>
      <c r="L673" s="2"/>
    </row>
    <row r="674">
      <c r="E674" s="42"/>
      <c r="K674" s="2"/>
      <c r="L674" s="2"/>
    </row>
    <row r="675">
      <c r="E675" s="42"/>
      <c r="K675" s="2"/>
      <c r="L675" s="2"/>
    </row>
    <row r="676">
      <c r="E676" s="42"/>
      <c r="K676" s="2"/>
      <c r="L676" s="2"/>
    </row>
    <row r="677">
      <c r="E677" s="42"/>
      <c r="K677" s="2"/>
      <c r="L677" s="2"/>
    </row>
    <row r="678">
      <c r="E678" s="42"/>
      <c r="K678" s="2"/>
      <c r="L678" s="2"/>
    </row>
    <row r="679">
      <c r="E679" s="42"/>
      <c r="K679" s="2"/>
      <c r="L679" s="2"/>
    </row>
    <row r="680">
      <c r="E680" s="42"/>
      <c r="K680" s="2"/>
      <c r="L680" s="2"/>
    </row>
    <row r="681">
      <c r="E681" s="42"/>
      <c r="K681" s="2"/>
      <c r="L681" s="2"/>
    </row>
    <row r="682">
      <c r="E682" s="42"/>
      <c r="K682" s="2"/>
      <c r="L682" s="2"/>
    </row>
    <row r="683">
      <c r="E683" s="42"/>
      <c r="K683" s="2"/>
      <c r="L683" s="2"/>
    </row>
    <row r="684">
      <c r="E684" s="42"/>
      <c r="K684" s="2"/>
      <c r="L684" s="2"/>
    </row>
    <row r="685">
      <c r="E685" s="42"/>
      <c r="K685" s="2"/>
      <c r="L685" s="2"/>
    </row>
    <row r="686">
      <c r="E686" s="42"/>
      <c r="K686" s="2"/>
      <c r="L686" s="2"/>
    </row>
    <row r="687">
      <c r="E687" s="42"/>
      <c r="K687" s="2"/>
      <c r="L687" s="2"/>
    </row>
    <row r="688">
      <c r="E688" s="42"/>
      <c r="K688" s="2"/>
      <c r="L688" s="2"/>
    </row>
    <row r="689">
      <c r="E689" s="42"/>
      <c r="K689" s="2"/>
      <c r="L689" s="2"/>
    </row>
    <row r="690">
      <c r="E690" s="42"/>
      <c r="K690" s="2"/>
      <c r="L690" s="2"/>
    </row>
    <row r="691">
      <c r="E691" s="42"/>
      <c r="K691" s="2"/>
      <c r="L691" s="2"/>
    </row>
    <row r="692">
      <c r="E692" s="42"/>
      <c r="K692" s="2"/>
      <c r="L692" s="2"/>
    </row>
    <row r="693">
      <c r="E693" s="42"/>
      <c r="K693" s="2"/>
      <c r="L693" s="2"/>
    </row>
    <row r="694">
      <c r="E694" s="42"/>
      <c r="K694" s="2"/>
      <c r="L694" s="2"/>
    </row>
    <row r="695">
      <c r="E695" s="42"/>
      <c r="K695" s="2"/>
      <c r="L695" s="2"/>
    </row>
    <row r="696">
      <c r="E696" s="42"/>
      <c r="K696" s="2"/>
      <c r="L696" s="2"/>
    </row>
    <row r="697">
      <c r="E697" s="42"/>
      <c r="K697" s="2"/>
      <c r="L697" s="2"/>
    </row>
    <row r="698">
      <c r="E698" s="42"/>
      <c r="K698" s="2"/>
      <c r="L698" s="2"/>
    </row>
    <row r="699">
      <c r="E699" s="42"/>
      <c r="K699" s="2"/>
      <c r="L699" s="2"/>
    </row>
    <row r="700">
      <c r="E700" s="42"/>
      <c r="K700" s="2"/>
      <c r="L700" s="2"/>
    </row>
    <row r="701">
      <c r="E701" s="42"/>
      <c r="K701" s="2"/>
      <c r="L701" s="2"/>
    </row>
    <row r="702">
      <c r="E702" s="42"/>
      <c r="K702" s="2"/>
      <c r="L702" s="2"/>
    </row>
    <row r="703">
      <c r="E703" s="42"/>
      <c r="K703" s="2"/>
      <c r="L703" s="2"/>
    </row>
    <row r="704">
      <c r="E704" s="42"/>
      <c r="K704" s="2"/>
      <c r="L704" s="2"/>
    </row>
    <row r="705">
      <c r="E705" s="42"/>
      <c r="K705" s="2"/>
      <c r="L705" s="2"/>
    </row>
    <row r="706">
      <c r="E706" s="42"/>
      <c r="K706" s="2"/>
      <c r="L706" s="2"/>
    </row>
    <row r="707">
      <c r="E707" s="42"/>
      <c r="K707" s="2"/>
      <c r="L707" s="2"/>
    </row>
    <row r="708">
      <c r="E708" s="42"/>
      <c r="K708" s="2"/>
      <c r="L708" s="2"/>
    </row>
    <row r="709">
      <c r="E709" s="42"/>
      <c r="K709" s="2"/>
      <c r="L709" s="2"/>
    </row>
    <row r="710">
      <c r="E710" s="42"/>
      <c r="K710" s="2"/>
      <c r="L710" s="2"/>
    </row>
    <row r="711">
      <c r="E711" s="42"/>
      <c r="K711" s="2"/>
      <c r="L711" s="2"/>
    </row>
    <row r="712">
      <c r="E712" s="42"/>
      <c r="K712" s="2"/>
      <c r="L712" s="2"/>
    </row>
    <row r="713">
      <c r="E713" s="42"/>
      <c r="K713" s="2"/>
      <c r="L713" s="2"/>
    </row>
    <row r="714">
      <c r="E714" s="42"/>
      <c r="K714" s="2"/>
      <c r="L714" s="2"/>
    </row>
    <row r="715">
      <c r="E715" s="42"/>
      <c r="K715" s="2"/>
      <c r="L715" s="2"/>
    </row>
    <row r="716">
      <c r="E716" s="42"/>
      <c r="K716" s="2"/>
      <c r="L716" s="2"/>
    </row>
    <row r="717">
      <c r="E717" s="42"/>
      <c r="K717" s="2"/>
      <c r="L717" s="2"/>
    </row>
    <row r="718">
      <c r="E718" s="42"/>
      <c r="K718" s="2"/>
      <c r="L718" s="2"/>
    </row>
    <row r="719">
      <c r="E719" s="42"/>
      <c r="K719" s="2"/>
      <c r="L719" s="2"/>
    </row>
    <row r="720">
      <c r="E720" s="42"/>
      <c r="K720" s="2"/>
      <c r="L720" s="2"/>
    </row>
    <row r="721">
      <c r="E721" s="42"/>
      <c r="K721" s="2"/>
      <c r="L721" s="2"/>
    </row>
    <row r="722">
      <c r="E722" s="42"/>
      <c r="K722" s="2"/>
      <c r="L722" s="2"/>
    </row>
    <row r="723">
      <c r="E723" s="42"/>
      <c r="K723" s="2"/>
      <c r="L723" s="2"/>
    </row>
    <row r="724">
      <c r="E724" s="42"/>
      <c r="K724" s="2"/>
      <c r="L724" s="2"/>
    </row>
    <row r="725">
      <c r="E725" s="42"/>
      <c r="K725" s="2"/>
      <c r="L725" s="2"/>
    </row>
    <row r="726">
      <c r="E726" s="42"/>
      <c r="K726" s="2"/>
      <c r="L726" s="2"/>
    </row>
    <row r="727">
      <c r="E727" s="42"/>
      <c r="K727" s="2"/>
      <c r="L727" s="2"/>
    </row>
    <row r="728">
      <c r="E728" s="42"/>
      <c r="K728" s="2"/>
      <c r="L728" s="2"/>
    </row>
    <row r="729">
      <c r="E729" s="42"/>
      <c r="K729" s="2"/>
      <c r="L729" s="2"/>
    </row>
    <row r="730">
      <c r="E730" s="42"/>
      <c r="K730" s="2"/>
      <c r="L730" s="2"/>
    </row>
    <row r="731">
      <c r="E731" s="42"/>
      <c r="K731" s="2"/>
      <c r="L731" s="2"/>
    </row>
    <row r="732">
      <c r="E732" s="42"/>
      <c r="K732" s="2"/>
      <c r="L732" s="2"/>
    </row>
    <row r="733">
      <c r="E733" s="42"/>
      <c r="K733" s="2"/>
      <c r="L733" s="2"/>
    </row>
    <row r="734">
      <c r="E734" s="42"/>
      <c r="K734" s="2"/>
      <c r="L734" s="2"/>
    </row>
    <row r="735">
      <c r="E735" s="42"/>
      <c r="K735" s="2"/>
      <c r="L735" s="2"/>
    </row>
    <row r="736">
      <c r="E736" s="42"/>
      <c r="K736" s="2"/>
      <c r="L736" s="2"/>
    </row>
    <row r="737">
      <c r="E737" s="42"/>
      <c r="K737" s="2"/>
      <c r="L737" s="2"/>
    </row>
    <row r="738">
      <c r="E738" s="42"/>
      <c r="K738" s="2"/>
      <c r="L738" s="2"/>
    </row>
    <row r="739">
      <c r="E739" s="42"/>
      <c r="K739" s="2"/>
      <c r="L739" s="2"/>
    </row>
    <row r="740">
      <c r="E740" s="42"/>
      <c r="K740" s="2"/>
      <c r="L740" s="2"/>
    </row>
    <row r="741">
      <c r="E741" s="42"/>
      <c r="K741" s="2"/>
      <c r="L741" s="2"/>
    </row>
    <row r="742">
      <c r="E742" s="42"/>
      <c r="K742" s="2"/>
      <c r="L742" s="2"/>
    </row>
    <row r="743">
      <c r="E743" s="42"/>
      <c r="K743" s="2"/>
      <c r="L743" s="2"/>
    </row>
    <row r="744">
      <c r="E744" s="42"/>
      <c r="K744" s="2"/>
      <c r="L744" s="2"/>
    </row>
    <row r="745">
      <c r="E745" s="42"/>
      <c r="K745" s="2"/>
      <c r="L745" s="2"/>
    </row>
    <row r="746">
      <c r="E746" s="42"/>
      <c r="K746" s="2"/>
      <c r="L746" s="2"/>
    </row>
    <row r="747">
      <c r="E747" s="42"/>
      <c r="K747" s="2"/>
      <c r="L747" s="2"/>
    </row>
    <row r="748">
      <c r="E748" s="42"/>
      <c r="K748" s="2"/>
      <c r="L748" s="2"/>
    </row>
    <row r="749">
      <c r="E749" s="42"/>
      <c r="K749" s="2"/>
      <c r="L749" s="2"/>
    </row>
    <row r="750">
      <c r="E750" s="42"/>
      <c r="K750" s="2"/>
      <c r="L750" s="2"/>
    </row>
    <row r="751">
      <c r="E751" s="42"/>
      <c r="K751" s="2"/>
      <c r="L751" s="2"/>
    </row>
    <row r="752">
      <c r="E752" s="42"/>
      <c r="K752" s="2"/>
      <c r="L752" s="2"/>
    </row>
    <row r="753">
      <c r="E753" s="42"/>
      <c r="K753" s="2"/>
      <c r="L753" s="2"/>
    </row>
    <row r="754">
      <c r="E754" s="42"/>
      <c r="K754" s="2"/>
      <c r="L754" s="2"/>
    </row>
    <row r="755">
      <c r="E755" s="42"/>
      <c r="K755" s="2"/>
      <c r="L755" s="2"/>
    </row>
    <row r="756">
      <c r="E756" s="42"/>
      <c r="K756" s="2"/>
      <c r="L756" s="2"/>
    </row>
    <row r="757">
      <c r="E757" s="42"/>
      <c r="K757" s="2"/>
      <c r="L757" s="2"/>
    </row>
    <row r="758">
      <c r="E758" s="42"/>
      <c r="K758" s="2"/>
      <c r="L758" s="2"/>
    </row>
    <row r="759">
      <c r="E759" s="42"/>
      <c r="K759" s="2"/>
      <c r="L759" s="2"/>
    </row>
    <row r="760">
      <c r="E760" s="42"/>
      <c r="K760" s="2"/>
      <c r="L760" s="2"/>
    </row>
    <row r="761">
      <c r="E761" s="42"/>
      <c r="K761" s="2"/>
      <c r="L761" s="2"/>
    </row>
    <row r="762">
      <c r="E762" s="42"/>
      <c r="K762" s="2"/>
      <c r="L762" s="2"/>
    </row>
    <row r="763">
      <c r="E763" s="42"/>
      <c r="K763" s="2"/>
      <c r="L763" s="2"/>
    </row>
    <row r="764">
      <c r="E764" s="42"/>
      <c r="K764" s="2"/>
      <c r="L764" s="2"/>
    </row>
    <row r="765">
      <c r="E765" s="42"/>
      <c r="K765" s="2"/>
      <c r="L765" s="2"/>
    </row>
    <row r="766">
      <c r="E766" s="42"/>
      <c r="K766" s="2"/>
      <c r="L766" s="2"/>
    </row>
    <row r="767">
      <c r="E767" s="42"/>
      <c r="K767" s="2"/>
      <c r="L767" s="2"/>
    </row>
    <row r="768">
      <c r="E768" s="42"/>
      <c r="K768" s="2"/>
      <c r="L768" s="2"/>
    </row>
    <row r="769">
      <c r="E769" s="42"/>
      <c r="K769" s="2"/>
      <c r="L769" s="2"/>
    </row>
    <row r="770">
      <c r="E770" s="42"/>
      <c r="K770" s="2"/>
      <c r="L770" s="2"/>
    </row>
    <row r="771">
      <c r="E771" s="42"/>
      <c r="K771" s="2"/>
      <c r="L771" s="2"/>
    </row>
    <row r="772">
      <c r="E772" s="42"/>
      <c r="K772" s="2"/>
      <c r="L772" s="2"/>
    </row>
    <row r="773">
      <c r="E773" s="42"/>
      <c r="K773" s="2"/>
      <c r="L773" s="2"/>
    </row>
    <row r="774">
      <c r="E774" s="42"/>
      <c r="K774" s="2"/>
      <c r="L774" s="2"/>
    </row>
    <row r="775">
      <c r="E775" s="42"/>
      <c r="K775" s="2"/>
      <c r="L775" s="2"/>
    </row>
    <row r="776">
      <c r="E776" s="42"/>
      <c r="K776" s="2"/>
      <c r="L776" s="2"/>
    </row>
    <row r="777">
      <c r="E777" s="42"/>
      <c r="K777" s="2"/>
      <c r="L777" s="2"/>
    </row>
    <row r="778">
      <c r="E778" s="42"/>
      <c r="K778" s="2"/>
      <c r="L778" s="2"/>
    </row>
    <row r="779">
      <c r="E779" s="42"/>
      <c r="K779" s="2"/>
      <c r="L779" s="2"/>
    </row>
    <row r="780">
      <c r="E780" s="42"/>
      <c r="K780" s="2"/>
      <c r="L780" s="2"/>
    </row>
  </sheetData>
  <mergeCells count="781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7:C777"/>
    <mergeCell ref="B778:C778"/>
    <mergeCell ref="B779:C779"/>
    <mergeCell ref="B780:C780"/>
    <mergeCell ref="B770:C770"/>
    <mergeCell ref="B771:C771"/>
    <mergeCell ref="B772:C772"/>
    <mergeCell ref="B773:C773"/>
    <mergeCell ref="B774:C774"/>
    <mergeCell ref="B775:C775"/>
    <mergeCell ref="B776:C776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68">
      <formula1>Data!$D$1:$D$1000</formula1>
    </dataValidation>
    <dataValidation type="custom" allowBlank="1" showDropDown="1" showErrorMessage="1" sqref="AB1:AC1 K4:L5 K7:L780">
      <formula1>OR(NOT(ISERROR(DATEVALUE(K1))), AND(ISNUMBER(K1), LEFT(CELL("format", K1))="D"))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229</v>
      </c>
      <c r="B2" s="46" t="s">
        <v>230</v>
      </c>
      <c r="C2" s="15"/>
      <c r="D2" s="21"/>
      <c r="E2" s="47" t="s">
        <v>231</v>
      </c>
      <c r="F2" s="48" t="s">
        <v>21</v>
      </c>
      <c r="G2" s="47" t="s">
        <v>232</v>
      </c>
      <c r="H2" s="49" t="s">
        <v>24</v>
      </c>
    </row>
    <row r="3">
      <c r="A3" s="50" t="s">
        <v>233</v>
      </c>
      <c r="B3" s="46" t="s">
        <v>26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1140.0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45460.0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241</v>
      </c>
      <c r="B6" s="58"/>
      <c r="C6" s="59" t="s">
        <v>242</v>
      </c>
      <c r="D6" s="60"/>
      <c r="E6" s="61" t="s">
        <v>243</v>
      </c>
      <c r="F6" s="15"/>
      <c r="G6" s="15"/>
      <c r="H6" s="62"/>
    </row>
    <row r="7">
      <c r="A7" s="63" t="s">
        <v>244</v>
      </c>
      <c r="B7" s="63" t="s">
        <v>245</v>
      </c>
      <c r="C7" s="64" t="s">
        <v>246</v>
      </c>
      <c r="D7" s="65" t="s">
        <v>247</v>
      </c>
      <c r="E7" s="66" t="s">
        <v>248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250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253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255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259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261</v>
      </c>
      <c r="F13" s="15"/>
      <c r="G13" s="21"/>
      <c r="H13" s="67" t="str">
        <f t="shared" si="1"/>
        <v>Pass</v>
      </c>
    </row>
    <row r="14">
      <c r="A14" s="70"/>
      <c r="B14" s="71" t="s">
        <v>262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264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265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267</v>
      </c>
      <c r="B17" s="78" t="s">
        <v>245</v>
      </c>
      <c r="C17" s="79" t="s">
        <v>246</v>
      </c>
      <c r="D17" s="80" t="s">
        <v>247</v>
      </c>
      <c r="E17" s="66" t="s">
        <v>248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250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66" t="s">
        <v>253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66" t="s">
        <v>255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66" t="s">
        <v>259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66" t="s">
        <v>261</v>
      </c>
      <c r="F23" s="15"/>
      <c r="G23" s="21"/>
      <c r="H23" s="67" t="str">
        <f t="shared" si="3"/>
        <v>Pass</v>
      </c>
    </row>
    <row r="24">
      <c r="A24" s="70"/>
      <c r="B24" s="82" t="s">
        <v>268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269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270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271</v>
      </c>
      <c r="B27" s="63" t="s">
        <v>245</v>
      </c>
      <c r="C27" s="64" t="s">
        <v>246</v>
      </c>
      <c r="D27" s="65" t="s">
        <v>247</v>
      </c>
      <c r="E27" s="66" t="s">
        <v>248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250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253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255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259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261</v>
      </c>
      <c r="F33" s="15"/>
      <c r="G33" s="21"/>
      <c r="H33" s="67" t="str">
        <f t="shared" si="5"/>
        <v>Pass</v>
      </c>
    </row>
    <row r="34">
      <c r="A34" s="70"/>
      <c r="B34" s="71" t="s">
        <v>272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273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274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276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93" t="s">
        <v>228</v>
      </c>
      <c r="B1" s="44"/>
      <c r="C1" s="44"/>
      <c r="D1" s="44"/>
      <c r="E1" s="44"/>
      <c r="F1" s="44"/>
      <c r="G1" s="44"/>
      <c r="H1" s="13"/>
    </row>
    <row r="2">
      <c r="A2" s="94" t="s">
        <v>277</v>
      </c>
      <c r="B2" s="95"/>
      <c r="C2" s="15"/>
      <c r="D2" s="21"/>
      <c r="E2" s="47" t="s">
        <v>231</v>
      </c>
      <c r="F2" s="96"/>
      <c r="G2" s="47" t="s">
        <v>232</v>
      </c>
      <c r="H2" s="97"/>
    </row>
    <row r="3">
      <c r="A3" s="98" t="s">
        <v>233</v>
      </c>
      <c r="B3" s="99"/>
      <c r="C3" s="15"/>
      <c r="D3" s="21"/>
      <c r="E3" s="51" t="s">
        <v>234</v>
      </c>
      <c r="F3" s="100"/>
      <c r="G3" s="47" t="s">
        <v>236</v>
      </c>
      <c r="H3" s="97"/>
    </row>
    <row r="4">
      <c r="A4" s="84"/>
      <c r="B4" s="15"/>
      <c r="C4" s="15"/>
      <c r="D4" s="21"/>
      <c r="E4" s="47" t="s">
        <v>237</v>
      </c>
      <c r="F4" s="96"/>
      <c r="G4" s="47" t="s">
        <v>238</v>
      </c>
      <c r="H4" s="97"/>
    </row>
    <row r="5">
      <c r="A5" s="84"/>
      <c r="B5" s="15"/>
      <c r="C5" s="15"/>
      <c r="D5" s="21"/>
      <c r="E5" s="47" t="s">
        <v>239</v>
      </c>
      <c r="F5" s="101"/>
      <c r="G5" s="57" t="s">
        <v>278</v>
      </c>
      <c r="H5" s="97"/>
    </row>
    <row r="6">
      <c r="A6" s="59" t="s">
        <v>279</v>
      </c>
      <c r="B6" s="59"/>
      <c r="C6" s="59" t="s">
        <v>280</v>
      </c>
      <c r="D6" s="60"/>
      <c r="E6" s="89" t="s">
        <v>281</v>
      </c>
      <c r="F6" s="44"/>
      <c r="G6" s="13"/>
      <c r="H6" s="90"/>
    </row>
    <row r="7">
      <c r="A7" s="63"/>
      <c r="B7" s="63" t="s">
        <v>245</v>
      </c>
      <c r="C7" s="64"/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102"/>
      <c r="B8" s="103"/>
      <c r="C8" s="64"/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103"/>
      <c r="C9" s="64"/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103"/>
      <c r="C10" s="64"/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103"/>
      <c r="C11" s="64"/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103"/>
      <c r="C12" s="64"/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103"/>
      <c r="C13" s="64"/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283</v>
      </c>
      <c r="C14" s="72"/>
      <c r="D14" s="104" t="s">
        <v>282</v>
      </c>
      <c r="E14" s="73"/>
      <c r="F14" s="15"/>
      <c r="G14" s="21"/>
      <c r="H14" s="74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284</v>
      </c>
      <c r="C15" s="76"/>
      <c r="D15" s="104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285</v>
      </c>
      <c r="C16" s="21"/>
      <c r="D16" s="104" t="s">
        <v>282</v>
      </c>
      <c r="E16" s="73"/>
      <c r="F16" s="15"/>
      <c r="G16" s="21"/>
      <c r="H16" s="74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/>
      <c r="B17" s="78" t="s">
        <v>286</v>
      </c>
      <c r="C17" s="79"/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105"/>
      <c r="B18" s="106"/>
      <c r="C18" s="79"/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106"/>
      <c r="C19" s="79"/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106"/>
      <c r="C20" s="79"/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106"/>
      <c r="C21" s="79"/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106"/>
      <c r="C22" s="79"/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106"/>
      <c r="C23" s="79"/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287</v>
      </c>
      <c r="C24" s="83"/>
      <c r="D24" s="107" t="s">
        <v>282</v>
      </c>
      <c r="E24" s="84"/>
      <c r="F24" s="15"/>
      <c r="G24" s="21"/>
      <c r="H24" s="74" t="str">
        <f t="shared" ref="H24:H26" si="4">IF(D24="Pass", "Pass", IF(D24="Fail", "Fail", ""))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288</v>
      </c>
      <c r="C25" s="76"/>
      <c r="D25" s="107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289</v>
      </c>
      <c r="C26" s="21"/>
      <c r="D26" s="107" t="s">
        <v>282</v>
      </c>
      <c r="E26" s="84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/>
      <c r="B27" s="63" t="s">
        <v>286</v>
      </c>
      <c r="C27" s="64"/>
      <c r="D27" s="65" t="s">
        <v>282</v>
      </c>
      <c r="E27" s="73"/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102"/>
      <c r="B28" s="103"/>
      <c r="C28" s="64"/>
      <c r="D28" s="65" t="s">
        <v>282</v>
      </c>
      <c r="E28" s="73"/>
      <c r="F28" s="15"/>
      <c r="G28" s="21"/>
      <c r="H28" s="67" t="str">
        <f t="shared" si="5"/>
        <v/>
      </c>
    </row>
    <row r="29">
      <c r="A29" s="70"/>
      <c r="B29" s="103"/>
      <c r="C29" s="64"/>
      <c r="D29" s="65" t="s">
        <v>282</v>
      </c>
      <c r="E29" s="73"/>
      <c r="F29" s="15"/>
      <c r="G29" s="21"/>
      <c r="H29" s="67" t="str">
        <f t="shared" si="5"/>
        <v/>
      </c>
    </row>
    <row r="30">
      <c r="A30" s="70"/>
      <c r="B30" s="103"/>
      <c r="C30" s="64"/>
      <c r="D30" s="65" t="s">
        <v>282</v>
      </c>
      <c r="E30" s="73"/>
      <c r="F30" s="15"/>
      <c r="G30" s="21"/>
      <c r="H30" s="67" t="str">
        <f t="shared" si="5"/>
        <v/>
      </c>
    </row>
    <row r="31">
      <c r="A31" s="70"/>
      <c r="B31" s="103"/>
      <c r="C31" s="64"/>
      <c r="D31" s="65" t="s">
        <v>282</v>
      </c>
      <c r="E31" s="73"/>
      <c r="F31" s="15"/>
      <c r="G31" s="21"/>
      <c r="H31" s="67" t="str">
        <f t="shared" si="5"/>
        <v/>
      </c>
    </row>
    <row r="32">
      <c r="A32" s="70"/>
      <c r="B32" s="103"/>
      <c r="C32" s="64"/>
      <c r="D32" s="65" t="s">
        <v>282</v>
      </c>
      <c r="E32" s="73"/>
      <c r="F32" s="15"/>
      <c r="G32" s="21"/>
      <c r="H32" s="67" t="str">
        <f t="shared" si="5"/>
        <v/>
      </c>
    </row>
    <row r="33">
      <c r="A33" s="70"/>
      <c r="B33" s="103"/>
      <c r="C33" s="64"/>
      <c r="D33" s="65" t="s">
        <v>282</v>
      </c>
      <c r="E33" s="73"/>
      <c r="F33" s="15"/>
      <c r="G33" s="21"/>
      <c r="H33" s="67" t="str">
        <f t="shared" si="5"/>
        <v/>
      </c>
    </row>
    <row r="34">
      <c r="A34" s="70"/>
      <c r="B34" s="71" t="s">
        <v>290</v>
      </c>
      <c r="C34" s="72"/>
      <c r="D34" s="104" t="s">
        <v>282</v>
      </c>
      <c r="E34" s="73"/>
      <c r="F34" s="15"/>
      <c r="G34" s="21"/>
      <c r="H34" s="74" t="str">
        <f t="shared" ref="H34:H36" si="6">IF(D34="Pass", "Pass", IF(D34="Fail", "Fail", ""))</f>
        <v/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70"/>
      <c r="B35" s="75" t="s">
        <v>291</v>
      </c>
      <c r="C35" s="76"/>
      <c r="D35" s="104" t="s">
        <v>282</v>
      </c>
      <c r="E35" s="73"/>
      <c r="F35" s="15"/>
      <c r="G35" s="21"/>
      <c r="H35" s="74" t="str">
        <f t="shared" si="6"/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7"/>
      <c r="B36" s="75" t="s">
        <v>292</v>
      </c>
      <c r="C36" s="21"/>
      <c r="D36" s="104" t="s">
        <v>282</v>
      </c>
      <c r="E36" s="73"/>
      <c r="F36" s="15"/>
      <c r="G36" s="21"/>
      <c r="H36" s="74" t="str">
        <f t="shared" si="6"/>
        <v/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8"/>
      <c r="B37" s="78" t="s">
        <v>286</v>
      </c>
      <c r="C37" s="79"/>
      <c r="D37" s="80" t="s">
        <v>282</v>
      </c>
      <c r="E37" s="84"/>
      <c r="F37" s="15"/>
      <c r="G37" s="21"/>
      <c r="H37" s="67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105"/>
      <c r="B38" s="106"/>
      <c r="C38" s="79"/>
      <c r="D38" s="80" t="s">
        <v>282</v>
      </c>
      <c r="E38" s="84"/>
      <c r="F38" s="15"/>
      <c r="G38" s="21"/>
      <c r="H38" s="67" t="str">
        <f t="shared" si="7"/>
        <v/>
      </c>
    </row>
    <row r="39">
      <c r="A39" s="70"/>
      <c r="B39" s="106"/>
      <c r="C39" s="79"/>
      <c r="D39" s="80" t="s">
        <v>282</v>
      </c>
      <c r="E39" s="84"/>
      <c r="F39" s="15"/>
      <c r="G39" s="21"/>
      <c r="H39" s="67" t="str">
        <f t="shared" si="7"/>
        <v/>
      </c>
    </row>
    <row r="40">
      <c r="A40" s="70"/>
      <c r="B40" s="106"/>
      <c r="C40" s="79"/>
      <c r="D40" s="80" t="s">
        <v>282</v>
      </c>
      <c r="E40" s="84"/>
      <c r="F40" s="15"/>
      <c r="G40" s="21"/>
      <c r="H40" s="67" t="str">
        <f t="shared" si="7"/>
        <v/>
      </c>
    </row>
    <row r="41">
      <c r="A41" s="70"/>
      <c r="B41" s="106"/>
      <c r="C41" s="79"/>
      <c r="D41" s="80" t="s">
        <v>282</v>
      </c>
      <c r="E41" s="84"/>
      <c r="F41" s="15"/>
      <c r="G41" s="21"/>
      <c r="H41" s="67" t="str">
        <f t="shared" si="7"/>
        <v/>
      </c>
    </row>
    <row r="42">
      <c r="A42" s="70"/>
      <c r="B42" s="106"/>
      <c r="C42" s="79"/>
      <c r="D42" s="80" t="s">
        <v>282</v>
      </c>
      <c r="E42" s="84"/>
      <c r="F42" s="15"/>
      <c r="G42" s="21"/>
      <c r="H42" s="67" t="str">
        <f t="shared" si="7"/>
        <v/>
      </c>
    </row>
    <row r="43">
      <c r="A43" s="70"/>
      <c r="B43" s="106"/>
      <c r="C43" s="79"/>
      <c r="D43" s="80" t="s">
        <v>282</v>
      </c>
      <c r="E43" s="84"/>
      <c r="F43" s="15"/>
      <c r="G43" s="21"/>
      <c r="H43" s="67" t="str">
        <f t="shared" si="7"/>
        <v/>
      </c>
    </row>
    <row r="44">
      <c r="A44" s="70"/>
      <c r="B44" s="82" t="s">
        <v>293</v>
      </c>
      <c r="C44" s="83"/>
      <c r="D44" s="107" t="s">
        <v>282</v>
      </c>
      <c r="E44" s="84"/>
      <c r="F44" s="15"/>
      <c r="G44" s="21"/>
      <c r="H44" s="74" t="str">
        <f t="shared" ref="H44:H46" si="8">IF(D44="Pass", "Pass", IF(D44="Fail", "Fail", ""))</f>
        <v/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70"/>
      <c r="B45" s="85" t="s">
        <v>294</v>
      </c>
      <c r="C45" s="76"/>
      <c r="D45" s="107" t="s">
        <v>282</v>
      </c>
      <c r="E45" s="84"/>
      <c r="F45" s="15"/>
      <c r="G45" s="21"/>
      <c r="H45" s="74" t="str">
        <f t="shared" si="8"/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7"/>
      <c r="B46" s="85" t="s">
        <v>295</v>
      </c>
      <c r="C46" s="21"/>
      <c r="D46" s="107" t="s">
        <v>282</v>
      </c>
      <c r="E46" s="84"/>
      <c r="F46" s="15"/>
      <c r="G46" s="21"/>
      <c r="H46" s="74" t="str">
        <f t="shared" si="8"/>
        <v/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63"/>
      <c r="B47" s="63" t="s">
        <v>286</v>
      </c>
      <c r="C47" s="64"/>
      <c r="D47" s="65" t="s">
        <v>282</v>
      </c>
      <c r="E47" s="73"/>
      <c r="F47" s="15"/>
      <c r="G47" s="21"/>
      <c r="H47" s="67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102"/>
      <c r="B48" s="103"/>
      <c r="C48" s="64"/>
      <c r="D48" s="65" t="s">
        <v>282</v>
      </c>
      <c r="E48" s="73"/>
      <c r="F48" s="15"/>
      <c r="G48" s="21"/>
      <c r="H48" s="67" t="str">
        <f t="shared" si="9"/>
        <v/>
      </c>
    </row>
    <row r="49">
      <c r="A49" s="70"/>
      <c r="B49" s="103"/>
      <c r="C49" s="64"/>
      <c r="D49" s="65" t="s">
        <v>282</v>
      </c>
      <c r="E49" s="73"/>
      <c r="F49" s="15"/>
      <c r="G49" s="21"/>
      <c r="H49" s="67" t="str">
        <f t="shared" si="9"/>
        <v/>
      </c>
    </row>
    <row r="50">
      <c r="A50" s="70"/>
      <c r="B50" s="103"/>
      <c r="C50" s="64"/>
      <c r="D50" s="65" t="s">
        <v>282</v>
      </c>
      <c r="E50" s="73"/>
      <c r="F50" s="15"/>
      <c r="G50" s="21"/>
      <c r="H50" s="67" t="str">
        <f t="shared" si="9"/>
        <v/>
      </c>
    </row>
    <row r="51">
      <c r="A51" s="70"/>
      <c r="B51" s="103"/>
      <c r="C51" s="64"/>
      <c r="D51" s="65" t="s">
        <v>282</v>
      </c>
      <c r="E51" s="73"/>
      <c r="F51" s="15"/>
      <c r="G51" s="21"/>
      <c r="H51" s="67" t="str">
        <f t="shared" si="9"/>
        <v/>
      </c>
    </row>
    <row r="52">
      <c r="A52" s="70"/>
      <c r="B52" s="103"/>
      <c r="C52" s="64"/>
      <c r="D52" s="65" t="s">
        <v>282</v>
      </c>
      <c r="E52" s="73"/>
      <c r="F52" s="15"/>
      <c r="G52" s="21"/>
      <c r="H52" s="67" t="str">
        <f t="shared" si="9"/>
        <v/>
      </c>
    </row>
    <row r="53">
      <c r="A53" s="70"/>
      <c r="B53" s="103"/>
      <c r="C53" s="64"/>
      <c r="D53" s="65" t="s">
        <v>282</v>
      </c>
      <c r="E53" s="73"/>
      <c r="F53" s="15"/>
      <c r="G53" s="21"/>
      <c r="H53" s="67" t="str">
        <f t="shared" si="9"/>
        <v/>
      </c>
    </row>
    <row r="54">
      <c r="A54" s="70"/>
      <c r="B54" s="108" t="s">
        <v>296</v>
      </c>
      <c r="C54" s="87"/>
      <c r="D54" s="65" t="s">
        <v>282</v>
      </c>
      <c r="E54" s="73"/>
      <c r="F54" s="15"/>
      <c r="G54" s="21"/>
      <c r="H54" s="109" t="str">
        <f t="shared" ref="H54:H56" si="10">IF(D54="Pass", "Pass", IF(D54="Fail", "Fail", ""))</f>
        <v/>
      </c>
    </row>
    <row r="55">
      <c r="A55" s="70"/>
      <c r="B55" s="108" t="s">
        <v>297</v>
      </c>
      <c r="C55" s="76"/>
      <c r="D55" s="65" t="s">
        <v>282</v>
      </c>
      <c r="E55" s="73"/>
      <c r="F55" s="15"/>
      <c r="G55" s="21"/>
      <c r="H55" s="109" t="str">
        <f t="shared" si="10"/>
        <v/>
      </c>
    </row>
    <row r="56">
      <c r="A56" s="77"/>
      <c r="B56" s="108" t="s">
        <v>298</v>
      </c>
      <c r="C56" s="21"/>
      <c r="D56" s="65" t="s">
        <v>282</v>
      </c>
      <c r="E56" s="73"/>
      <c r="F56" s="15"/>
      <c r="G56" s="21"/>
      <c r="H56" s="109" t="str">
        <f t="shared" si="10"/>
        <v/>
      </c>
    </row>
    <row r="57">
      <c r="A57" s="110" t="s">
        <v>275</v>
      </c>
      <c r="B57" s="15"/>
      <c r="C57" s="21"/>
      <c r="D57" s="61" t="s">
        <v>299</v>
      </c>
      <c r="E57" s="15"/>
      <c r="F57" s="15"/>
      <c r="G57" s="15"/>
      <c r="H57" s="62"/>
    </row>
    <row r="58">
      <c r="A58" s="111" t="s">
        <v>1</v>
      </c>
      <c r="B58" s="15"/>
      <c r="C58" s="21"/>
      <c r="D58" s="84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300</v>
      </c>
      <c r="B2" s="112"/>
      <c r="C2" s="15"/>
      <c r="D2" s="21"/>
      <c r="E2" s="47" t="s">
        <v>231</v>
      </c>
      <c r="F2" s="96"/>
      <c r="G2" s="47" t="s">
        <v>232</v>
      </c>
      <c r="H2" s="97"/>
    </row>
    <row r="3">
      <c r="A3" s="50" t="s">
        <v>233</v>
      </c>
      <c r="B3" s="46"/>
      <c r="C3" s="15"/>
      <c r="D3" s="21"/>
      <c r="E3" s="51" t="s">
        <v>234</v>
      </c>
      <c r="F3" s="100"/>
      <c r="G3" s="47" t="s">
        <v>236</v>
      </c>
      <c r="H3" s="97"/>
    </row>
    <row r="4">
      <c r="A4" s="54"/>
      <c r="B4" s="15"/>
      <c r="C4" s="15"/>
      <c r="D4" s="21"/>
      <c r="E4" s="47" t="s">
        <v>237</v>
      </c>
      <c r="F4" s="96"/>
      <c r="G4" s="47" t="s">
        <v>238</v>
      </c>
      <c r="H4" s="97"/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97"/>
    </row>
    <row r="6">
      <c r="A6" s="58" t="s">
        <v>301</v>
      </c>
      <c r="B6" s="58"/>
      <c r="C6" s="59" t="s">
        <v>302</v>
      </c>
      <c r="D6" s="60"/>
      <c r="E6" s="89" t="s">
        <v>303</v>
      </c>
      <c r="F6" s="44"/>
      <c r="G6" s="13"/>
      <c r="H6" s="90"/>
    </row>
    <row r="7">
      <c r="A7" s="63"/>
      <c r="B7" s="113" t="s">
        <v>304</v>
      </c>
      <c r="C7" s="64"/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64"/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69"/>
      <c r="C9" s="64"/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/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/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/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/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305</v>
      </c>
      <c r="C14" s="72"/>
      <c r="D14" s="114" t="s">
        <v>282</v>
      </c>
      <c r="E14" s="73"/>
      <c r="F14" s="15"/>
      <c r="G14" s="21"/>
      <c r="H14" s="115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306</v>
      </c>
      <c r="C15" s="76"/>
      <c r="D15" s="104" t="s">
        <v>282</v>
      </c>
      <c r="E15" s="73"/>
      <c r="F15" s="15"/>
      <c r="G15" s="21"/>
      <c r="H15" s="115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307</v>
      </c>
      <c r="C16" s="21"/>
      <c r="D16" s="104" t="s">
        <v>282</v>
      </c>
      <c r="E16" s="73"/>
      <c r="F16" s="15"/>
      <c r="G16" s="21"/>
      <c r="H16" s="115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/>
      <c r="B17" s="78" t="s">
        <v>245</v>
      </c>
      <c r="C17" s="79"/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/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/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/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/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/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/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308</v>
      </c>
      <c r="C24" s="116"/>
      <c r="D24" s="80" t="s">
        <v>282</v>
      </c>
      <c r="E24" s="84"/>
      <c r="F24" s="15"/>
      <c r="G24" s="21"/>
      <c r="H24" s="109" t="str">
        <f t="shared" ref="H24:H26" si="4">IF(D24="Pass", "Pass", IF(D24="Fail", "Fail", ""))</f>
        <v/>
      </c>
    </row>
    <row r="25">
      <c r="A25" s="70"/>
      <c r="B25" s="85" t="s">
        <v>309</v>
      </c>
      <c r="C25" s="76"/>
      <c r="D25" s="80" t="s">
        <v>282</v>
      </c>
      <c r="E25" s="84"/>
      <c r="F25" s="15"/>
      <c r="G25" s="21"/>
      <c r="H25" s="109" t="str">
        <f t="shared" si="4"/>
        <v/>
      </c>
    </row>
    <row r="26">
      <c r="A26" s="77"/>
      <c r="B26" s="85" t="s">
        <v>310</v>
      </c>
      <c r="C26" s="21"/>
      <c r="D26" s="80" t="s">
        <v>282</v>
      </c>
      <c r="E26" s="84"/>
      <c r="F26" s="15"/>
      <c r="G26" s="21"/>
      <c r="H26" s="109" t="str">
        <f t="shared" si="4"/>
        <v/>
      </c>
    </row>
    <row r="27">
      <c r="A27" s="88" t="s">
        <v>275</v>
      </c>
      <c r="B27" s="15"/>
      <c r="C27" s="21"/>
      <c r="D27" s="89" t="s">
        <v>311</v>
      </c>
      <c r="E27" s="44"/>
      <c r="F27" s="44"/>
      <c r="G27" s="13"/>
      <c r="H27" s="90"/>
    </row>
    <row r="28">
      <c r="A28" s="91" t="s">
        <v>1</v>
      </c>
      <c r="B28" s="15"/>
      <c r="C28" s="21"/>
      <c r="D28" s="84"/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312</v>
      </c>
      <c r="B2" s="112"/>
      <c r="C2" s="15"/>
      <c r="D2" s="21"/>
      <c r="E2" s="47" t="s">
        <v>231</v>
      </c>
      <c r="F2" s="96"/>
      <c r="G2" s="47" t="s">
        <v>232</v>
      </c>
      <c r="H2" s="97"/>
    </row>
    <row r="3">
      <c r="A3" s="50" t="s">
        <v>233</v>
      </c>
      <c r="B3" s="46"/>
      <c r="C3" s="15"/>
      <c r="D3" s="21"/>
      <c r="E3" s="51" t="s">
        <v>234</v>
      </c>
      <c r="F3" s="100"/>
      <c r="G3" s="47" t="s">
        <v>236</v>
      </c>
      <c r="H3" s="97"/>
    </row>
    <row r="4">
      <c r="A4" s="54"/>
      <c r="B4" s="15"/>
      <c r="C4" s="15"/>
      <c r="D4" s="21"/>
      <c r="E4" s="47" t="s">
        <v>237</v>
      </c>
      <c r="F4" s="96"/>
      <c r="G4" s="47" t="s">
        <v>238</v>
      </c>
      <c r="H4" s="97"/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97"/>
    </row>
    <row r="6">
      <c r="A6" s="58" t="s">
        <v>313</v>
      </c>
      <c r="B6" s="58"/>
      <c r="C6" s="59" t="s">
        <v>314</v>
      </c>
      <c r="D6" s="60"/>
      <c r="E6" s="61" t="s">
        <v>315</v>
      </c>
      <c r="F6" s="15"/>
      <c r="G6" s="15"/>
      <c r="H6" s="62"/>
    </row>
    <row r="7">
      <c r="A7" s="63"/>
      <c r="B7" s="63" t="s">
        <v>245</v>
      </c>
      <c r="C7" s="64"/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64"/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69"/>
      <c r="C9" s="64"/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/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/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/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/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316</v>
      </c>
      <c r="C14" s="72"/>
      <c r="D14" s="65" t="s">
        <v>282</v>
      </c>
      <c r="E14" s="73"/>
      <c r="F14" s="15"/>
      <c r="G14" s="21"/>
      <c r="H14" s="74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317</v>
      </c>
      <c r="C15" s="76"/>
      <c r="D15" s="65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318</v>
      </c>
      <c r="C16" s="21"/>
      <c r="D16" s="65" t="s">
        <v>282</v>
      </c>
      <c r="E16" s="73"/>
      <c r="F16" s="15"/>
      <c r="G16" s="21"/>
      <c r="H16" s="74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/>
      <c r="B17" s="78" t="s">
        <v>245</v>
      </c>
      <c r="C17" s="79"/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/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/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/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/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/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/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319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320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321</v>
      </c>
      <c r="C26" s="21"/>
      <c r="D26" s="80" t="s">
        <v>282</v>
      </c>
      <c r="E26" s="84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/>
      <c r="B27" s="63" t="s">
        <v>245</v>
      </c>
      <c r="C27" s="64"/>
      <c r="D27" s="65" t="s">
        <v>282</v>
      </c>
      <c r="E27" s="73"/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8"/>
      <c r="B28" s="69"/>
      <c r="C28" s="64"/>
      <c r="D28" s="65" t="s">
        <v>282</v>
      </c>
      <c r="E28" s="73"/>
      <c r="F28" s="15"/>
      <c r="G28" s="21"/>
      <c r="H28" s="67" t="str">
        <f t="shared" si="5"/>
        <v/>
      </c>
    </row>
    <row r="29">
      <c r="A29" s="70"/>
      <c r="B29" s="69"/>
      <c r="C29" s="64"/>
      <c r="D29" s="65" t="s">
        <v>282</v>
      </c>
      <c r="E29" s="73"/>
      <c r="F29" s="15"/>
      <c r="G29" s="21"/>
      <c r="H29" s="67" t="str">
        <f t="shared" si="5"/>
        <v/>
      </c>
    </row>
    <row r="30">
      <c r="A30" s="70"/>
      <c r="B30" s="69"/>
      <c r="C30" s="64"/>
      <c r="D30" s="65" t="s">
        <v>282</v>
      </c>
      <c r="E30" s="73"/>
      <c r="F30" s="15"/>
      <c r="G30" s="21"/>
      <c r="H30" s="67" t="str">
        <f t="shared" si="5"/>
        <v/>
      </c>
    </row>
    <row r="31">
      <c r="A31" s="70"/>
      <c r="B31" s="69"/>
      <c r="C31" s="64"/>
      <c r="D31" s="65" t="s">
        <v>282</v>
      </c>
      <c r="E31" s="73"/>
      <c r="F31" s="15"/>
      <c r="G31" s="21"/>
      <c r="H31" s="67" t="str">
        <f t="shared" si="5"/>
        <v/>
      </c>
    </row>
    <row r="32">
      <c r="A32" s="70"/>
      <c r="B32" s="69"/>
      <c r="C32" s="64"/>
      <c r="D32" s="65" t="s">
        <v>282</v>
      </c>
      <c r="E32" s="73"/>
      <c r="F32" s="15"/>
      <c r="G32" s="21"/>
      <c r="H32" s="67" t="str">
        <f t="shared" si="5"/>
        <v/>
      </c>
    </row>
    <row r="33">
      <c r="A33" s="70"/>
      <c r="B33" s="69"/>
      <c r="C33" s="64"/>
      <c r="D33" s="65" t="s">
        <v>282</v>
      </c>
      <c r="E33" s="73"/>
      <c r="F33" s="15"/>
      <c r="G33" s="21"/>
      <c r="H33" s="67" t="str">
        <f t="shared" si="5"/>
        <v/>
      </c>
    </row>
    <row r="34">
      <c r="A34" s="70"/>
      <c r="B34" s="71" t="s">
        <v>322</v>
      </c>
      <c r="C34" s="87"/>
      <c r="D34" s="65" t="s">
        <v>282</v>
      </c>
      <c r="E34" s="73"/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323</v>
      </c>
      <c r="C35" s="76"/>
      <c r="D35" s="65" t="s">
        <v>282</v>
      </c>
      <c r="E35" s="73"/>
      <c r="F35" s="15"/>
      <c r="G35" s="21"/>
      <c r="H35" s="67" t="str">
        <f t="shared" si="6"/>
        <v/>
      </c>
    </row>
    <row r="36">
      <c r="A36" s="77"/>
      <c r="B36" s="75" t="s">
        <v>324</v>
      </c>
      <c r="C36" s="21"/>
      <c r="D36" s="65" t="s">
        <v>282</v>
      </c>
      <c r="E36" s="73"/>
      <c r="F36" s="15"/>
      <c r="G36" s="21"/>
      <c r="H36" s="67" t="str">
        <f t="shared" si="6"/>
        <v/>
      </c>
    </row>
    <row r="37">
      <c r="A37" s="88" t="s">
        <v>275</v>
      </c>
      <c r="B37" s="15"/>
      <c r="C37" s="21"/>
      <c r="D37" s="89" t="s">
        <v>325</v>
      </c>
      <c r="E37" s="44"/>
      <c r="F37" s="44"/>
      <c r="G37" s="13"/>
      <c r="H37" s="90"/>
    </row>
    <row r="38">
      <c r="A38" s="91" t="s">
        <v>1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326</v>
      </c>
      <c r="B2" s="46" t="s">
        <v>230</v>
      </c>
      <c r="C2" s="15"/>
      <c r="D2" s="21"/>
      <c r="E2" s="47" t="s">
        <v>231</v>
      </c>
      <c r="F2" s="48" t="s">
        <v>29</v>
      </c>
      <c r="G2" s="47" t="s">
        <v>232</v>
      </c>
      <c r="H2" s="49" t="s">
        <v>22</v>
      </c>
    </row>
    <row r="3">
      <c r="A3" s="50" t="s">
        <v>233</v>
      </c>
      <c r="B3" s="46" t="s">
        <v>26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4.00027433E8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45468.0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327</v>
      </c>
      <c r="B6" s="58"/>
      <c r="C6" s="59" t="s">
        <v>328</v>
      </c>
      <c r="D6" s="60"/>
      <c r="E6" s="61" t="s">
        <v>329</v>
      </c>
      <c r="F6" s="15"/>
      <c r="G6" s="15"/>
      <c r="H6" s="62"/>
    </row>
    <row r="7">
      <c r="A7" s="63" t="s">
        <v>330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333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334</v>
      </c>
      <c r="E9" s="66" t="s">
        <v>335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253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336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337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338</v>
      </c>
      <c r="F13" s="15"/>
      <c r="G13" s="21"/>
      <c r="H13" s="67" t="str">
        <f t="shared" si="1"/>
        <v>Pass</v>
      </c>
    </row>
    <row r="14">
      <c r="A14" s="70"/>
      <c r="B14" s="71" t="s">
        <v>339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340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341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342</v>
      </c>
      <c r="B17" s="78" t="s">
        <v>245</v>
      </c>
      <c r="C17" s="79" t="s">
        <v>246</v>
      </c>
      <c r="D17" s="80" t="s">
        <v>331</v>
      </c>
      <c r="E17" s="6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66" t="s">
        <v>333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334</v>
      </c>
      <c r="E19" s="66" t="s">
        <v>335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66" t="s">
        <v>253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336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337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66" t="s">
        <v>338</v>
      </c>
      <c r="F23" s="15"/>
      <c r="G23" s="21"/>
      <c r="H23" s="67" t="str">
        <f t="shared" si="3"/>
        <v>Pass</v>
      </c>
    </row>
    <row r="24">
      <c r="A24" s="70"/>
      <c r="B24" s="82" t="s">
        <v>343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344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345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346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333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334</v>
      </c>
      <c r="E29" s="66" t="s">
        <v>335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253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336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337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338</v>
      </c>
      <c r="F33" s="15"/>
      <c r="G33" s="21"/>
      <c r="H33" s="67" t="str">
        <f t="shared" si="5"/>
        <v>Pass</v>
      </c>
    </row>
    <row r="34">
      <c r="A34" s="70"/>
      <c r="B34" s="71" t="s">
        <v>347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348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349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350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351</v>
      </c>
      <c r="B2" s="46" t="s">
        <v>230</v>
      </c>
      <c r="C2" s="15"/>
      <c r="D2" s="21"/>
      <c r="E2" s="47" t="s">
        <v>231</v>
      </c>
      <c r="F2" s="48" t="s">
        <v>29</v>
      </c>
      <c r="G2" s="47" t="s">
        <v>232</v>
      </c>
      <c r="H2" s="49" t="s">
        <v>22</v>
      </c>
    </row>
    <row r="3">
      <c r="A3" s="50" t="s">
        <v>233</v>
      </c>
      <c r="B3" s="46" t="s">
        <v>26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4.000027433E9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45468.0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352</v>
      </c>
      <c r="B6" s="58"/>
      <c r="C6" s="59" t="s">
        <v>353</v>
      </c>
      <c r="D6" s="60"/>
      <c r="E6" s="61" t="s">
        <v>354</v>
      </c>
      <c r="F6" s="15"/>
      <c r="G6" s="15"/>
      <c r="H6" s="62"/>
    </row>
    <row r="7">
      <c r="A7" s="63" t="s">
        <v>355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333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334</v>
      </c>
      <c r="E9" s="66" t="s">
        <v>335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253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336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356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357</v>
      </c>
      <c r="F13" s="15"/>
      <c r="G13" s="21"/>
      <c r="H13" s="67" t="str">
        <f t="shared" si="1"/>
        <v>Pass</v>
      </c>
    </row>
    <row r="14">
      <c r="A14" s="70"/>
      <c r="B14" s="71" t="s">
        <v>358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359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360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361</v>
      </c>
      <c r="B17" s="78" t="s">
        <v>245</v>
      </c>
      <c r="C17" s="79" t="s">
        <v>246</v>
      </c>
      <c r="D17" s="80" t="s">
        <v>331</v>
      </c>
      <c r="E17" s="6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66" t="s">
        <v>333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334</v>
      </c>
      <c r="E19" s="66" t="s">
        <v>335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66" t="s">
        <v>253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336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356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66" t="s">
        <v>357</v>
      </c>
      <c r="F23" s="15"/>
      <c r="G23" s="21"/>
      <c r="H23" s="67" t="str">
        <f t="shared" si="3"/>
        <v>Pass</v>
      </c>
    </row>
    <row r="24">
      <c r="A24" s="70"/>
      <c r="B24" s="82" t="s">
        <v>362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363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364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365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333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334</v>
      </c>
      <c r="E29" s="66" t="s">
        <v>335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253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336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356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357</v>
      </c>
      <c r="F33" s="15"/>
      <c r="G33" s="21"/>
      <c r="H33" s="67" t="str">
        <f t="shared" si="5"/>
        <v>Pass</v>
      </c>
    </row>
    <row r="34">
      <c r="A34" s="70"/>
      <c r="B34" s="71" t="s">
        <v>366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367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368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369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370</v>
      </c>
      <c r="B2" s="46" t="s">
        <v>230</v>
      </c>
      <c r="C2" s="15"/>
      <c r="D2" s="21"/>
      <c r="E2" s="47" t="s">
        <v>231</v>
      </c>
      <c r="F2" s="48" t="s">
        <v>32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1145.0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45482.0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371</v>
      </c>
      <c r="B6" s="58"/>
      <c r="C6" s="59" t="s">
        <v>372</v>
      </c>
      <c r="D6" s="60"/>
      <c r="E6" s="61" t="s">
        <v>373</v>
      </c>
      <c r="F6" s="15"/>
      <c r="G6" s="15"/>
      <c r="H6" s="62"/>
    </row>
    <row r="7">
      <c r="A7" s="63" t="s">
        <v>374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331</v>
      </c>
      <c r="E8" s="66" t="s">
        <v>332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375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376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377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377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252</v>
      </c>
      <c r="E13" s="66" t="s">
        <v>248</v>
      </c>
      <c r="F13" s="15"/>
      <c r="G13" s="21"/>
      <c r="H13" s="67" t="str">
        <f t="shared" si="1"/>
        <v>Pass</v>
      </c>
    </row>
    <row r="14">
      <c r="A14" s="70"/>
      <c r="B14" s="71" t="s">
        <v>378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379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380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381</v>
      </c>
      <c r="B17" s="78" t="s">
        <v>245</v>
      </c>
      <c r="C17" s="79" t="s">
        <v>246</v>
      </c>
      <c r="D17" s="80" t="s">
        <v>331</v>
      </c>
      <c r="E17" s="8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331</v>
      </c>
      <c r="E18" s="86" t="s">
        <v>332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375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375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377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377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382</v>
      </c>
      <c r="F23" s="15"/>
      <c r="G23" s="21"/>
      <c r="H23" s="67" t="str">
        <f t="shared" si="3"/>
        <v>Pass</v>
      </c>
    </row>
    <row r="24">
      <c r="A24" s="70"/>
      <c r="B24" s="82" t="s">
        <v>383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384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385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386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331</v>
      </c>
      <c r="E28" s="66" t="s">
        <v>332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375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375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377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377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375</v>
      </c>
      <c r="F33" s="15"/>
      <c r="G33" s="21"/>
      <c r="H33" s="67" t="str">
        <f t="shared" si="5"/>
        <v>Pass</v>
      </c>
    </row>
    <row r="34">
      <c r="A34" s="70"/>
      <c r="B34" s="71" t="s">
        <v>387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388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389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390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391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302824.0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45496.0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392</v>
      </c>
      <c r="B6" s="58"/>
      <c r="C6" s="59" t="s">
        <v>393</v>
      </c>
      <c r="D6" s="60"/>
      <c r="E6" s="61" t="s">
        <v>394</v>
      </c>
      <c r="F6" s="15"/>
      <c r="G6" s="15"/>
      <c r="H6" s="62"/>
    </row>
    <row r="7">
      <c r="A7" s="63" t="s">
        <v>395</v>
      </c>
      <c r="B7" s="63" t="s">
        <v>245</v>
      </c>
      <c r="C7" s="64" t="s">
        <v>246</v>
      </c>
      <c r="D7" s="65" t="s">
        <v>247</v>
      </c>
      <c r="E7" s="66" t="s">
        <v>396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397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398</v>
      </c>
      <c r="E9" s="66" t="s">
        <v>399</v>
      </c>
      <c r="F9" s="15"/>
      <c r="G9" s="21"/>
      <c r="H9" s="67" t="str">
        <f t="shared" si="1"/>
        <v>Fail</v>
      </c>
    </row>
    <row r="10">
      <c r="A10" s="70"/>
      <c r="B10" s="69"/>
      <c r="C10" s="64" t="s">
        <v>254</v>
      </c>
      <c r="D10" s="65" t="s">
        <v>398</v>
      </c>
      <c r="E10" s="66" t="s">
        <v>400</v>
      </c>
      <c r="F10" s="15"/>
      <c r="G10" s="21"/>
      <c r="H10" s="67" t="str">
        <f t="shared" si="1"/>
        <v>Fail</v>
      </c>
    </row>
    <row r="11">
      <c r="A11" s="70"/>
      <c r="B11" s="69"/>
      <c r="C11" s="64" t="s">
        <v>256</v>
      </c>
      <c r="D11" s="65" t="s">
        <v>398</v>
      </c>
      <c r="E11" s="66" t="s">
        <v>400</v>
      </c>
      <c r="F11" s="15"/>
      <c r="G11" s="21"/>
      <c r="H11" s="67" t="str">
        <f t="shared" si="1"/>
        <v>Fail</v>
      </c>
    </row>
    <row r="12">
      <c r="A12" s="70"/>
      <c r="B12" s="69"/>
      <c r="C12" s="64" t="s">
        <v>257</v>
      </c>
      <c r="D12" s="65" t="s">
        <v>398</v>
      </c>
      <c r="E12" s="66" t="s">
        <v>400</v>
      </c>
      <c r="F12" s="15"/>
      <c r="G12" s="21"/>
      <c r="H12" s="67" t="str">
        <f t="shared" si="1"/>
        <v>Fail</v>
      </c>
    </row>
    <row r="13">
      <c r="A13" s="70"/>
      <c r="B13" s="69"/>
      <c r="C13" s="64" t="s">
        <v>260</v>
      </c>
      <c r="D13" s="65" t="s">
        <v>398</v>
      </c>
      <c r="E13" s="66" t="s">
        <v>400</v>
      </c>
      <c r="F13" s="15"/>
      <c r="G13" s="21"/>
      <c r="H13" s="67" t="str">
        <f t="shared" si="1"/>
        <v>Fail</v>
      </c>
    </row>
    <row r="14">
      <c r="A14" s="70"/>
      <c r="B14" s="71" t="s">
        <v>401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402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403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404</v>
      </c>
      <c r="B17" s="78" t="s">
        <v>245</v>
      </c>
      <c r="C17" s="79" t="s">
        <v>246</v>
      </c>
      <c r="D17" s="80" t="s">
        <v>247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4"/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398</v>
      </c>
      <c r="E19" s="84"/>
      <c r="F19" s="15"/>
      <c r="G19" s="21"/>
      <c r="H19" s="67" t="str">
        <f t="shared" si="3"/>
        <v>Fail</v>
      </c>
    </row>
    <row r="20">
      <c r="A20" s="70"/>
      <c r="B20" s="48"/>
      <c r="C20" s="79" t="s">
        <v>254</v>
      </c>
      <c r="D20" s="80" t="s">
        <v>398</v>
      </c>
      <c r="E20" s="84"/>
      <c r="F20" s="15"/>
      <c r="G20" s="21"/>
      <c r="H20" s="67" t="str">
        <f t="shared" si="3"/>
        <v>Fail</v>
      </c>
    </row>
    <row r="21">
      <c r="A21" s="70"/>
      <c r="B21" s="48"/>
      <c r="C21" s="79" t="s">
        <v>256</v>
      </c>
      <c r="D21" s="80" t="s">
        <v>398</v>
      </c>
      <c r="E21" s="84"/>
      <c r="F21" s="15"/>
      <c r="G21" s="21"/>
      <c r="H21" s="67" t="str">
        <f t="shared" si="3"/>
        <v>Fail</v>
      </c>
    </row>
    <row r="22">
      <c r="A22" s="70"/>
      <c r="B22" s="48"/>
      <c r="C22" s="79" t="s">
        <v>257</v>
      </c>
      <c r="D22" s="80" t="s">
        <v>398</v>
      </c>
      <c r="E22" s="84"/>
      <c r="F22" s="15"/>
      <c r="G22" s="21"/>
      <c r="H22" s="67" t="str">
        <f t="shared" si="3"/>
        <v>Fail</v>
      </c>
    </row>
    <row r="23">
      <c r="A23" s="70"/>
      <c r="B23" s="48"/>
      <c r="C23" s="79" t="s">
        <v>260</v>
      </c>
      <c r="D23" s="80" t="s">
        <v>398</v>
      </c>
      <c r="E23" s="84"/>
      <c r="F23" s="15"/>
      <c r="G23" s="21"/>
      <c r="H23" s="67" t="str">
        <f t="shared" si="3"/>
        <v>Fail</v>
      </c>
    </row>
    <row r="24">
      <c r="A24" s="70"/>
      <c r="B24" s="82" t="s">
        <v>405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406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407</v>
      </c>
      <c r="C26" s="21"/>
      <c r="D26" s="80" t="s">
        <v>282</v>
      </c>
      <c r="E26" s="86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408</v>
      </c>
      <c r="B27" s="63" t="s">
        <v>245</v>
      </c>
      <c r="C27" s="64" t="s">
        <v>246</v>
      </c>
      <c r="D27" s="65" t="s">
        <v>282</v>
      </c>
      <c r="E27" s="66" t="s">
        <v>409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8"/>
      <c r="B28" s="69"/>
      <c r="C28" s="64" t="s">
        <v>249</v>
      </c>
      <c r="D28" s="65" t="s">
        <v>282</v>
      </c>
      <c r="E28" s="66" t="s">
        <v>409</v>
      </c>
      <c r="F28" s="15"/>
      <c r="G28" s="21"/>
      <c r="H28" s="67" t="str">
        <f t="shared" si="5"/>
        <v/>
      </c>
    </row>
    <row r="29">
      <c r="A29" s="70"/>
      <c r="B29" s="69"/>
      <c r="C29" s="64" t="s">
        <v>251</v>
      </c>
      <c r="D29" s="65" t="s">
        <v>282</v>
      </c>
      <c r="E29" s="66" t="s">
        <v>409</v>
      </c>
      <c r="F29" s="15"/>
      <c r="G29" s="21"/>
      <c r="H29" s="67" t="str">
        <f t="shared" si="5"/>
        <v/>
      </c>
    </row>
    <row r="30">
      <c r="A30" s="70"/>
      <c r="B30" s="69"/>
      <c r="C30" s="64" t="s">
        <v>254</v>
      </c>
      <c r="D30" s="65" t="s">
        <v>282</v>
      </c>
      <c r="E30" s="66" t="s">
        <v>409</v>
      </c>
      <c r="F30" s="15"/>
      <c r="G30" s="21"/>
      <c r="H30" s="67" t="str">
        <f t="shared" si="5"/>
        <v/>
      </c>
    </row>
    <row r="31">
      <c r="A31" s="70"/>
      <c r="B31" s="69"/>
      <c r="C31" s="64" t="s">
        <v>256</v>
      </c>
      <c r="D31" s="65" t="s">
        <v>282</v>
      </c>
      <c r="E31" s="66" t="s">
        <v>409</v>
      </c>
      <c r="F31" s="15"/>
      <c r="G31" s="21"/>
      <c r="H31" s="67" t="str">
        <f t="shared" si="5"/>
        <v/>
      </c>
    </row>
    <row r="32">
      <c r="A32" s="70"/>
      <c r="B32" s="69"/>
      <c r="C32" s="64" t="s">
        <v>257</v>
      </c>
      <c r="D32" s="65" t="s">
        <v>282</v>
      </c>
      <c r="E32" s="66" t="s">
        <v>409</v>
      </c>
      <c r="F32" s="15"/>
      <c r="G32" s="21"/>
      <c r="H32" s="67" t="str">
        <f t="shared" si="5"/>
        <v/>
      </c>
    </row>
    <row r="33">
      <c r="A33" s="70"/>
      <c r="B33" s="69"/>
      <c r="C33" s="64" t="s">
        <v>260</v>
      </c>
      <c r="D33" s="65" t="s">
        <v>282</v>
      </c>
      <c r="E33" s="66" t="s">
        <v>409</v>
      </c>
      <c r="F33" s="15"/>
      <c r="G33" s="21"/>
      <c r="H33" s="67" t="str">
        <f t="shared" si="5"/>
        <v/>
      </c>
    </row>
    <row r="34">
      <c r="A34" s="70"/>
      <c r="B34" s="71" t="s">
        <v>410</v>
      </c>
      <c r="C34" s="87"/>
      <c r="D34" s="65" t="s">
        <v>282</v>
      </c>
      <c r="E34" s="66" t="s">
        <v>409</v>
      </c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411</v>
      </c>
      <c r="C35" s="76"/>
      <c r="D35" s="65" t="s">
        <v>282</v>
      </c>
      <c r="E35" s="66" t="s">
        <v>409</v>
      </c>
      <c r="F35" s="15"/>
      <c r="G35" s="21"/>
      <c r="H35" s="67" t="str">
        <f t="shared" si="6"/>
        <v/>
      </c>
    </row>
    <row r="36">
      <c r="A36" s="77"/>
      <c r="B36" s="75" t="s">
        <v>412</v>
      </c>
      <c r="C36" s="21"/>
      <c r="D36" s="65" t="s">
        <v>282</v>
      </c>
      <c r="E36" s="66" t="s">
        <v>409</v>
      </c>
      <c r="F36" s="15"/>
      <c r="G36" s="21"/>
      <c r="H36" s="67" t="str">
        <f t="shared" si="6"/>
        <v/>
      </c>
    </row>
    <row r="37">
      <c r="A37" s="88" t="s">
        <v>275</v>
      </c>
      <c r="B37" s="15"/>
      <c r="C37" s="21"/>
      <c r="D37" s="89" t="s">
        <v>413</v>
      </c>
      <c r="E37" s="44"/>
      <c r="F37" s="44"/>
      <c r="G37" s="13"/>
      <c r="H37" s="90"/>
    </row>
    <row r="38">
      <c r="A38" s="91" t="s">
        <v>414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415</v>
      </c>
      <c r="B2" s="46" t="s">
        <v>230</v>
      </c>
      <c r="C2" s="15"/>
      <c r="D2" s="21"/>
      <c r="E2" s="47" t="s">
        <v>231</v>
      </c>
      <c r="F2" s="48" t="s">
        <v>416</v>
      </c>
      <c r="G2" s="47" t="s">
        <v>232</v>
      </c>
      <c r="H2" s="49" t="s">
        <v>22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46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45509.0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417</v>
      </c>
      <c r="B6" s="58"/>
      <c r="C6" s="59" t="s">
        <v>418</v>
      </c>
      <c r="D6" s="60"/>
      <c r="E6" s="61" t="s">
        <v>419</v>
      </c>
      <c r="F6" s="15"/>
      <c r="G6" s="15"/>
      <c r="H6" s="62"/>
    </row>
    <row r="7">
      <c r="A7" s="63" t="s">
        <v>420</v>
      </c>
      <c r="B7" s="63" t="s">
        <v>245</v>
      </c>
      <c r="C7" s="64" t="s">
        <v>246</v>
      </c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64" t="s">
        <v>249</v>
      </c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69"/>
      <c r="C9" s="64" t="s">
        <v>251</v>
      </c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 t="s">
        <v>254</v>
      </c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 t="s">
        <v>256</v>
      </c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 t="s">
        <v>257</v>
      </c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 t="s">
        <v>260</v>
      </c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421</v>
      </c>
      <c r="C14" s="72"/>
      <c r="D14" s="65" t="s">
        <v>282</v>
      </c>
      <c r="E14" s="73"/>
      <c r="F14" s="15"/>
      <c r="G14" s="21"/>
      <c r="H14" s="74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422</v>
      </c>
      <c r="C15" s="76"/>
      <c r="D15" s="65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423</v>
      </c>
      <c r="C16" s="21"/>
      <c r="D16" s="65" t="s">
        <v>282</v>
      </c>
      <c r="E16" s="73"/>
      <c r="F16" s="15"/>
      <c r="G16" s="21"/>
      <c r="H16" s="74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424</v>
      </c>
      <c r="B17" s="78" t="s">
        <v>245</v>
      </c>
      <c r="C17" s="79" t="s">
        <v>246</v>
      </c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 t="s">
        <v>249</v>
      </c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 t="s">
        <v>251</v>
      </c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 t="s">
        <v>254</v>
      </c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 t="s">
        <v>256</v>
      </c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 t="s">
        <v>257</v>
      </c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 t="s">
        <v>260</v>
      </c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425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426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427</v>
      </c>
      <c r="C26" s="21"/>
      <c r="D26" s="80" t="s">
        <v>282</v>
      </c>
      <c r="E26" s="84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428</v>
      </c>
      <c r="B27" s="63" t="s">
        <v>245</v>
      </c>
      <c r="C27" s="64" t="s">
        <v>246</v>
      </c>
      <c r="D27" s="65" t="s">
        <v>282</v>
      </c>
      <c r="E27" s="73"/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8"/>
      <c r="B28" s="69"/>
      <c r="C28" s="64" t="s">
        <v>249</v>
      </c>
      <c r="D28" s="65" t="s">
        <v>282</v>
      </c>
      <c r="E28" s="73"/>
      <c r="F28" s="15"/>
      <c r="G28" s="21"/>
      <c r="H28" s="67" t="str">
        <f t="shared" si="5"/>
        <v/>
      </c>
    </row>
    <row r="29">
      <c r="A29" s="70"/>
      <c r="B29" s="69"/>
      <c r="C29" s="64" t="s">
        <v>251</v>
      </c>
      <c r="D29" s="65" t="s">
        <v>282</v>
      </c>
      <c r="E29" s="73"/>
      <c r="F29" s="15"/>
      <c r="G29" s="21"/>
      <c r="H29" s="67" t="str">
        <f t="shared" si="5"/>
        <v/>
      </c>
    </row>
    <row r="30">
      <c r="A30" s="70"/>
      <c r="B30" s="69"/>
      <c r="C30" s="64" t="s">
        <v>254</v>
      </c>
      <c r="D30" s="65" t="s">
        <v>282</v>
      </c>
      <c r="E30" s="73"/>
      <c r="F30" s="15"/>
      <c r="G30" s="21"/>
      <c r="H30" s="67" t="str">
        <f t="shared" si="5"/>
        <v/>
      </c>
    </row>
    <row r="31">
      <c r="A31" s="70"/>
      <c r="B31" s="69"/>
      <c r="C31" s="64" t="s">
        <v>256</v>
      </c>
      <c r="D31" s="65" t="s">
        <v>282</v>
      </c>
      <c r="E31" s="73"/>
      <c r="F31" s="15"/>
      <c r="G31" s="21"/>
      <c r="H31" s="67" t="str">
        <f t="shared" si="5"/>
        <v/>
      </c>
    </row>
    <row r="32">
      <c r="A32" s="70"/>
      <c r="B32" s="69"/>
      <c r="C32" s="64" t="s">
        <v>257</v>
      </c>
      <c r="D32" s="65" t="s">
        <v>282</v>
      </c>
      <c r="E32" s="73"/>
      <c r="F32" s="15"/>
      <c r="G32" s="21"/>
      <c r="H32" s="67" t="str">
        <f t="shared" si="5"/>
        <v/>
      </c>
    </row>
    <row r="33">
      <c r="A33" s="70"/>
      <c r="B33" s="69"/>
      <c r="C33" s="64" t="s">
        <v>260</v>
      </c>
      <c r="D33" s="65" t="s">
        <v>282</v>
      </c>
      <c r="E33" s="73"/>
      <c r="F33" s="15"/>
      <c r="G33" s="21"/>
      <c r="H33" s="67" t="str">
        <f t="shared" si="5"/>
        <v/>
      </c>
    </row>
    <row r="34">
      <c r="A34" s="70"/>
      <c r="B34" s="71" t="s">
        <v>429</v>
      </c>
      <c r="C34" s="87"/>
      <c r="D34" s="65" t="s">
        <v>282</v>
      </c>
      <c r="E34" s="73"/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430</v>
      </c>
      <c r="C35" s="76"/>
      <c r="D35" s="65" t="s">
        <v>282</v>
      </c>
      <c r="E35" s="73"/>
      <c r="F35" s="15"/>
      <c r="G35" s="21"/>
      <c r="H35" s="67" t="str">
        <f t="shared" si="6"/>
        <v/>
      </c>
    </row>
    <row r="36">
      <c r="A36" s="77"/>
      <c r="B36" s="75" t="s">
        <v>431</v>
      </c>
      <c r="C36" s="21"/>
      <c r="D36" s="65" t="s">
        <v>282</v>
      </c>
      <c r="E36" s="73"/>
      <c r="F36" s="15"/>
      <c r="G36" s="21"/>
      <c r="H36" s="67" t="str">
        <f t="shared" si="6"/>
        <v/>
      </c>
    </row>
    <row r="37">
      <c r="A37" s="88" t="s">
        <v>275</v>
      </c>
      <c r="B37" s="15"/>
      <c r="C37" s="21"/>
      <c r="D37" s="89" t="s">
        <v>432</v>
      </c>
      <c r="E37" s="44"/>
      <c r="F37" s="44"/>
      <c r="G37" s="13"/>
      <c r="H37" s="90"/>
    </row>
    <row r="38">
      <c r="A38" s="91" t="s">
        <v>1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433</v>
      </c>
      <c r="B2" s="46" t="s">
        <v>230</v>
      </c>
      <c r="C2" s="15"/>
      <c r="D2" s="21"/>
      <c r="E2" s="47" t="s">
        <v>231</v>
      </c>
      <c r="F2" s="48" t="s">
        <v>434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46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45509.0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436</v>
      </c>
      <c r="B6" s="58"/>
      <c r="C6" s="59" t="s">
        <v>437</v>
      </c>
      <c r="D6" s="60"/>
      <c r="E6" s="61" t="s">
        <v>438</v>
      </c>
      <c r="F6" s="15"/>
      <c r="G6" s="15"/>
      <c r="H6" s="62"/>
    </row>
    <row r="7">
      <c r="A7" s="63" t="s">
        <v>420</v>
      </c>
      <c r="B7" s="63" t="s">
        <v>245</v>
      </c>
      <c r="C7" s="64" t="s">
        <v>439</v>
      </c>
      <c r="D7" s="65" t="s">
        <v>258</v>
      </c>
      <c r="E7" s="66" t="s">
        <v>255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247</v>
      </c>
      <c r="E8" s="66" t="s">
        <v>253</v>
      </c>
      <c r="F8" s="15"/>
      <c r="G8" s="21"/>
      <c r="H8" s="67" t="str">
        <f t="shared" si="1"/>
        <v>Pass</v>
      </c>
    </row>
    <row r="9">
      <c r="A9" s="70"/>
      <c r="B9" s="69"/>
      <c r="C9" s="64" t="s">
        <v>441</v>
      </c>
      <c r="D9" s="65" t="s">
        <v>331</v>
      </c>
      <c r="E9" s="66" t="s">
        <v>332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443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444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445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424</v>
      </c>
      <c r="B17" s="78" t="s">
        <v>245</v>
      </c>
      <c r="C17" s="79" t="s">
        <v>439</v>
      </c>
      <c r="D17" s="80" t="s">
        <v>258</v>
      </c>
      <c r="E17" s="66" t="s">
        <v>255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247</v>
      </c>
      <c r="E18" s="66" t="s">
        <v>253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441</v>
      </c>
      <c r="D19" s="80" t="s">
        <v>331</v>
      </c>
      <c r="E19" s="66" t="s">
        <v>332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446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447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448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428</v>
      </c>
      <c r="B27" s="63" t="s">
        <v>245</v>
      </c>
      <c r="C27" s="64" t="s">
        <v>439</v>
      </c>
      <c r="D27" s="65" t="s">
        <v>258</v>
      </c>
      <c r="E27" s="66" t="s">
        <v>255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247</v>
      </c>
      <c r="E28" s="66" t="s">
        <v>253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441</v>
      </c>
      <c r="D29" s="65" t="s">
        <v>331</v>
      </c>
      <c r="E29" s="66" t="s">
        <v>332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449</v>
      </c>
      <c r="C34" s="87"/>
      <c r="D34" s="65" t="s">
        <v>282</v>
      </c>
      <c r="E34" s="73"/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450</v>
      </c>
      <c r="C35" s="76"/>
      <c r="D35" s="65" t="s">
        <v>282</v>
      </c>
      <c r="E35" s="73"/>
      <c r="F35" s="15"/>
      <c r="G35" s="21"/>
      <c r="H35" s="67" t="str">
        <f t="shared" si="6"/>
        <v/>
      </c>
    </row>
    <row r="36">
      <c r="A36" s="77"/>
      <c r="B36" s="75" t="s">
        <v>451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452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453</v>
      </c>
      <c r="B2" s="46" t="s">
        <v>230</v>
      </c>
      <c r="C2" s="15"/>
      <c r="D2" s="21"/>
      <c r="E2" s="47" t="s">
        <v>231</v>
      </c>
      <c r="F2" s="48" t="s">
        <v>29</v>
      </c>
      <c r="G2" s="47" t="s">
        <v>232</v>
      </c>
      <c r="H2" s="49" t="s">
        <v>22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40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45517.0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454</v>
      </c>
      <c r="B6" s="58"/>
      <c r="C6" s="59" t="s">
        <v>455</v>
      </c>
      <c r="D6" s="60"/>
      <c r="E6" s="61" t="s">
        <v>456</v>
      </c>
      <c r="F6" s="15"/>
      <c r="G6" s="15"/>
      <c r="H6" s="62"/>
    </row>
    <row r="7">
      <c r="A7" s="63" t="s">
        <v>457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458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259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459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460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460</v>
      </c>
      <c r="F13" s="15"/>
      <c r="G13" s="21"/>
      <c r="H13" s="67" t="str">
        <f t="shared" si="1"/>
        <v>Pass</v>
      </c>
    </row>
    <row r="14">
      <c r="A14" s="70"/>
      <c r="B14" s="71" t="s">
        <v>461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462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463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464</v>
      </c>
      <c r="B17" s="78" t="s">
        <v>245</v>
      </c>
      <c r="C17" s="79" t="s">
        <v>246</v>
      </c>
      <c r="D17" s="80" t="s">
        <v>331</v>
      </c>
      <c r="E17" s="6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66" t="s">
        <v>458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66" t="s">
        <v>259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66" t="s">
        <v>459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66" t="s">
        <v>460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460</v>
      </c>
      <c r="F23" s="15"/>
      <c r="G23" s="21"/>
      <c r="H23" s="67" t="str">
        <f t="shared" si="3"/>
        <v>Pass</v>
      </c>
    </row>
    <row r="24">
      <c r="A24" s="70"/>
      <c r="B24" s="82" t="s">
        <v>465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466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467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468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458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259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459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460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460</v>
      </c>
      <c r="F33" s="15"/>
      <c r="G33" s="21"/>
      <c r="H33" s="67" t="str">
        <f t="shared" si="5"/>
        <v>Pass</v>
      </c>
    </row>
    <row r="34">
      <c r="A34" s="70"/>
      <c r="B34" s="71" t="s">
        <v>469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470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471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472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6" t="s">
        <v>473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474</v>
      </c>
      <c r="B2" s="46" t="s">
        <v>230</v>
      </c>
      <c r="C2" s="15"/>
      <c r="D2" s="21"/>
      <c r="E2" s="47" t="s">
        <v>231</v>
      </c>
      <c r="F2" s="48" t="s">
        <v>45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46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45509.0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475</v>
      </c>
      <c r="B6" s="58"/>
      <c r="C6" s="59" t="s">
        <v>476</v>
      </c>
      <c r="D6" s="60"/>
      <c r="E6" s="61" t="s">
        <v>477</v>
      </c>
      <c r="F6" s="15"/>
      <c r="G6" s="15"/>
      <c r="H6" s="62"/>
    </row>
    <row r="7">
      <c r="A7" s="63" t="s">
        <v>420</v>
      </c>
      <c r="B7" s="63" t="s">
        <v>245</v>
      </c>
      <c r="C7" s="64" t="s">
        <v>439</v>
      </c>
      <c r="D7" s="65" t="s">
        <v>258</v>
      </c>
      <c r="E7" s="66" t="s">
        <v>255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247</v>
      </c>
      <c r="E8" s="66" t="s">
        <v>253</v>
      </c>
      <c r="F8" s="15"/>
      <c r="G8" s="21"/>
      <c r="H8" s="67" t="str">
        <f t="shared" si="1"/>
        <v>Pass</v>
      </c>
    </row>
    <row r="9">
      <c r="A9" s="70"/>
      <c r="B9" s="69"/>
      <c r="C9" s="64" t="s">
        <v>441</v>
      </c>
      <c r="D9" s="65" t="s">
        <v>331</v>
      </c>
      <c r="E9" s="66" t="s">
        <v>332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478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479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480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424</v>
      </c>
      <c r="B17" s="78" t="s">
        <v>245</v>
      </c>
      <c r="C17" s="79" t="s">
        <v>439</v>
      </c>
      <c r="D17" s="80" t="s">
        <v>258</v>
      </c>
      <c r="E17" s="66" t="s">
        <v>255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247</v>
      </c>
      <c r="E18" s="66" t="s">
        <v>253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441</v>
      </c>
      <c r="D19" s="80" t="s">
        <v>331</v>
      </c>
      <c r="E19" s="66" t="s">
        <v>332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481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482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483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428</v>
      </c>
      <c r="B27" s="63" t="s">
        <v>245</v>
      </c>
      <c r="C27" s="64" t="s">
        <v>439</v>
      </c>
      <c r="D27" s="65" t="s">
        <v>258</v>
      </c>
      <c r="E27" s="66" t="s">
        <v>255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247</v>
      </c>
      <c r="E28" s="66" t="s">
        <v>253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441</v>
      </c>
      <c r="D29" s="65" t="s">
        <v>331</v>
      </c>
      <c r="E29" s="66" t="s">
        <v>332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484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485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486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487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488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43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45518.0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489</v>
      </c>
      <c r="B6" s="58"/>
      <c r="C6" s="59" t="s">
        <v>490</v>
      </c>
      <c r="D6" s="60"/>
      <c r="E6" s="61" t="s">
        <v>491</v>
      </c>
      <c r="F6" s="15"/>
      <c r="G6" s="15"/>
      <c r="H6" s="62"/>
    </row>
    <row r="7">
      <c r="A7" s="63" t="s">
        <v>492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458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259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459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460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460</v>
      </c>
      <c r="F13" s="15"/>
      <c r="G13" s="21"/>
      <c r="H13" s="67" t="str">
        <f t="shared" si="1"/>
        <v>Pass</v>
      </c>
    </row>
    <row r="14">
      <c r="A14" s="70"/>
      <c r="B14" s="71" t="s">
        <v>493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494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495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496</v>
      </c>
      <c r="B17" s="78" t="s">
        <v>245</v>
      </c>
      <c r="C17" s="79" t="s">
        <v>246</v>
      </c>
      <c r="D17" s="80" t="s">
        <v>331</v>
      </c>
      <c r="E17" s="6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66" t="s">
        <v>458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66" t="s">
        <v>259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459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66" t="s">
        <v>460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460</v>
      </c>
      <c r="F23" s="15"/>
      <c r="G23" s="21"/>
      <c r="H23" s="67" t="str">
        <f t="shared" si="3"/>
        <v>Pass</v>
      </c>
    </row>
    <row r="24">
      <c r="A24" s="70"/>
      <c r="B24" s="82" t="s">
        <v>497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498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499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500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458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259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459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460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460</v>
      </c>
      <c r="F33" s="15"/>
      <c r="G33" s="21"/>
      <c r="H33" s="67" t="str">
        <f t="shared" si="5"/>
        <v>Pass</v>
      </c>
    </row>
    <row r="34">
      <c r="A34" s="70"/>
      <c r="B34" s="71" t="s">
        <v>501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502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503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504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6" t="s">
        <v>505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506</v>
      </c>
      <c r="B2" s="46" t="s">
        <v>230</v>
      </c>
      <c r="C2" s="15"/>
      <c r="D2" s="21"/>
      <c r="E2" s="47" t="s">
        <v>231</v>
      </c>
      <c r="F2" s="48" t="s">
        <v>49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50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45533.0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507</v>
      </c>
      <c r="B6" s="58"/>
      <c r="C6" s="59" t="s">
        <v>508</v>
      </c>
      <c r="D6" s="60"/>
      <c r="E6" s="61" t="s">
        <v>509</v>
      </c>
      <c r="F6" s="15"/>
      <c r="G6" s="15"/>
      <c r="H6" s="62"/>
    </row>
    <row r="7">
      <c r="A7" s="63" t="s">
        <v>510</v>
      </c>
      <c r="B7" s="63" t="s">
        <v>245</v>
      </c>
      <c r="C7" s="64" t="s">
        <v>246</v>
      </c>
      <c r="D7" s="65" t="s">
        <v>258</v>
      </c>
      <c r="E7" s="66" t="s">
        <v>255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255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335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255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331</v>
      </c>
      <c r="E11" s="66" t="s">
        <v>332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331</v>
      </c>
      <c r="E12" s="66" t="s">
        <v>332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331</v>
      </c>
      <c r="E13" s="66" t="s">
        <v>332</v>
      </c>
      <c r="F13" s="15"/>
      <c r="G13" s="21"/>
      <c r="H13" s="67" t="str">
        <f t="shared" si="1"/>
        <v>Pass</v>
      </c>
    </row>
    <row r="14">
      <c r="A14" s="70"/>
      <c r="B14" s="71" t="s">
        <v>511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512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513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514</v>
      </c>
      <c r="B17" s="78" t="s">
        <v>245</v>
      </c>
      <c r="C17" s="79" t="s">
        <v>246</v>
      </c>
      <c r="D17" s="80" t="s">
        <v>258</v>
      </c>
      <c r="E17" s="66" t="s">
        <v>255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66" t="s">
        <v>255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66" t="s">
        <v>335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66" t="s">
        <v>255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331</v>
      </c>
      <c r="E21" s="66" t="s">
        <v>332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331</v>
      </c>
      <c r="E22" s="66" t="s">
        <v>332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331</v>
      </c>
      <c r="E23" s="66" t="s">
        <v>332</v>
      </c>
      <c r="F23" s="15"/>
      <c r="G23" s="21"/>
      <c r="H23" s="67" t="str">
        <f t="shared" si="3"/>
        <v>Pass</v>
      </c>
    </row>
    <row r="24">
      <c r="A24" s="70"/>
      <c r="B24" s="82" t="s">
        <v>515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516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517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518</v>
      </c>
      <c r="B27" s="63" t="s">
        <v>245</v>
      </c>
      <c r="C27" s="64" t="s">
        <v>246</v>
      </c>
      <c r="D27" s="65" t="s">
        <v>258</v>
      </c>
      <c r="E27" s="66" t="s">
        <v>255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255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335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255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331</v>
      </c>
      <c r="E31" s="66" t="s">
        <v>332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331</v>
      </c>
      <c r="E32" s="66" t="s">
        <v>332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331</v>
      </c>
      <c r="E33" s="66" t="s">
        <v>332</v>
      </c>
      <c r="F33" s="15"/>
      <c r="G33" s="21"/>
      <c r="H33" s="67" t="str">
        <f t="shared" si="5"/>
        <v>Pass</v>
      </c>
    </row>
    <row r="34">
      <c r="A34" s="70"/>
      <c r="B34" s="71" t="s">
        <v>519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520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521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522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523</v>
      </c>
      <c r="B2" s="46" t="s">
        <v>230</v>
      </c>
      <c r="C2" s="15"/>
      <c r="D2" s="21"/>
      <c r="E2" s="47" t="s">
        <v>231</v>
      </c>
      <c r="F2" s="48" t="s">
        <v>32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53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45575.0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524</v>
      </c>
      <c r="B6" s="58"/>
      <c r="C6" s="59" t="s">
        <v>525</v>
      </c>
      <c r="D6" s="60"/>
      <c r="E6" s="61" t="s">
        <v>526</v>
      </c>
      <c r="F6" s="15"/>
      <c r="G6" s="15"/>
      <c r="H6" s="62"/>
    </row>
    <row r="7">
      <c r="A7" s="63" t="s">
        <v>527</v>
      </c>
      <c r="B7" s="63" t="s">
        <v>245</v>
      </c>
      <c r="C7" s="64" t="s">
        <v>246</v>
      </c>
      <c r="D7" s="65" t="s">
        <v>258</v>
      </c>
      <c r="E7" s="66" t="s">
        <v>255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460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377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528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261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530</v>
      </c>
      <c r="C14" s="72"/>
      <c r="D14" s="65" t="s">
        <v>282</v>
      </c>
      <c r="E14" s="73"/>
      <c r="F14" s="15"/>
      <c r="G14" s="21"/>
      <c r="H14" s="74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531</v>
      </c>
      <c r="C15" s="76"/>
      <c r="D15" s="65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532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533</v>
      </c>
      <c r="B17" s="78" t="s">
        <v>245</v>
      </c>
      <c r="C17" s="79" t="s">
        <v>246</v>
      </c>
      <c r="D17" s="80" t="s">
        <v>258</v>
      </c>
      <c r="E17" s="66" t="s">
        <v>255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334</v>
      </c>
      <c r="E18" s="6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66" t="s">
        <v>460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66" t="s">
        <v>377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528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261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534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535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536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537</v>
      </c>
      <c r="B27" s="63" t="s">
        <v>245</v>
      </c>
      <c r="C27" s="64" t="s">
        <v>246</v>
      </c>
      <c r="D27" s="65" t="s">
        <v>334</v>
      </c>
      <c r="E27" s="66" t="s">
        <v>255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460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377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528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261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538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539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540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541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542</v>
      </c>
      <c r="B2" s="46" t="s">
        <v>230</v>
      </c>
      <c r="C2" s="15"/>
      <c r="D2" s="21"/>
      <c r="E2" s="47" t="s">
        <v>231</v>
      </c>
      <c r="F2" s="96"/>
      <c r="G2" s="47" t="s">
        <v>232</v>
      </c>
      <c r="H2" s="49" t="s">
        <v>2</v>
      </c>
    </row>
    <row r="3">
      <c r="A3" s="50" t="s">
        <v>233</v>
      </c>
      <c r="B3" s="46" t="s">
        <v>543</v>
      </c>
      <c r="C3" s="15"/>
      <c r="D3" s="21"/>
      <c r="E3" s="51" t="s">
        <v>234</v>
      </c>
      <c r="F3" s="100"/>
      <c r="G3" s="47" t="s">
        <v>236</v>
      </c>
      <c r="H3" s="49" t="s">
        <v>57</v>
      </c>
    </row>
    <row r="4">
      <c r="A4" s="54"/>
      <c r="B4" s="15"/>
      <c r="C4" s="15"/>
      <c r="D4" s="21"/>
      <c r="E4" s="47" t="s">
        <v>237</v>
      </c>
      <c r="F4" s="48" t="s">
        <v>2</v>
      </c>
      <c r="G4" s="47" t="s">
        <v>238</v>
      </c>
      <c r="H4" s="55">
        <v>45582.0</v>
      </c>
    </row>
    <row r="5">
      <c r="A5" s="54"/>
      <c r="B5" s="15"/>
      <c r="C5" s="15"/>
      <c r="D5" s="21"/>
      <c r="E5" s="47" t="s">
        <v>239</v>
      </c>
      <c r="F5" s="56" t="s">
        <v>2</v>
      </c>
      <c r="G5" s="57" t="s">
        <v>240</v>
      </c>
      <c r="H5" s="53">
        <v>3.0</v>
      </c>
    </row>
    <row r="6">
      <c r="A6" s="58" t="s">
        <v>544</v>
      </c>
      <c r="B6" s="58"/>
      <c r="C6" s="59" t="s">
        <v>545</v>
      </c>
      <c r="D6" s="60"/>
      <c r="E6" s="61" t="s">
        <v>546</v>
      </c>
      <c r="F6" s="15"/>
      <c r="G6" s="15"/>
      <c r="H6" s="62"/>
    </row>
    <row r="7">
      <c r="A7" s="63" t="s">
        <v>547</v>
      </c>
      <c r="B7" s="63" t="s">
        <v>245</v>
      </c>
      <c r="C7" s="64"/>
      <c r="D7" s="65" t="s">
        <v>258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/>
      <c r="D8" s="65" t="s">
        <v>258</v>
      </c>
      <c r="E8" s="73"/>
      <c r="F8" s="15"/>
      <c r="G8" s="21"/>
      <c r="H8" s="67" t="str">
        <f t="shared" si="1"/>
        <v>Pass</v>
      </c>
    </row>
    <row r="9">
      <c r="A9" s="70"/>
      <c r="B9" s="69"/>
      <c r="C9" s="64"/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/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/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/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/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548</v>
      </c>
      <c r="C14" s="72"/>
      <c r="D14" s="65" t="s">
        <v>282</v>
      </c>
      <c r="E14" s="73"/>
      <c r="F14" s="15"/>
      <c r="G14" s="21"/>
      <c r="H14" s="74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549</v>
      </c>
      <c r="C15" s="76"/>
      <c r="D15" s="65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550</v>
      </c>
      <c r="C16" s="21"/>
      <c r="D16" s="65" t="s">
        <v>282</v>
      </c>
      <c r="E16" s="73"/>
      <c r="F16" s="15"/>
      <c r="G16" s="21"/>
      <c r="H16" s="74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551</v>
      </c>
      <c r="B17" s="78" t="s">
        <v>245</v>
      </c>
      <c r="C17" s="79"/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/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/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/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/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/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/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552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553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554</v>
      </c>
      <c r="C26" s="21"/>
      <c r="D26" s="80" t="s">
        <v>282</v>
      </c>
      <c r="E26" s="84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555</v>
      </c>
      <c r="B27" s="63" t="s">
        <v>245</v>
      </c>
      <c r="C27" s="64"/>
      <c r="D27" s="65" t="s">
        <v>282</v>
      </c>
      <c r="E27" s="73"/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8"/>
      <c r="B28" s="69"/>
      <c r="C28" s="64"/>
      <c r="D28" s="65" t="s">
        <v>282</v>
      </c>
      <c r="E28" s="73"/>
      <c r="F28" s="15"/>
      <c r="G28" s="21"/>
      <c r="H28" s="67" t="str">
        <f t="shared" si="5"/>
        <v/>
      </c>
    </row>
    <row r="29">
      <c r="A29" s="70"/>
      <c r="B29" s="69"/>
      <c r="C29" s="64"/>
      <c r="D29" s="65" t="s">
        <v>282</v>
      </c>
      <c r="E29" s="73"/>
      <c r="F29" s="15"/>
      <c r="G29" s="21"/>
      <c r="H29" s="67" t="str">
        <f t="shared" si="5"/>
        <v/>
      </c>
    </row>
    <row r="30">
      <c r="A30" s="70"/>
      <c r="B30" s="69"/>
      <c r="C30" s="64"/>
      <c r="D30" s="65" t="s">
        <v>282</v>
      </c>
      <c r="E30" s="73"/>
      <c r="F30" s="15"/>
      <c r="G30" s="21"/>
      <c r="H30" s="67" t="str">
        <f t="shared" si="5"/>
        <v/>
      </c>
    </row>
    <row r="31">
      <c r="A31" s="70"/>
      <c r="B31" s="69"/>
      <c r="C31" s="64"/>
      <c r="D31" s="65" t="s">
        <v>282</v>
      </c>
      <c r="E31" s="73"/>
      <c r="F31" s="15"/>
      <c r="G31" s="21"/>
      <c r="H31" s="67" t="str">
        <f t="shared" si="5"/>
        <v/>
      </c>
    </row>
    <row r="32">
      <c r="A32" s="70"/>
      <c r="B32" s="69"/>
      <c r="C32" s="64"/>
      <c r="D32" s="65" t="s">
        <v>282</v>
      </c>
      <c r="E32" s="73"/>
      <c r="F32" s="15"/>
      <c r="G32" s="21"/>
      <c r="H32" s="67" t="str">
        <f t="shared" si="5"/>
        <v/>
      </c>
    </row>
    <row r="33">
      <c r="A33" s="70"/>
      <c r="B33" s="69"/>
      <c r="C33" s="64"/>
      <c r="D33" s="65" t="s">
        <v>282</v>
      </c>
      <c r="E33" s="73"/>
      <c r="F33" s="15"/>
      <c r="G33" s="21"/>
      <c r="H33" s="67" t="str">
        <f t="shared" si="5"/>
        <v/>
      </c>
    </row>
    <row r="34">
      <c r="A34" s="70"/>
      <c r="B34" s="71" t="s">
        <v>556</v>
      </c>
      <c r="C34" s="87"/>
      <c r="D34" s="65" t="s">
        <v>282</v>
      </c>
      <c r="E34" s="73"/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557</v>
      </c>
      <c r="C35" s="76"/>
      <c r="D35" s="65" t="s">
        <v>282</v>
      </c>
      <c r="E35" s="73"/>
      <c r="F35" s="15"/>
      <c r="G35" s="21"/>
      <c r="H35" s="67" t="str">
        <f t="shared" si="6"/>
        <v/>
      </c>
    </row>
    <row r="36">
      <c r="A36" s="77"/>
      <c r="B36" s="75" t="s">
        <v>558</v>
      </c>
      <c r="C36" s="21"/>
      <c r="D36" s="65" t="s">
        <v>282</v>
      </c>
      <c r="E36" s="73"/>
      <c r="F36" s="15"/>
      <c r="G36" s="21"/>
      <c r="H36" s="67" t="str">
        <f t="shared" si="6"/>
        <v/>
      </c>
    </row>
    <row r="37">
      <c r="A37" s="88" t="s">
        <v>275</v>
      </c>
      <c r="B37" s="15"/>
      <c r="C37" s="21"/>
      <c r="D37" s="89" t="s">
        <v>559</v>
      </c>
      <c r="E37" s="44"/>
      <c r="F37" s="44"/>
      <c r="G37" s="13"/>
      <c r="H37" s="90"/>
    </row>
    <row r="38">
      <c r="A38" s="91" t="s">
        <v>1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560</v>
      </c>
      <c r="B2" s="46" t="s">
        <v>230</v>
      </c>
      <c r="C2" s="15"/>
      <c r="D2" s="21"/>
      <c r="E2" s="47" t="s">
        <v>231</v>
      </c>
      <c r="F2" s="48" t="s">
        <v>56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57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45583.0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561</v>
      </c>
      <c r="B6" s="58"/>
      <c r="C6" s="59" t="s">
        <v>562</v>
      </c>
      <c r="D6" s="60"/>
      <c r="E6" s="61" t="s">
        <v>563</v>
      </c>
      <c r="F6" s="15"/>
      <c r="G6" s="15"/>
      <c r="H6" s="62"/>
    </row>
    <row r="7">
      <c r="A7" s="63" t="s">
        <v>547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564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565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248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331</v>
      </c>
      <c r="E11" s="66" t="s">
        <v>332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248</v>
      </c>
      <c r="F13" s="15"/>
      <c r="G13" s="21"/>
      <c r="H13" s="67" t="str">
        <f t="shared" si="1"/>
        <v>Pass</v>
      </c>
    </row>
    <row r="14">
      <c r="A14" s="70"/>
      <c r="B14" s="71" t="s">
        <v>566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567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568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551</v>
      </c>
      <c r="B17" s="78" t="s">
        <v>245</v>
      </c>
      <c r="C17" s="79" t="s">
        <v>246</v>
      </c>
      <c r="D17" s="80" t="s">
        <v>258</v>
      </c>
      <c r="E17" s="6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564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66" t="s">
        <v>565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66" t="s">
        <v>248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331</v>
      </c>
      <c r="E21" s="66" t="s">
        <v>332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6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248</v>
      </c>
      <c r="F23" s="15"/>
      <c r="G23" s="21"/>
      <c r="H23" s="67" t="str">
        <f t="shared" si="3"/>
        <v>Pass</v>
      </c>
    </row>
    <row r="24">
      <c r="A24" s="70"/>
      <c r="B24" s="82" t="s">
        <v>569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570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571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555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564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565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248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331</v>
      </c>
      <c r="E31" s="66" t="s">
        <v>332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248</v>
      </c>
      <c r="F33" s="15"/>
      <c r="G33" s="21"/>
      <c r="H33" s="67" t="str">
        <f t="shared" si="5"/>
        <v>Pass</v>
      </c>
    </row>
    <row r="34">
      <c r="A34" s="70"/>
      <c r="B34" s="71" t="s">
        <v>572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573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574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575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576</v>
      </c>
      <c r="B2" s="46" t="s">
        <v>230</v>
      </c>
      <c r="C2" s="15"/>
      <c r="D2" s="21"/>
      <c r="E2" s="47" t="s">
        <v>231</v>
      </c>
      <c r="F2" s="48" t="s">
        <v>218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60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45587.0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577</v>
      </c>
      <c r="B6" s="58"/>
      <c r="C6" s="59" t="s">
        <v>578</v>
      </c>
      <c r="D6" s="60"/>
      <c r="E6" s="61" t="s">
        <v>579</v>
      </c>
      <c r="F6" s="15"/>
      <c r="G6" s="15"/>
      <c r="H6" s="62"/>
    </row>
    <row r="7">
      <c r="A7" s="63" t="s">
        <v>580</v>
      </c>
      <c r="B7" s="63" t="s">
        <v>245</v>
      </c>
      <c r="C7" s="64" t="s">
        <v>246</v>
      </c>
      <c r="D7" s="65" t="s">
        <v>247</v>
      </c>
      <c r="E7" s="66" t="s">
        <v>248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356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581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248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581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582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583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584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585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586</v>
      </c>
      <c r="B17" s="78" t="s">
        <v>245</v>
      </c>
      <c r="C17" s="79" t="s">
        <v>246</v>
      </c>
      <c r="D17" s="80" t="s">
        <v>258</v>
      </c>
      <c r="E17" s="66" t="s">
        <v>248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356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66" t="s">
        <v>581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248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581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582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587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588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589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590</v>
      </c>
      <c r="B27" s="63" t="s">
        <v>245</v>
      </c>
      <c r="C27" s="64" t="s">
        <v>246</v>
      </c>
      <c r="D27" s="65" t="s">
        <v>247</v>
      </c>
      <c r="E27" s="66" t="s">
        <v>248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356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581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248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581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582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591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592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593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594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595</v>
      </c>
      <c r="B2" s="46" t="s">
        <v>230</v>
      </c>
      <c r="C2" s="15"/>
      <c r="D2" s="21"/>
      <c r="E2" s="47" t="s">
        <v>231</v>
      </c>
      <c r="F2" s="48" t="s">
        <v>45</v>
      </c>
      <c r="G2" s="47" t="s">
        <v>232</v>
      </c>
      <c r="H2" s="49" t="s">
        <v>24</v>
      </c>
    </row>
    <row r="3">
      <c r="A3" s="50" t="s">
        <v>233</v>
      </c>
      <c r="B3" s="46" t="s">
        <v>34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60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45587.0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596</v>
      </c>
      <c r="B6" s="58"/>
      <c r="C6" s="59" t="s">
        <v>597</v>
      </c>
      <c r="D6" s="60"/>
      <c r="E6" s="61" t="s">
        <v>598</v>
      </c>
      <c r="F6" s="15"/>
      <c r="G6" s="15"/>
      <c r="H6" s="62"/>
    </row>
    <row r="7">
      <c r="A7" s="63" t="s">
        <v>580</v>
      </c>
      <c r="B7" s="63" t="s">
        <v>245</v>
      </c>
      <c r="C7" s="64" t="s">
        <v>439</v>
      </c>
      <c r="D7" s="65" t="s">
        <v>252</v>
      </c>
      <c r="E7" s="66" t="s">
        <v>259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247</v>
      </c>
      <c r="E8" s="66" t="s">
        <v>336</v>
      </c>
      <c r="F8" s="15"/>
      <c r="G8" s="21"/>
      <c r="H8" s="67" t="str">
        <f t="shared" si="1"/>
        <v>Pass</v>
      </c>
    </row>
    <row r="9">
      <c r="A9" s="70"/>
      <c r="B9" s="69"/>
      <c r="C9" s="64" t="s">
        <v>441</v>
      </c>
      <c r="D9" s="65" t="s">
        <v>247</v>
      </c>
      <c r="E9" s="66" t="s">
        <v>253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599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600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601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586</v>
      </c>
      <c r="B17" s="78" t="s">
        <v>245</v>
      </c>
      <c r="C17" s="79" t="s">
        <v>439</v>
      </c>
      <c r="D17" s="80" t="s">
        <v>252</v>
      </c>
      <c r="E17" s="66" t="s">
        <v>259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252</v>
      </c>
      <c r="E18" s="66" t="s">
        <v>336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441</v>
      </c>
      <c r="D19" s="80" t="s">
        <v>247</v>
      </c>
      <c r="E19" s="66" t="s">
        <v>253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602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603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604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590</v>
      </c>
      <c r="B27" s="63" t="s">
        <v>245</v>
      </c>
      <c r="C27" s="64" t="s">
        <v>439</v>
      </c>
      <c r="D27" s="65" t="s">
        <v>252</v>
      </c>
      <c r="E27" s="66" t="s">
        <v>259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247</v>
      </c>
      <c r="E28" s="66" t="s">
        <v>336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441</v>
      </c>
      <c r="D29" s="65" t="s">
        <v>247</v>
      </c>
      <c r="E29" s="66" t="s">
        <v>253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605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606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607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608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609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26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302917.0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45603.0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610</v>
      </c>
      <c r="B6" s="58"/>
      <c r="C6" s="59" t="s">
        <v>611</v>
      </c>
      <c r="D6" s="60"/>
      <c r="E6" s="61" t="s">
        <v>612</v>
      </c>
      <c r="F6" s="15"/>
      <c r="G6" s="15"/>
      <c r="H6" s="62"/>
    </row>
    <row r="7">
      <c r="A7" s="63" t="s">
        <v>613</v>
      </c>
      <c r="B7" s="63" t="s">
        <v>245</v>
      </c>
      <c r="C7" s="64" t="s">
        <v>246</v>
      </c>
      <c r="D7" s="65" t="s">
        <v>247</v>
      </c>
      <c r="E7" s="66" t="s">
        <v>614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615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614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616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616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614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617</v>
      </c>
      <c r="F13" s="15"/>
      <c r="G13" s="21"/>
      <c r="H13" s="67" t="str">
        <f t="shared" si="1"/>
        <v>Pass</v>
      </c>
    </row>
    <row r="14">
      <c r="A14" s="70"/>
      <c r="B14" s="71" t="s">
        <v>618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619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620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621</v>
      </c>
      <c r="B17" s="78" t="s">
        <v>245</v>
      </c>
      <c r="C17" s="79" t="s">
        <v>246</v>
      </c>
      <c r="D17" s="80" t="s">
        <v>247</v>
      </c>
      <c r="E17" s="66" t="s">
        <v>614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615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66" t="s">
        <v>614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616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616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614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66" t="s">
        <v>617</v>
      </c>
      <c r="F23" s="15"/>
      <c r="G23" s="21"/>
      <c r="H23" s="67" t="str">
        <f t="shared" si="3"/>
        <v>Pass</v>
      </c>
    </row>
    <row r="24">
      <c r="A24" s="70"/>
      <c r="B24" s="82" t="s">
        <v>622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623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624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625</v>
      </c>
      <c r="B27" s="63" t="s">
        <v>245</v>
      </c>
      <c r="C27" s="64" t="s">
        <v>246</v>
      </c>
      <c r="D27" s="65" t="s">
        <v>247</v>
      </c>
      <c r="E27" s="66" t="s">
        <v>614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615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614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616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616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614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617</v>
      </c>
      <c r="F33" s="15"/>
      <c r="G33" s="21"/>
      <c r="H33" s="67" t="str">
        <f t="shared" si="5"/>
        <v>Pass</v>
      </c>
    </row>
    <row r="34">
      <c r="A34" s="70"/>
      <c r="B34" s="71" t="s">
        <v>626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627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628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629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630</v>
      </c>
      <c r="B2" s="46" t="s">
        <v>230</v>
      </c>
      <c r="C2" s="15"/>
      <c r="D2" s="21"/>
      <c r="E2" s="47" t="s">
        <v>231</v>
      </c>
      <c r="F2" s="48" t="s">
        <v>32</v>
      </c>
      <c r="G2" s="47" t="s">
        <v>232</v>
      </c>
      <c r="H2" s="49" t="s">
        <v>24</v>
      </c>
    </row>
    <row r="3">
      <c r="A3" s="50" t="s">
        <v>233</v>
      </c>
      <c r="B3" s="46" t="s">
        <v>26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65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45610.0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631</v>
      </c>
      <c r="B6" s="58"/>
      <c r="C6" s="59" t="s">
        <v>632</v>
      </c>
      <c r="D6" s="60"/>
      <c r="E6" s="61" t="s">
        <v>633</v>
      </c>
      <c r="F6" s="15"/>
      <c r="G6" s="15"/>
      <c r="H6" s="62"/>
    </row>
    <row r="7">
      <c r="A7" s="63" t="s">
        <v>634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255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255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259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635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636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637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638</v>
      </c>
      <c r="B17" s="78" t="s">
        <v>245</v>
      </c>
      <c r="C17" s="79" t="s">
        <v>246</v>
      </c>
      <c r="D17" s="80" t="s">
        <v>258</v>
      </c>
      <c r="E17" s="6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6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66" t="s">
        <v>255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255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6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66" t="s">
        <v>259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639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640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641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642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255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255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259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643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644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645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646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647</v>
      </c>
      <c r="B2" s="46" t="s">
        <v>230</v>
      </c>
      <c r="C2" s="15"/>
      <c r="D2" s="21"/>
      <c r="E2" s="47" t="s">
        <v>231</v>
      </c>
      <c r="F2" s="48" t="s">
        <v>179</v>
      </c>
      <c r="G2" s="47" t="s">
        <v>232</v>
      </c>
      <c r="H2" s="49" t="s">
        <v>24</v>
      </c>
    </row>
    <row r="3">
      <c r="A3" s="50" t="s">
        <v>233</v>
      </c>
      <c r="B3" s="46" t="s">
        <v>26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60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45615.0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648</v>
      </c>
      <c r="B6" s="58"/>
      <c r="C6" s="59" t="s">
        <v>649</v>
      </c>
      <c r="D6" s="60"/>
      <c r="E6" s="61" t="s">
        <v>650</v>
      </c>
      <c r="F6" s="15"/>
      <c r="G6" s="15"/>
      <c r="H6" s="62"/>
    </row>
    <row r="7">
      <c r="A7" s="63" t="s">
        <v>580</v>
      </c>
      <c r="B7" s="63" t="s">
        <v>245</v>
      </c>
      <c r="C7" s="64" t="s">
        <v>246</v>
      </c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64" t="s">
        <v>249</v>
      </c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69"/>
      <c r="C9" s="64" t="s">
        <v>251</v>
      </c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 t="s">
        <v>254</v>
      </c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 t="s">
        <v>256</v>
      </c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 t="s">
        <v>257</v>
      </c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 t="s">
        <v>260</v>
      </c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651</v>
      </c>
      <c r="C14" s="72"/>
      <c r="D14" s="65" t="s">
        <v>282</v>
      </c>
      <c r="E14" s="73"/>
      <c r="F14" s="15"/>
      <c r="G14" s="21"/>
      <c r="H14" s="74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652</v>
      </c>
      <c r="C15" s="76"/>
      <c r="D15" s="65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653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586</v>
      </c>
      <c r="B17" s="78" t="s">
        <v>245</v>
      </c>
      <c r="C17" s="79" t="s">
        <v>246</v>
      </c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 t="s">
        <v>249</v>
      </c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 t="s">
        <v>251</v>
      </c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 t="s">
        <v>254</v>
      </c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 t="s">
        <v>256</v>
      </c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 t="s">
        <v>257</v>
      </c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 t="s">
        <v>260</v>
      </c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654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655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656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590</v>
      </c>
      <c r="B27" s="63" t="s">
        <v>245</v>
      </c>
      <c r="C27" s="64" t="s">
        <v>246</v>
      </c>
      <c r="D27" s="65" t="s">
        <v>282</v>
      </c>
      <c r="E27" s="73"/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8"/>
      <c r="B28" s="69"/>
      <c r="C28" s="64" t="s">
        <v>249</v>
      </c>
      <c r="D28" s="65" t="s">
        <v>282</v>
      </c>
      <c r="E28" s="73"/>
      <c r="F28" s="15"/>
      <c r="G28" s="21"/>
      <c r="H28" s="67" t="str">
        <f t="shared" si="5"/>
        <v/>
      </c>
    </row>
    <row r="29">
      <c r="A29" s="70"/>
      <c r="B29" s="69"/>
      <c r="C29" s="64" t="s">
        <v>251</v>
      </c>
      <c r="D29" s="65" t="s">
        <v>282</v>
      </c>
      <c r="E29" s="73"/>
      <c r="F29" s="15"/>
      <c r="G29" s="21"/>
      <c r="H29" s="67" t="str">
        <f t="shared" si="5"/>
        <v/>
      </c>
    </row>
    <row r="30">
      <c r="A30" s="70"/>
      <c r="B30" s="69"/>
      <c r="C30" s="64" t="s">
        <v>254</v>
      </c>
      <c r="D30" s="65" t="s">
        <v>282</v>
      </c>
      <c r="E30" s="73"/>
      <c r="F30" s="15"/>
      <c r="G30" s="21"/>
      <c r="H30" s="67" t="str">
        <f t="shared" si="5"/>
        <v/>
      </c>
    </row>
    <row r="31">
      <c r="A31" s="70"/>
      <c r="B31" s="69"/>
      <c r="C31" s="64" t="s">
        <v>256</v>
      </c>
      <c r="D31" s="65" t="s">
        <v>282</v>
      </c>
      <c r="E31" s="73"/>
      <c r="F31" s="15"/>
      <c r="G31" s="21"/>
      <c r="H31" s="67" t="str">
        <f t="shared" si="5"/>
        <v/>
      </c>
    </row>
    <row r="32">
      <c r="A32" s="70"/>
      <c r="B32" s="69"/>
      <c r="C32" s="64" t="s">
        <v>257</v>
      </c>
      <c r="D32" s="65" t="s">
        <v>282</v>
      </c>
      <c r="E32" s="73"/>
      <c r="F32" s="15"/>
      <c r="G32" s="21"/>
      <c r="H32" s="67" t="str">
        <f t="shared" si="5"/>
        <v/>
      </c>
    </row>
    <row r="33">
      <c r="A33" s="70"/>
      <c r="B33" s="69"/>
      <c r="C33" s="64" t="s">
        <v>260</v>
      </c>
      <c r="D33" s="65" t="s">
        <v>282</v>
      </c>
      <c r="E33" s="73"/>
      <c r="F33" s="15"/>
      <c r="G33" s="21"/>
      <c r="H33" s="67" t="str">
        <f t="shared" si="5"/>
        <v/>
      </c>
    </row>
    <row r="34">
      <c r="A34" s="70"/>
      <c r="B34" s="71" t="s">
        <v>657</v>
      </c>
      <c r="C34" s="87"/>
      <c r="D34" s="65" t="s">
        <v>282</v>
      </c>
      <c r="E34" s="73"/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658</v>
      </c>
      <c r="C35" s="76"/>
      <c r="D35" s="65" t="s">
        <v>282</v>
      </c>
      <c r="E35" s="73"/>
      <c r="F35" s="15"/>
      <c r="G35" s="21"/>
      <c r="H35" s="67" t="str">
        <f t="shared" si="6"/>
        <v/>
      </c>
    </row>
    <row r="36">
      <c r="A36" s="77"/>
      <c r="B36" s="75" t="s">
        <v>659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660</v>
      </c>
      <c r="E37" s="44"/>
      <c r="F37" s="44"/>
      <c r="G37" s="13"/>
      <c r="H37" s="90"/>
    </row>
    <row r="38">
      <c r="A38" s="91" t="s">
        <v>1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661</v>
      </c>
      <c r="B2" s="46" t="s">
        <v>230</v>
      </c>
      <c r="C2" s="15"/>
      <c r="D2" s="21"/>
      <c r="E2" s="47" t="s">
        <v>231</v>
      </c>
      <c r="F2" s="48" t="s">
        <v>21</v>
      </c>
      <c r="G2" s="47" t="s">
        <v>232</v>
      </c>
      <c r="H2" s="49" t="s">
        <v>24</v>
      </c>
    </row>
    <row r="3">
      <c r="A3" s="50" t="s">
        <v>233</v>
      </c>
      <c r="B3" s="46"/>
      <c r="C3" s="15"/>
      <c r="D3" s="21"/>
      <c r="E3" s="51" t="s">
        <v>234</v>
      </c>
      <c r="F3" s="52" t="s">
        <v>235</v>
      </c>
      <c r="G3" s="47" t="s">
        <v>236</v>
      </c>
      <c r="H3" s="49" t="s">
        <v>68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45622.0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662</v>
      </c>
      <c r="B6" s="58"/>
      <c r="C6" s="59" t="s">
        <v>663</v>
      </c>
      <c r="D6" s="60"/>
      <c r="E6" s="61" t="s">
        <v>664</v>
      </c>
      <c r="F6" s="15"/>
      <c r="G6" s="15"/>
      <c r="H6" s="62"/>
    </row>
    <row r="7">
      <c r="A7" s="63" t="s">
        <v>665</v>
      </c>
      <c r="B7" s="63" t="s">
        <v>245</v>
      </c>
      <c r="C7" s="64" t="s">
        <v>246</v>
      </c>
      <c r="D7" s="65" t="s">
        <v>247</v>
      </c>
      <c r="E7" s="66" t="s">
        <v>666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334</v>
      </c>
      <c r="E8" s="66" t="s">
        <v>332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334</v>
      </c>
      <c r="E10" s="66" t="s">
        <v>667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331</v>
      </c>
      <c r="E12" s="66" t="s">
        <v>332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248</v>
      </c>
      <c r="F13" s="15"/>
      <c r="G13" s="21"/>
      <c r="H13" s="67" t="str">
        <f t="shared" si="1"/>
        <v>Pass</v>
      </c>
    </row>
    <row r="14">
      <c r="A14" s="70"/>
      <c r="B14" s="71" t="s">
        <v>668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669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670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671</v>
      </c>
      <c r="B17" s="78" t="s">
        <v>245</v>
      </c>
      <c r="C17" s="79" t="s">
        <v>246</v>
      </c>
      <c r="D17" s="80" t="s">
        <v>247</v>
      </c>
      <c r="E17" s="66" t="s">
        <v>666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331</v>
      </c>
      <c r="E18" s="66" t="s">
        <v>332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6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334</v>
      </c>
      <c r="E20" s="66" t="s">
        <v>667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334</v>
      </c>
      <c r="E22" s="66" t="s">
        <v>460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66" t="s">
        <v>248</v>
      </c>
      <c r="F23" s="15"/>
      <c r="G23" s="21"/>
      <c r="H23" s="67" t="str">
        <f t="shared" si="3"/>
        <v>Pass</v>
      </c>
    </row>
    <row r="24">
      <c r="A24" s="70"/>
      <c r="B24" s="82" t="s">
        <v>672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673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674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675</v>
      </c>
      <c r="B27" s="63" t="s">
        <v>245</v>
      </c>
      <c r="C27" s="64" t="s">
        <v>246</v>
      </c>
      <c r="D27" s="65" t="s">
        <v>247</v>
      </c>
      <c r="E27" s="66" t="s">
        <v>666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331</v>
      </c>
      <c r="E28" s="66" t="s">
        <v>332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667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334</v>
      </c>
      <c r="E32" s="66" t="s">
        <v>460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248</v>
      </c>
      <c r="F33" s="15"/>
      <c r="G33" s="21"/>
      <c r="H33" s="67" t="str">
        <f t="shared" si="5"/>
        <v>Pass</v>
      </c>
    </row>
    <row r="34">
      <c r="A34" s="70"/>
      <c r="B34" s="71" t="s">
        <v>676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677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678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679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680</v>
      </c>
      <c r="B2" s="46" t="s">
        <v>230</v>
      </c>
      <c r="C2" s="15"/>
      <c r="D2" s="21"/>
      <c r="E2" s="47" t="s">
        <v>231</v>
      </c>
      <c r="F2" s="48" t="s">
        <v>45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71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45691.0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2.0</v>
      </c>
    </row>
    <row r="6">
      <c r="A6" s="58" t="s">
        <v>681</v>
      </c>
      <c r="B6" s="58"/>
      <c r="C6" s="59" t="s">
        <v>682</v>
      </c>
      <c r="D6" s="60"/>
      <c r="E6" s="89" t="s">
        <v>683</v>
      </c>
      <c r="F6" s="44"/>
      <c r="G6" s="13"/>
      <c r="H6" s="90"/>
    </row>
    <row r="7">
      <c r="A7" s="63" t="s">
        <v>684</v>
      </c>
      <c r="B7" s="113" t="s">
        <v>304</v>
      </c>
      <c r="C7" s="64" t="s">
        <v>439</v>
      </c>
      <c r="D7" s="65" t="s">
        <v>247</v>
      </c>
      <c r="E7" s="66" t="s">
        <v>685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398</v>
      </c>
      <c r="E8" s="66" t="s">
        <v>686</v>
      </c>
      <c r="F8" s="15"/>
      <c r="G8" s="21"/>
      <c r="H8" s="67" t="str">
        <f t="shared" si="1"/>
        <v>Fail</v>
      </c>
    </row>
    <row r="9">
      <c r="A9" s="70"/>
      <c r="B9" s="69"/>
      <c r="C9" s="64" t="s">
        <v>441</v>
      </c>
      <c r="D9" s="65" t="s">
        <v>398</v>
      </c>
      <c r="E9" s="66" t="s">
        <v>687</v>
      </c>
      <c r="F9" s="15"/>
      <c r="G9" s="21"/>
      <c r="H9" s="67" t="str">
        <f t="shared" si="1"/>
        <v>Fail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688</v>
      </c>
      <c r="C14" s="72"/>
      <c r="D14" s="114" t="s">
        <v>263</v>
      </c>
      <c r="E14" s="73"/>
      <c r="F14" s="15"/>
      <c r="G14" s="21"/>
      <c r="H14" s="115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689</v>
      </c>
      <c r="C15" s="76"/>
      <c r="D15" s="114" t="s">
        <v>263</v>
      </c>
      <c r="E15" s="73"/>
      <c r="F15" s="15"/>
      <c r="G15" s="21"/>
      <c r="H15" s="115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690</v>
      </c>
      <c r="C16" s="21"/>
      <c r="D16" s="114" t="s">
        <v>263</v>
      </c>
      <c r="E16" s="66" t="s">
        <v>266</v>
      </c>
      <c r="F16" s="15"/>
      <c r="G16" s="21"/>
      <c r="H16" s="115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691</v>
      </c>
      <c r="B17" s="78" t="s">
        <v>245</v>
      </c>
      <c r="C17" s="79" t="s">
        <v>439</v>
      </c>
      <c r="D17" s="80" t="s">
        <v>282</v>
      </c>
      <c r="E17" s="84"/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 t="s">
        <v>440</v>
      </c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 t="s">
        <v>441</v>
      </c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692</v>
      </c>
      <c r="C24" s="116"/>
      <c r="D24" s="80" t="s">
        <v>282</v>
      </c>
      <c r="E24" s="84"/>
      <c r="F24" s="15"/>
      <c r="G24" s="21"/>
      <c r="H24" s="109" t="str">
        <f t="shared" ref="H24:H26" si="4">IF(D24="Pass", "Pass", IF(D24="Fail", "Fail", ""))</f>
        <v/>
      </c>
    </row>
    <row r="25">
      <c r="A25" s="70"/>
      <c r="B25" s="85" t="s">
        <v>693</v>
      </c>
      <c r="C25" s="76"/>
      <c r="D25" s="80" t="s">
        <v>282</v>
      </c>
      <c r="E25" s="84"/>
      <c r="F25" s="15"/>
      <c r="G25" s="21"/>
      <c r="H25" s="109" t="str">
        <f t="shared" si="4"/>
        <v/>
      </c>
    </row>
    <row r="26">
      <c r="A26" s="77"/>
      <c r="B26" s="85" t="s">
        <v>694</v>
      </c>
      <c r="C26" s="21"/>
      <c r="D26" s="80" t="s">
        <v>263</v>
      </c>
      <c r="E26" s="86" t="s">
        <v>266</v>
      </c>
      <c r="F26" s="15"/>
      <c r="G26" s="21"/>
      <c r="H26" s="109" t="str">
        <f t="shared" si="4"/>
        <v>Pass</v>
      </c>
    </row>
    <row r="27">
      <c r="A27" s="88" t="s">
        <v>275</v>
      </c>
      <c r="B27" s="15"/>
      <c r="C27" s="21"/>
      <c r="D27" s="89" t="s">
        <v>695</v>
      </c>
      <c r="E27" s="44"/>
      <c r="F27" s="44"/>
      <c r="G27" s="13"/>
      <c r="H27" s="90"/>
    </row>
    <row r="28">
      <c r="A28" s="91" t="s">
        <v>414</v>
      </c>
      <c r="B28" s="15"/>
      <c r="C28" s="21"/>
      <c r="D28" s="84"/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9 D17:D1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696</v>
      </c>
      <c r="B2" s="46" t="s">
        <v>230</v>
      </c>
      <c r="C2" s="15"/>
      <c r="D2" s="21"/>
      <c r="E2" s="47" t="s">
        <v>231</v>
      </c>
      <c r="F2" s="48" t="s">
        <v>75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76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45684.0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697</v>
      </c>
      <c r="B6" s="58"/>
      <c r="C6" s="59" t="s">
        <v>698</v>
      </c>
      <c r="D6" s="60"/>
      <c r="E6" s="61" t="s">
        <v>699</v>
      </c>
      <c r="F6" s="15"/>
      <c r="G6" s="15"/>
      <c r="H6" s="62"/>
    </row>
    <row r="7">
      <c r="A7" s="63" t="s">
        <v>700</v>
      </c>
      <c r="B7" s="63" t="s">
        <v>245</v>
      </c>
      <c r="C7" s="64" t="s">
        <v>246</v>
      </c>
      <c r="D7" s="65" t="s">
        <v>247</v>
      </c>
      <c r="E7" s="66" t="s">
        <v>701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702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703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704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705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335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706</v>
      </c>
      <c r="F13" s="15"/>
      <c r="G13" s="21"/>
      <c r="H13" s="67" t="str">
        <f t="shared" si="1"/>
        <v>Pass</v>
      </c>
    </row>
    <row r="14">
      <c r="A14" s="70"/>
      <c r="B14" s="71" t="s">
        <v>707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708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709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710</v>
      </c>
      <c r="B17" s="78" t="s">
        <v>245</v>
      </c>
      <c r="C17" s="79" t="s">
        <v>246</v>
      </c>
      <c r="D17" s="80" t="s">
        <v>247</v>
      </c>
      <c r="E17" s="66" t="s">
        <v>701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702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66" t="s">
        <v>703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66" t="s">
        <v>704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66" t="s">
        <v>705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335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66" t="s">
        <v>706</v>
      </c>
      <c r="F23" s="15"/>
      <c r="G23" s="21"/>
      <c r="H23" s="67" t="str">
        <f t="shared" si="3"/>
        <v>Pass</v>
      </c>
    </row>
    <row r="24">
      <c r="A24" s="70"/>
      <c r="B24" s="82" t="s">
        <v>711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712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713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714</v>
      </c>
      <c r="B27" s="63" t="s">
        <v>245</v>
      </c>
      <c r="C27" s="64" t="s">
        <v>246</v>
      </c>
      <c r="D27" s="65" t="s">
        <v>247</v>
      </c>
      <c r="E27" s="66" t="s">
        <v>701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702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703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704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705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335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706</v>
      </c>
      <c r="F33" s="15"/>
      <c r="G33" s="21"/>
      <c r="H33" s="67" t="str">
        <f t="shared" si="5"/>
        <v>Pass</v>
      </c>
    </row>
    <row r="34">
      <c r="A34" s="70"/>
      <c r="B34" s="71" t="s">
        <v>715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716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717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718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719</v>
      </c>
      <c r="B2" s="46" t="s">
        <v>230</v>
      </c>
      <c r="C2" s="15"/>
      <c r="D2" s="21"/>
      <c r="E2" s="47" t="s">
        <v>231</v>
      </c>
      <c r="F2" s="48" t="s">
        <v>32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79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45707.0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720</v>
      </c>
      <c r="B6" s="58"/>
      <c r="C6" s="59" t="s">
        <v>721</v>
      </c>
      <c r="D6" s="60"/>
      <c r="E6" s="61" t="s">
        <v>722</v>
      </c>
      <c r="F6" s="15"/>
      <c r="G6" s="15"/>
      <c r="H6" s="62"/>
    </row>
    <row r="7">
      <c r="A7" s="63" t="s">
        <v>723</v>
      </c>
      <c r="B7" s="63" t="s">
        <v>245</v>
      </c>
      <c r="C7" s="64" t="s">
        <v>246</v>
      </c>
      <c r="D7" s="65" t="s">
        <v>258</v>
      </c>
      <c r="E7" s="66" t="s">
        <v>255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334</v>
      </c>
      <c r="E9" s="66" t="s">
        <v>460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261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259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255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255</v>
      </c>
      <c r="F13" s="15"/>
      <c r="G13" s="21"/>
      <c r="H13" s="67" t="str">
        <f t="shared" si="1"/>
        <v>Pass</v>
      </c>
    </row>
    <row r="14">
      <c r="A14" s="70"/>
      <c r="B14" s="71" t="s">
        <v>724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725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726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727</v>
      </c>
      <c r="B17" s="78" t="s">
        <v>245</v>
      </c>
      <c r="C17" s="79" t="s">
        <v>246</v>
      </c>
      <c r="D17" s="80" t="s">
        <v>258</v>
      </c>
      <c r="E17" s="66" t="s">
        <v>255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6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334</v>
      </c>
      <c r="E19" s="66" t="s">
        <v>460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261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259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66" t="s">
        <v>255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255</v>
      </c>
      <c r="F23" s="15"/>
      <c r="G23" s="21"/>
      <c r="H23" s="67" t="str">
        <f t="shared" si="3"/>
        <v>Pass</v>
      </c>
    </row>
    <row r="24">
      <c r="A24" s="70"/>
      <c r="B24" s="82" t="s">
        <v>728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729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730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731</v>
      </c>
      <c r="B27" s="63" t="s">
        <v>245</v>
      </c>
      <c r="C27" s="64" t="s">
        <v>246</v>
      </c>
      <c r="D27" s="65" t="s">
        <v>258</v>
      </c>
      <c r="E27" s="66" t="s">
        <v>255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334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334</v>
      </c>
      <c r="E29" s="66" t="s">
        <v>460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261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259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255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255</v>
      </c>
      <c r="F33" s="15"/>
      <c r="G33" s="21"/>
      <c r="H33" s="67" t="str">
        <f t="shared" si="5"/>
        <v>Pass</v>
      </c>
    </row>
    <row r="34">
      <c r="A34" s="70"/>
      <c r="B34" s="71" t="s">
        <v>732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733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734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735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736</v>
      </c>
      <c r="B2" s="46" t="s">
        <v>230</v>
      </c>
      <c r="C2" s="15"/>
      <c r="D2" s="21"/>
      <c r="E2" s="47" t="s">
        <v>231</v>
      </c>
      <c r="F2" s="48" t="s">
        <v>82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83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45721.0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737</v>
      </c>
      <c r="B6" s="58"/>
      <c r="C6" s="59" t="s">
        <v>738</v>
      </c>
      <c r="D6" s="60"/>
      <c r="E6" s="61" t="s">
        <v>739</v>
      </c>
      <c r="F6" s="15"/>
      <c r="G6" s="15"/>
      <c r="H6" s="62"/>
    </row>
    <row r="7">
      <c r="A7" s="63" t="s">
        <v>740</v>
      </c>
      <c r="B7" s="63" t="s">
        <v>245</v>
      </c>
      <c r="C7" s="64" t="s">
        <v>246</v>
      </c>
      <c r="D7" s="65" t="s">
        <v>331</v>
      </c>
      <c r="E7" s="66" t="s">
        <v>741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331</v>
      </c>
      <c r="E8" s="66" t="s">
        <v>741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742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743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377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744</v>
      </c>
      <c r="F13" s="15"/>
      <c r="G13" s="21"/>
      <c r="H13" s="67" t="str">
        <f t="shared" si="1"/>
        <v>Pass</v>
      </c>
    </row>
    <row r="14">
      <c r="A14" s="70"/>
      <c r="B14" s="71" t="s">
        <v>745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746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747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748</v>
      </c>
      <c r="B17" s="78" t="s">
        <v>245</v>
      </c>
      <c r="C17" s="79" t="s">
        <v>246</v>
      </c>
      <c r="D17" s="80" t="s">
        <v>331</v>
      </c>
      <c r="E17" s="86" t="s">
        <v>741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331</v>
      </c>
      <c r="E18" s="86" t="s">
        <v>741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742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749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377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750</v>
      </c>
      <c r="F23" s="15"/>
      <c r="G23" s="21"/>
      <c r="H23" s="67" t="str">
        <f t="shared" si="3"/>
        <v>Pass</v>
      </c>
    </row>
    <row r="24">
      <c r="A24" s="70"/>
      <c r="B24" s="82" t="s">
        <v>751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752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753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754</v>
      </c>
      <c r="B27" s="63" t="s">
        <v>245</v>
      </c>
      <c r="C27" s="64" t="s">
        <v>246</v>
      </c>
      <c r="D27" s="65" t="s">
        <v>331</v>
      </c>
      <c r="E27" s="66" t="s">
        <v>741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331</v>
      </c>
      <c r="E28" s="66" t="s">
        <v>741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742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743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377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750</v>
      </c>
      <c r="F33" s="15"/>
      <c r="G33" s="21"/>
      <c r="H33" s="67" t="str">
        <f t="shared" si="5"/>
        <v>Pass</v>
      </c>
    </row>
    <row r="34">
      <c r="A34" s="70"/>
      <c r="B34" s="71" t="s">
        <v>755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756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757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758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6" t="s">
        <v>759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760</v>
      </c>
      <c r="B2" s="46" t="s">
        <v>230</v>
      </c>
      <c r="C2" s="15"/>
      <c r="D2" s="21"/>
      <c r="E2" s="47" t="s">
        <v>231</v>
      </c>
      <c r="F2" s="48" t="s">
        <v>45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86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45720.0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761</v>
      </c>
      <c r="B6" s="58"/>
      <c r="C6" s="59" t="s">
        <v>762</v>
      </c>
      <c r="D6" s="60"/>
      <c r="E6" s="61" t="s">
        <v>763</v>
      </c>
      <c r="F6" s="15"/>
      <c r="G6" s="15"/>
      <c r="H6" s="62"/>
    </row>
    <row r="7">
      <c r="A7" s="63" t="s">
        <v>764</v>
      </c>
      <c r="B7" s="63" t="s">
        <v>245</v>
      </c>
      <c r="C7" s="64" t="s">
        <v>439</v>
      </c>
      <c r="D7" s="65" t="s">
        <v>258</v>
      </c>
      <c r="E7" s="66" t="s">
        <v>377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331</v>
      </c>
      <c r="E8" s="66" t="s">
        <v>765</v>
      </c>
      <c r="F8" s="15"/>
      <c r="G8" s="21"/>
      <c r="H8" s="67" t="str">
        <f t="shared" si="1"/>
        <v>Pass</v>
      </c>
    </row>
    <row r="9">
      <c r="A9" s="70"/>
      <c r="B9" s="69"/>
      <c r="C9" s="64" t="s">
        <v>441</v>
      </c>
      <c r="D9" s="65" t="s">
        <v>258</v>
      </c>
      <c r="E9" s="66" t="s">
        <v>765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766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767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768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769</v>
      </c>
      <c r="B17" s="78" t="s">
        <v>245</v>
      </c>
      <c r="C17" s="79" t="s">
        <v>439</v>
      </c>
      <c r="D17" s="80" t="s">
        <v>258</v>
      </c>
      <c r="E17" s="86" t="s">
        <v>377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331</v>
      </c>
      <c r="E18" s="86" t="s">
        <v>765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441</v>
      </c>
      <c r="D19" s="80" t="s">
        <v>331</v>
      </c>
      <c r="E19" s="86" t="s">
        <v>765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770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771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772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773</v>
      </c>
      <c r="B27" s="63" t="s">
        <v>245</v>
      </c>
      <c r="C27" s="64" t="s">
        <v>439</v>
      </c>
      <c r="D27" s="65" t="s">
        <v>258</v>
      </c>
      <c r="E27" s="66" t="s">
        <v>377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331</v>
      </c>
      <c r="E28" s="66" t="s">
        <v>765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441</v>
      </c>
      <c r="D29" s="65" t="s">
        <v>331</v>
      </c>
      <c r="E29" s="66" t="s">
        <v>765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774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775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776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777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6" t="s">
        <v>778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779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302991.0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45720.0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780</v>
      </c>
      <c r="B6" s="58"/>
      <c r="C6" s="59" t="s">
        <v>781</v>
      </c>
      <c r="D6" s="60"/>
      <c r="E6" s="61" t="s">
        <v>782</v>
      </c>
      <c r="F6" s="15"/>
      <c r="G6" s="15"/>
      <c r="H6" s="62"/>
    </row>
    <row r="7">
      <c r="A7" s="63" t="s">
        <v>783</v>
      </c>
      <c r="B7" s="63" t="s">
        <v>245</v>
      </c>
      <c r="C7" s="64" t="s">
        <v>246</v>
      </c>
      <c r="D7" s="65" t="s">
        <v>258</v>
      </c>
      <c r="E7" s="66" t="s">
        <v>784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331</v>
      </c>
      <c r="E8" s="66" t="s">
        <v>332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255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785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786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787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460</v>
      </c>
      <c r="F13" s="15"/>
      <c r="G13" s="21"/>
      <c r="H13" s="67" t="str">
        <f t="shared" si="1"/>
        <v>Pass</v>
      </c>
    </row>
    <row r="14">
      <c r="A14" s="70"/>
      <c r="B14" s="71" t="s">
        <v>788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789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790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791</v>
      </c>
      <c r="B17" s="78" t="s">
        <v>245</v>
      </c>
      <c r="C17" s="79" t="s">
        <v>246</v>
      </c>
      <c r="D17" s="80" t="s">
        <v>252</v>
      </c>
      <c r="E17" s="66" t="s">
        <v>784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331</v>
      </c>
      <c r="E18" s="66" t="s">
        <v>332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66" t="s">
        <v>255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785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66" t="s">
        <v>786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787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66" t="s">
        <v>460</v>
      </c>
      <c r="F23" s="15"/>
      <c r="G23" s="21"/>
      <c r="H23" s="67" t="str">
        <f t="shared" si="3"/>
        <v>Pass</v>
      </c>
    </row>
    <row r="24">
      <c r="A24" s="70"/>
      <c r="B24" s="82" t="s">
        <v>792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793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794</v>
      </c>
      <c r="C26" s="21"/>
      <c r="D26" s="80" t="s">
        <v>282</v>
      </c>
      <c r="E26" s="84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795</v>
      </c>
      <c r="B27" s="63" t="s">
        <v>245</v>
      </c>
      <c r="C27" s="64" t="s">
        <v>246</v>
      </c>
      <c r="D27" s="65" t="s">
        <v>258</v>
      </c>
      <c r="E27" s="66" t="s">
        <v>784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334</v>
      </c>
      <c r="E28" s="66" t="s">
        <v>332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255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785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786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787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460</v>
      </c>
      <c r="F33" s="15"/>
      <c r="G33" s="21"/>
      <c r="H33" s="67" t="str">
        <f t="shared" si="5"/>
        <v>Pass</v>
      </c>
    </row>
    <row r="34">
      <c r="A34" s="70"/>
      <c r="B34" s="71" t="s">
        <v>796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797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798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799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7" t="s">
        <v>800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801</v>
      </c>
      <c r="B2" s="46" t="s">
        <v>230</v>
      </c>
      <c r="C2" s="15"/>
      <c r="D2" s="21"/>
      <c r="E2" s="47" t="s">
        <v>231</v>
      </c>
      <c r="F2" s="48" t="s">
        <v>49</v>
      </c>
      <c r="G2" s="47" t="s">
        <v>232</v>
      </c>
      <c r="H2" s="49" t="s">
        <v>24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92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45756.0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802</v>
      </c>
      <c r="B6" s="58"/>
      <c r="C6" s="59" t="s">
        <v>803</v>
      </c>
      <c r="D6" s="60"/>
      <c r="E6" s="61" t="s">
        <v>804</v>
      </c>
      <c r="F6" s="15"/>
      <c r="G6" s="15"/>
      <c r="H6" s="62"/>
    </row>
    <row r="7">
      <c r="A7" s="63" t="s">
        <v>805</v>
      </c>
      <c r="B7" s="63" t="s">
        <v>245</v>
      </c>
      <c r="C7" s="64" t="s">
        <v>246</v>
      </c>
      <c r="D7" s="65" t="s">
        <v>247</v>
      </c>
      <c r="E7" s="66" t="s">
        <v>806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806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807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808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809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810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811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812</v>
      </c>
      <c r="B17" s="78" t="s">
        <v>245</v>
      </c>
      <c r="C17" s="79" t="s">
        <v>246</v>
      </c>
      <c r="D17" s="80" t="s">
        <v>247</v>
      </c>
      <c r="E17" s="86" t="s">
        <v>806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813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807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808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814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815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816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817</v>
      </c>
      <c r="B27" s="63" t="s">
        <v>245</v>
      </c>
      <c r="C27" s="64" t="s">
        <v>246</v>
      </c>
      <c r="D27" s="65" t="s">
        <v>247</v>
      </c>
      <c r="E27" s="66" t="s">
        <v>806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807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813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818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808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819</v>
      </c>
      <c r="F33" s="15"/>
      <c r="G33" s="21"/>
      <c r="H33" s="67" t="str">
        <f t="shared" si="5"/>
        <v>Pass</v>
      </c>
    </row>
    <row r="34">
      <c r="A34" s="70"/>
      <c r="B34" s="71" t="s">
        <v>820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821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822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823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7" t="s">
        <v>824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825</v>
      </c>
      <c r="B2" s="46" t="s">
        <v>230</v>
      </c>
      <c r="C2" s="15"/>
      <c r="D2" s="21"/>
      <c r="E2" s="47" t="s">
        <v>231</v>
      </c>
      <c r="F2" s="48" t="s">
        <v>95</v>
      </c>
      <c r="G2" s="47" t="s">
        <v>232</v>
      </c>
      <c r="H2" s="49" t="s">
        <v>24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96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45777.0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826</v>
      </c>
      <c r="B6" s="58"/>
      <c r="C6" s="59" t="s">
        <v>827</v>
      </c>
      <c r="D6" s="60"/>
      <c r="E6" s="61" t="s">
        <v>828</v>
      </c>
      <c r="F6" s="15"/>
      <c r="G6" s="15"/>
      <c r="H6" s="62"/>
    </row>
    <row r="7">
      <c r="A7" s="63" t="s">
        <v>829</v>
      </c>
      <c r="B7" s="63" t="s">
        <v>245</v>
      </c>
      <c r="C7" s="64" t="s">
        <v>246</v>
      </c>
      <c r="D7" s="65" t="s">
        <v>247</v>
      </c>
      <c r="E7" s="66" t="s">
        <v>830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831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832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833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834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835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377</v>
      </c>
      <c r="F13" s="15"/>
      <c r="G13" s="21"/>
      <c r="H13" s="67" t="str">
        <f t="shared" si="1"/>
        <v>Pass</v>
      </c>
    </row>
    <row r="14">
      <c r="A14" s="70"/>
      <c r="B14" s="71" t="s">
        <v>836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837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838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839</v>
      </c>
      <c r="B17" s="78" t="s">
        <v>245</v>
      </c>
      <c r="C17" s="79" t="s">
        <v>246</v>
      </c>
      <c r="D17" s="80" t="s">
        <v>247</v>
      </c>
      <c r="E17" s="86" t="s">
        <v>840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831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841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842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86" t="s">
        <v>843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377</v>
      </c>
      <c r="F23" s="15"/>
      <c r="G23" s="21"/>
      <c r="H23" s="67" t="str">
        <f t="shared" si="3"/>
        <v>Pass</v>
      </c>
    </row>
    <row r="24">
      <c r="A24" s="70"/>
      <c r="B24" s="82" t="s">
        <v>844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845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846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847</v>
      </c>
      <c r="B27" s="63" t="s">
        <v>245</v>
      </c>
      <c r="C27" s="64" t="s">
        <v>246</v>
      </c>
      <c r="D27" s="65" t="s">
        <v>247</v>
      </c>
      <c r="E27" s="86" t="s">
        <v>840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831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86" t="s">
        <v>841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86" t="s">
        <v>842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8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86" t="s">
        <v>843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86" t="s">
        <v>377</v>
      </c>
      <c r="F33" s="15"/>
      <c r="G33" s="21"/>
      <c r="H33" s="67" t="str">
        <f t="shared" si="5"/>
        <v>Pass</v>
      </c>
    </row>
    <row r="34">
      <c r="A34" s="70"/>
      <c r="B34" s="71" t="s">
        <v>848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849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850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851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852</v>
      </c>
      <c r="B2" s="46" t="s">
        <v>230</v>
      </c>
      <c r="C2" s="15"/>
      <c r="D2" s="21"/>
      <c r="E2" s="47" t="s">
        <v>231</v>
      </c>
      <c r="F2" s="48" t="s">
        <v>21</v>
      </c>
      <c r="G2" s="47" t="s">
        <v>232</v>
      </c>
      <c r="H2" s="49" t="s">
        <v>24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99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45779.0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853</v>
      </c>
      <c r="B6" s="58"/>
      <c r="C6" s="59" t="s">
        <v>854</v>
      </c>
      <c r="D6" s="60"/>
      <c r="E6" s="61" t="s">
        <v>855</v>
      </c>
      <c r="F6" s="15"/>
      <c r="G6" s="15"/>
      <c r="H6" s="62"/>
    </row>
    <row r="7">
      <c r="A7" s="63" t="s">
        <v>856</v>
      </c>
      <c r="B7" s="63" t="s">
        <v>245</v>
      </c>
      <c r="C7" s="64" t="s">
        <v>246</v>
      </c>
      <c r="D7" s="65" t="s">
        <v>258</v>
      </c>
      <c r="E7" s="66" t="s">
        <v>857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331</v>
      </c>
      <c r="E8" s="66" t="s">
        <v>332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259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331</v>
      </c>
      <c r="E10" s="66" t="s">
        <v>332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331</v>
      </c>
      <c r="E13" s="66" t="s">
        <v>332</v>
      </c>
      <c r="F13" s="15"/>
      <c r="G13" s="21"/>
      <c r="H13" s="67" t="str">
        <f t="shared" si="1"/>
        <v>Pass</v>
      </c>
    </row>
    <row r="14">
      <c r="A14" s="70"/>
      <c r="B14" s="71" t="s">
        <v>858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859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860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861</v>
      </c>
      <c r="B17" s="78" t="s">
        <v>245</v>
      </c>
      <c r="C17" s="79" t="s">
        <v>246</v>
      </c>
      <c r="D17" s="80" t="s">
        <v>258</v>
      </c>
      <c r="E17" s="66" t="s">
        <v>857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334</v>
      </c>
      <c r="E18" s="66" t="s">
        <v>667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66" t="s">
        <v>259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334</v>
      </c>
      <c r="E20" s="66" t="s">
        <v>335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6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6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331</v>
      </c>
      <c r="E23" s="66" t="s">
        <v>332</v>
      </c>
      <c r="F23" s="15"/>
      <c r="G23" s="21"/>
      <c r="H23" s="67" t="str">
        <f t="shared" si="3"/>
        <v>Pass</v>
      </c>
    </row>
    <row r="24">
      <c r="A24" s="70"/>
      <c r="B24" s="82" t="s">
        <v>862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863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864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865</v>
      </c>
      <c r="B27" s="63" t="s">
        <v>245</v>
      </c>
      <c r="C27" s="64" t="s">
        <v>246</v>
      </c>
      <c r="D27" s="65" t="s">
        <v>258</v>
      </c>
      <c r="E27" s="66" t="s">
        <v>857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334</v>
      </c>
      <c r="E28" s="66" t="s">
        <v>667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259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334</v>
      </c>
      <c r="E30" s="66" t="s">
        <v>667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866</v>
      </c>
      <c r="F33" s="15"/>
      <c r="G33" s="21"/>
      <c r="H33" s="67" t="str">
        <f t="shared" si="5"/>
        <v>Pass</v>
      </c>
    </row>
    <row r="34">
      <c r="A34" s="70"/>
      <c r="B34" s="71" t="s">
        <v>867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868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869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870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871</v>
      </c>
      <c r="B2" s="46" t="s">
        <v>230</v>
      </c>
      <c r="C2" s="15"/>
      <c r="D2" s="21"/>
      <c r="E2" s="47" t="s">
        <v>231</v>
      </c>
      <c r="F2" s="48" t="s">
        <v>29</v>
      </c>
      <c r="G2" s="47" t="s">
        <v>232</v>
      </c>
      <c r="H2" s="49" t="s">
        <v>22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102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45791.0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872</v>
      </c>
      <c r="B6" s="58"/>
      <c r="C6" s="59" t="s">
        <v>873</v>
      </c>
      <c r="D6" s="60"/>
      <c r="E6" s="61" t="s">
        <v>874</v>
      </c>
      <c r="F6" s="15"/>
      <c r="G6" s="15"/>
      <c r="H6" s="62"/>
    </row>
    <row r="7">
      <c r="A7" s="63" t="s">
        <v>875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667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787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876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252</v>
      </c>
      <c r="E13" s="66" t="s">
        <v>877</v>
      </c>
      <c r="F13" s="15"/>
      <c r="G13" s="21"/>
      <c r="H13" s="67" t="str">
        <f t="shared" si="1"/>
        <v>Pass</v>
      </c>
    </row>
    <row r="14">
      <c r="A14" s="70"/>
      <c r="B14" s="71" t="s">
        <v>878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879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880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881</v>
      </c>
      <c r="B17" s="78" t="s">
        <v>245</v>
      </c>
      <c r="C17" s="79" t="s">
        <v>246</v>
      </c>
      <c r="D17" s="80" t="s">
        <v>252</v>
      </c>
      <c r="E17" s="6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6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6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787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876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66" t="s">
        <v>877</v>
      </c>
      <c r="F23" s="15"/>
      <c r="G23" s="21"/>
      <c r="H23" s="67" t="str">
        <f t="shared" si="3"/>
        <v>Pass</v>
      </c>
    </row>
    <row r="24">
      <c r="A24" s="70"/>
      <c r="B24" s="82" t="s">
        <v>882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883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884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885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787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876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877</v>
      </c>
      <c r="F33" s="15"/>
      <c r="G33" s="21"/>
      <c r="H33" s="67" t="str">
        <f t="shared" si="5"/>
        <v>Pass</v>
      </c>
    </row>
    <row r="34">
      <c r="A34" s="70"/>
      <c r="B34" s="71" t="s">
        <v>886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887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888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889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890</v>
      </c>
      <c r="B2" s="46" t="s">
        <v>230</v>
      </c>
      <c r="C2" s="15"/>
      <c r="D2" s="21"/>
      <c r="E2" s="47" t="s">
        <v>231</v>
      </c>
      <c r="F2" s="48" t="s">
        <v>105</v>
      </c>
      <c r="G2" s="47" t="s">
        <v>232</v>
      </c>
      <c r="H2" s="49" t="s">
        <v>22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106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45811.0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891</v>
      </c>
      <c r="B6" s="58"/>
      <c r="C6" s="59" t="s">
        <v>892</v>
      </c>
      <c r="D6" s="60"/>
      <c r="E6" s="61" t="s">
        <v>893</v>
      </c>
      <c r="F6" s="15"/>
      <c r="G6" s="15"/>
      <c r="H6" s="62"/>
    </row>
    <row r="7">
      <c r="A7" s="63" t="s">
        <v>894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333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334</v>
      </c>
      <c r="E9" s="66" t="s">
        <v>667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895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896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259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252</v>
      </c>
      <c r="E13" s="66" t="s">
        <v>333</v>
      </c>
      <c r="F13" s="15"/>
      <c r="G13" s="21"/>
      <c r="H13" s="67" t="str">
        <f t="shared" si="1"/>
        <v>Pass</v>
      </c>
    </row>
    <row r="14">
      <c r="A14" s="70"/>
      <c r="B14" s="71" t="s">
        <v>897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898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899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900</v>
      </c>
      <c r="B17" s="78" t="s">
        <v>245</v>
      </c>
      <c r="C17" s="79" t="s">
        <v>246</v>
      </c>
      <c r="D17" s="80" t="s">
        <v>334</v>
      </c>
      <c r="E17" s="86" t="s">
        <v>248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333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334</v>
      </c>
      <c r="E19" s="86" t="s">
        <v>667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895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896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86" t="s">
        <v>259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901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902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903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904</v>
      </c>
      <c r="B27" s="63" t="s">
        <v>245</v>
      </c>
      <c r="C27" s="64" t="s">
        <v>246</v>
      </c>
      <c r="D27" s="65" t="s">
        <v>334</v>
      </c>
      <c r="E27" s="66" t="s">
        <v>248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333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895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896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259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905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906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907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908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8" t="s">
        <v>909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910</v>
      </c>
      <c r="B2" s="46" t="s">
        <v>230</v>
      </c>
      <c r="C2" s="15"/>
      <c r="D2" s="21"/>
      <c r="E2" s="47" t="s">
        <v>231</v>
      </c>
      <c r="F2" s="48" t="s">
        <v>109</v>
      </c>
      <c r="G2" s="47" t="s">
        <v>232</v>
      </c>
      <c r="H2" s="49" t="s">
        <v>22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111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45832.0</v>
      </c>
    </row>
    <row r="5">
      <c r="A5" s="54"/>
      <c r="B5" s="15"/>
      <c r="C5" s="15"/>
      <c r="D5" s="21"/>
      <c r="E5" s="47" t="s">
        <v>239</v>
      </c>
      <c r="F5" s="56" t="s">
        <v>110</v>
      </c>
      <c r="G5" s="57" t="s">
        <v>240</v>
      </c>
      <c r="H5" s="53">
        <v>3.0</v>
      </c>
    </row>
    <row r="6">
      <c r="A6" s="58" t="s">
        <v>911</v>
      </c>
      <c r="B6" s="58"/>
      <c r="C6" s="59" t="s">
        <v>912</v>
      </c>
      <c r="D6" s="60"/>
      <c r="E6" s="61" t="s">
        <v>913</v>
      </c>
      <c r="F6" s="15"/>
      <c r="G6" s="15"/>
      <c r="H6" s="62"/>
    </row>
    <row r="7">
      <c r="A7" s="63" t="s">
        <v>914</v>
      </c>
      <c r="B7" s="63" t="s">
        <v>245</v>
      </c>
      <c r="C7" s="64" t="s">
        <v>246</v>
      </c>
      <c r="D7" s="65" t="s">
        <v>247</v>
      </c>
      <c r="E7" s="66" t="s">
        <v>915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916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917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253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918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784</v>
      </c>
      <c r="F13" s="15"/>
      <c r="G13" s="21"/>
      <c r="H13" s="67" t="str">
        <f t="shared" si="1"/>
        <v>Pass</v>
      </c>
    </row>
    <row r="14">
      <c r="A14" s="70"/>
      <c r="B14" s="71" t="s">
        <v>919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920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921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922</v>
      </c>
      <c r="B17" s="78" t="s">
        <v>245</v>
      </c>
      <c r="C17" s="79" t="s">
        <v>246</v>
      </c>
      <c r="D17" s="80" t="s">
        <v>247</v>
      </c>
      <c r="E17" s="66" t="s">
        <v>915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916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917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253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918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784</v>
      </c>
      <c r="F23" s="15"/>
      <c r="G23" s="21"/>
      <c r="H23" s="67" t="str">
        <f t="shared" si="3"/>
        <v>Pass</v>
      </c>
    </row>
    <row r="24">
      <c r="A24" s="70"/>
      <c r="B24" s="82" t="s">
        <v>923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924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925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926</v>
      </c>
      <c r="B27" s="63" t="s">
        <v>245</v>
      </c>
      <c r="C27" s="64" t="s">
        <v>246</v>
      </c>
      <c r="D27" s="65" t="s">
        <v>247</v>
      </c>
      <c r="E27" s="66" t="s">
        <v>915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916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917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253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918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784</v>
      </c>
      <c r="F33" s="15"/>
      <c r="G33" s="21"/>
      <c r="H33" s="67" t="str">
        <f t="shared" si="5"/>
        <v>Pass</v>
      </c>
    </row>
    <row r="34">
      <c r="A34" s="70"/>
      <c r="B34" s="71" t="s">
        <v>927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928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929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930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9" t="s">
        <v>931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932</v>
      </c>
      <c r="B2" s="46" t="s">
        <v>230</v>
      </c>
      <c r="C2" s="15"/>
      <c r="D2" s="21"/>
      <c r="E2" s="47" t="s">
        <v>231</v>
      </c>
      <c r="F2" s="48" t="s">
        <v>32</v>
      </c>
      <c r="G2" s="47" t="s">
        <v>232</v>
      </c>
      <c r="H2" s="49" t="s">
        <v>22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114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45833.0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933</v>
      </c>
      <c r="B6" s="58"/>
      <c r="C6" s="59" t="s">
        <v>934</v>
      </c>
      <c r="D6" s="60"/>
      <c r="E6" s="61" t="s">
        <v>935</v>
      </c>
      <c r="F6" s="15"/>
      <c r="G6" s="15"/>
      <c r="H6" s="62"/>
    </row>
    <row r="7">
      <c r="A7" s="63" t="s">
        <v>936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253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937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255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938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248</v>
      </c>
      <c r="F13" s="15"/>
      <c r="G13" s="21"/>
      <c r="H13" s="67" t="str">
        <f t="shared" si="1"/>
        <v>Pass</v>
      </c>
    </row>
    <row r="14">
      <c r="A14" s="70"/>
      <c r="B14" s="71" t="s">
        <v>939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940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941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942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253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937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86" t="s">
        <v>255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938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248</v>
      </c>
      <c r="F23" s="15"/>
      <c r="G23" s="21"/>
      <c r="H23" s="67" t="str">
        <f t="shared" si="3"/>
        <v>Pass</v>
      </c>
    </row>
    <row r="24">
      <c r="A24" s="70"/>
      <c r="B24" s="82" t="s">
        <v>943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944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945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946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253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937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255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938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248</v>
      </c>
      <c r="F33" s="15"/>
      <c r="G33" s="21"/>
      <c r="H33" s="67" t="str">
        <f t="shared" si="5"/>
        <v>Pass</v>
      </c>
    </row>
    <row r="34">
      <c r="A34" s="70"/>
      <c r="B34" s="71" t="s">
        <v>947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948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949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950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951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952</v>
      </c>
      <c r="B2" s="46" t="s">
        <v>230</v>
      </c>
      <c r="C2" s="15"/>
      <c r="D2" s="21"/>
      <c r="E2" s="47" t="s">
        <v>231</v>
      </c>
      <c r="F2" s="48" t="s">
        <v>45</v>
      </c>
      <c r="G2" s="47" t="s">
        <v>232</v>
      </c>
      <c r="H2" s="49" t="s">
        <v>22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114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45833.0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953</v>
      </c>
      <c r="B6" s="58"/>
      <c r="C6" s="59" t="s">
        <v>954</v>
      </c>
      <c r="D6" s="60"/>
      <c r="E6" s="61" t="s">
        <v>955</v>
      </c>
      <c r="F6" s="15"/>
      <c r="G6" s="15"/>
      <c r="H6" s="62"/>
    </row>
    <row r="7">
      <c r="A7" s="63" t="s">
        <v>936</v>
      </c>
      <c r="B7" s="63" t="s">
        <v>245</v>
      </c>
      <c r="C7" s="64" t="s">
        <v>439</v>
      </c>
      <c r="D7" s="65" t="s">
        <v>258</v>
      </c>
      <c r="E7" s="66" t="s">
        <v>253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258</v>
      </c>
      <c r="E8" s="66" t="s">
        <v>784</v>
      </c>
      <c r="F8" s="15"/>
      <c r="G8" s="21"/>
      <c r="H8" s="67" t="str">
        <f t="shared" si="1"/>
        <v>Pass</v>
      </c>
    </row>
    <row r="9">
      <c r="A9" s="70"/>
      <c r="B9" s="69"/>
      <c r="C9" s="64" t="s">
        <v>441</v>
      </c>
      <c r="D9" s="65" t="s">
        <v>334</v>
      </c>
      <c r="E9" s="66" t="s">
        <v>333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956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957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958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942</v>
      </c>
      <c r="B17" s="78" t="s">
        <v>245</v>
      </c>
      <c r="C17" s="79" t="s">
        <v>439</v>
      </c>
      <c r="D17" s="80" t="s">
        <v>258</v>
      </c>
      <c r="E17" s="86" t="s">
        <v>253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252</v>
      </c>
      <c r="E18" s="86" t="s">
        <v>784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441</v>
      </c>
      <c r="D19" s="80" t="s">
        <v>258</v>
      </c>
      <c r="E19" s="86" t="s">
        <v>333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959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960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961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946</v>
      </c>
      <c r="B27" s="63" t="s">
        <v>245</v>
      </c>
      <c r="C27" s="64" t="s">
        <v>439</v>
      </c>
      <c r="D27" s="65" t="s">
        <v>258</v>
      </c>
      <c r="E27" s="66" t="s">
        <v>253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258</v>
      </c>
      <c r="E28" s="66" t="s">
        <v>784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441</v>
      </c>
      <c r="D29" s="65" t="s">
        <v>258</v>
      </c>
      <c r="E29" s="66" t="s">
        <v>962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963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964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965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966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8" t="s">
        <v>951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967</v>
      </c>
      <c r="B2" s="46" t="s">
        <v>230</v>
      </c>
      <c r="C2" s="15"/>
      <c r="D2" s="21"/>
      <c r="E2" s="47" t="s">
        <v>231</v>
      </c>
      <c r="F2" s="48" t="s">
        <v>141</v>
      </c>
      <c r="G2" s="47" t="s">
        <v>232</v>
      </c>
      <c r="H2" s="49" t="s">
        <v>22</v>
      </c>
    </row>
    <row r="3">
      <c r="A3" s="50" t="s">
        <v>233</v>
      </c>
      <c r="B3" s="46" t="s">
        <v>90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111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45833.0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3.0</v>
      </c>
    </row>
    <row r="6">
      <c r="A6" s="58" t="s">
        <v>968</v>
      </c>
      <c r="B6" s="58"/>
      <c r="C6" s="59" t="s">
        <v>969</v>
      </c>
      <c r="D6" s="60"/>
      <c r="E6" s="61" t="s">
        <v>970</v>
      </c>
      <c r="F6" s="15"/>
      <c r="G6" s="15"/>
      <c r="H6" s="62"/>
    </row>
    <row r="7">
      <c r="A7" s="63" t="s">
        <v>914</v>
      </c>
      <c r="B7" s="63" t="s">
        <v>245</v>
      </c>
      <c r="C7" s="64" t="s">
        <v>246</v>
      </c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64" t="s">
        <v>249</v>
      </c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69"/>
      <c r="C9" s="64" t="s">
        <v>251</v>
      </c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 t="s">
        <v>254</v>
      </c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 t="s">
        <v>256</v>
      </c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 t="s">
        <v>257</v>
      </c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 t="s">
        <v>260</v>
      </c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971</v>
      </c>
      <c r="C14" s="72"/>
      <c r="D14" s="65" t="s">
        <v>282</v>
      </c>
      <c r="E14" s="73"/>
      <c r="F14" s="15"/>
      <c r="G14" s="21"/>
      <c r="H14" s="74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972</v>
      </c>
      <c r="C15" s="76"/>
      <c r="D15" s="65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973</v>
      </c>
      <c r="C16" s="21"/>
      <c r="D16" s="65" t="s">
        <v>282</v>
      </c>
      <c r="E16" s="73"/>
      <c r="F16" s="15"/>
      <c r="G16" s="21"/>
      <c r="H16" s="74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922</v>
      </c>
      <c r="B17" s="78" t="s">
        <v>245</v>
      </c>
      <c r="C17" s="79" t="s">
        <v>246</v>
      </c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 t="s">
        <v>249</v>
      </c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 t="s">
        <v>251</v>
      </c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 t="s">
        <v>254</v>
      </c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 t="s">
        <v>256</v>
      </c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 t="s">
        <v>257</v>
      </c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 t="s">
        <v>260</v>
      </c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974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975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976</v>
      </c>
      <c r="C26" s="21"/>
      <c r="D26" s="80" t="s">
        <v>282</v>
      </c>
      <c r="E26" s="84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926</v>
      </c>
      <c r="B27" s="63" t="s">
        <v>245</v>
      </c>
      <c r="C27" s="64" t="s">
        <v>246</v>
      </c>
      <c r="D27" s="65" t="s">
        <v>282</v>
      </c>
      <c r="E27" s="73"/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8"/>
      <c r="B28" s="69"/>
      <c r="C28" s="64" t="s">
        <v>249</v>
      </c>
      <c r="D28" s="65" t="s">
        <v>282</v>
      </c>
      <c r="E28" s="73"/>
      <c r="F28" s="15"/>
      <c r="G28" s="21"/>
      <c r="H28" s="67" t="str">
        <f t="shared" si="5"/>
        <v/>
      </c>
    </row>
    <row r="29">
      <c r="A29" s="70"/>
      <c r="B29" s="69"/>
      <c r="C29" s="64" t="s">
        <v>251</v>
      </c>
      <c r="D29" s="65" t="s">
        <v>282</v>
      </c>
      <c r="E29" s="73"/>
      <c r="F29" s="15"/>
      <c r="G29" s="21"/>
      <c r="H29" s="67" t="str">
        <f t="shared" si="5"/>
        <v/>
      </c>
    </row>
    <row r="30">
      <c r="A30" s="70"/>
      <c r="B30" s="69"/>
      <c r="C30" s="64" t="s">
        <v>254</v>
      </c>
      <c r="D30" s="65" t="s">
        <v>282</v>
      </c>
      <c r="E30" s="73"/>
      <c r="F30" s="15"/>
      <c r="G30" s="21"/>
      <c r="H30" s="67" t="str">
        <f t="shared" si="5"/>
        <v/>
      </c>
    </row>
    <row r="31">
      <c r="A31" s="70"/>
      <c r="B31" s="69"/>
      <c r="C31" s="64" t="s">
        <v>256</v>
      </c>
      <c r="D31" s="65" t="s">
        <v>282</v>
      </c>
      <c r="E31" s="73"/>
      <c r="F31" s="15"/>
      <c r="G31" s="21"/>
      <c r="H31" s="67" t="str">
        <f t="shared" si="5"/>
        <v/>
      </c>
    </row>
    <row r="32">
      <c r="A32" s="70"/>
      <c r="B32" s="69"/>
      <c r="C32" s="64" t="s">
        <v>257</v>
      </c>
      <c r="D32" s="65" t="s">
        <v>282</v>
      </c>
      <c r="E32" s="73"/>
      <c r="F32" s="15"/>
      <c r="G32" s="21"/>
      <c r="H32" s="67" t="str">
        <f t="shared" si="5"/>
        <v/>
      </c>
    </row>
    <row r="33">
      <c r="A33" s="70"/>
      <c r="B33" s="69"/>
      <c r="C33" s="64" t="s">
        <v>260</v>
      </c>
      <c r="D33" s="65" t="s">
        <v>282</v>
      </c>
      <c r="E33" s="73"/>
      <c r="F33" s="15"/>
      <c r="G33" s="21"/>
      <c r="H33" s="67" t="str">
        <f t="shared" si="5"/>
        <v/>
      </c>
    </row>
    <row r="34">
      <c r="A34" s="70"/>
      <c r="B34" s="71" t="s">
        <v>977</v>
      </c>
      <c r="C34" s="87"/>
      <c r="D34" s="65" t="s">
        <v>282</v>
      </c>
      <c r="E34" s="73"/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978</v>
      </c>
      <c r="C35" s="76"/>
      <c r="D35" s="65" t="s">
        <v>282</v>
      </c>
      <c r="E35" s="73"/>
      <c r="F35" s="15"/>
      <c r="G35" s="21"/>
      <c r="H35" s="67" t="str">
        <f t="shared" si="6"/>
        <v/>
      </c>
    </row>
    <row r="36">
      <c r="A36" s="77"/>
      <c r="B36" s="75" t="s">
        <v>979</v>
      </c>
      <c r="C36" s="21"/>
      <c r="D36" s="65" t="s">
        <v>282</v>
      </c>
      <c r="E36" s="73"/>
      <c r="F36" s="15"/>
      <c r="G36" s="21"/>
      <c r="H36" s="67" t="str">
        <f t="shared" si="6"/>
        <v/>
      </c>
    </row>
    <row r="37">
      <c r="A37" s="88" t="s">
        <v>275</v>
      </c>
      <c r="B37" s="15"/>
      <c r="C37" s="21"/>
      <c r="D37" s="89" t="s">
        <v>980</v>
      </c>
      <c r="E37" s="44"/>
      <c r="F37" s="44"/>
      <c r="G37" s="13"/>
      <c r="H37" s="90"/>
    </row>
    <row r="38">
      <c r="A38" s="91" t="s">
        <v>1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981</v>
      </c>
      <c r="B2" s="46" t="s">
        <v>230</v>
      </c>
      <c r="C2" s="15"/>
      <c r="D2" s="21"/>
      <c r="E2" s="47" t="s">
        <v>231</v>
      </c>
      <c r="F2" s="48" t="s">
        <v>109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118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45833.0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3.0</v>
      </c>
    </row>
    <row r="6">
      <c r="A6" s="58" t="s">
        <v>982</v>
      </c>
      <c r="B6" s="58"/>
      <c r="C6" s="59" t="s">
        <v>983</v>
      </c>
      <c r="D6" s="60"/>
      <c r="E6" s="61" t="s">
        <v>984</v>
      </c>
      <c r="F6" s="15"/>
      <c r="G6" s="15"/>
      <c r="H6" s="62"/>
    </row>
    <row r="7">
      <c r="A7" s="63" t="s">
        <v>985</v>
      </c>
      <c r="B7" s="63" t="s">
        <v>245</v>
      </c>
      <c r="C7" s="64" t="s">
        <v>246</v>
      </c>
      <c r="D7" s="65" t="s">
        <v>247</v>
      </c>
      <c r="E7" s="66" t="s">
        <v>915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915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895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986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987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988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989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990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991</v>
      </c>
      <c r="B17" s="78" t="s">
        <v>245</v>
      </c>
      <c r="C17" s="79" t="s">
        <v>246</v>
      </c>
      <c r="D17" s="80" t="s">
        <v>247</v>
      </c>
      <c r="E17" s="66" t="s">
        <v>915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66" t="s">
        <v>915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895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986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987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992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993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994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995</v>
      </c>
      <c r="B27" s="63" t="s">
        <v>245</v>
      </c>
      <c r="C27" s="64" t="s">
        <v>246</v>
      </c>
      <c r="D27" s="65" t="s">
        <v>247</v>
      </c>
      <c r="E27" s="66" t="s">
        <v>915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915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895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986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987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996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997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998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999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9" t="s">
        <v>1000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1001</v>
      </c>
      <c r="B2" s="46" t="s">
        <v>230</v>
      </c>
      <c r="C2" s="15"/>
      <c r="D2" s="21"/>
      <c r="E2" s="47" t="s">
        <v>231</v>
      </c>
      <c r="F2" s="48" t="s">
        <v>21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120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45861.0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1002</v>
      </c>
      <c r="B6" s="58"/>
      <c r="C6" s="59" t="s">
        <v>1003</v>
      </c>
      <c r="D6" s="60"/>
      <c r="E6" s="61" t="s">
        <v>1004</v>
      </c>
      <c r="F6" s="15"/>
      <c r="G6" s="15"/>
      <c r="H6" s="62"/>
    </row>
    <row r="7">
      <c r="A7" s="63" t="s">
        <v>1005</v>
      </c>
      <c r="B7" s="63" t="s">
        <v>245</v>
      </c>
      <c r="C7" s="64" t="s">
        <v>246</v>
      </c>
      <c r="D7" s="65" t="s">
        <v>247</v>
      </c>
      <c r="E7" s="66" t="s">
        <v>1006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529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334</v>
      </c>
      <c r="E12" s="66" t="s">
        <v>460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259</v>
      </c>
      <c r="F13" s="15"/>
      <c r="G13" s="21"/>
      <c r="H13" s="67" t="str">
        <f t="shared" si="1"/>
        <v>Pass</v>
      </c>
    </row>
    <row r="14">
      <c r="A14" s="70"/>
      <c r="B14" s="71" t="s">
        <v>1007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1008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1009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1010</v>
      </c>
      <c r="B17" s="78" t="s">
        <v>245</v>
      </c>
      <c r="C17" s="79" t="s">
        <v>246</v>
      </c>
      <c r="D17" s="80" t="s">
        <v>247</v>
      </c>
      <c r="E17" s="86" t="s">
        <v>1006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334</v>
      </c>
      <c r="E19" s="86" t="s">
        <v>667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334</v>
      </c>
      <c r="E21" s="86" t="s">
        <v>335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331</v>
      </c>
      <c r="E22" s="86" t="s">
        <v>332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259</v>
      </c>
      <c r="F23" s="15"/>
      <c r="G23" s="21"/>
      <c r="H23" s="67" t="str">
        <f t="shared" si="3"/>
        <v>Pass</v>
      </c>
    </row>
    <row r="24">
      <c r="A24" s="70"/>
      <c r="B24" s="82" t="s">
        <v>1011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1012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1013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1014</v>
      </c>
      <c r="B27" s="63" t="s">
        <v>245</v>
      </c>
      <c r="C27" s="64" t="s">
        <v>246</v>
      </c>
      <c r="D27" s="65" t="s">
        <v>247</v>
      </c>
      <c r="E27" s="66" t="s">
        <v>1006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334</v>
      </c>
      <c r="E29" s="66" t="s">
        <v>667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529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334</v>
      </c>
      <c r="E31" s="66" t="s">
        <v>335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334</v>
      </c>
      <c r="E32" s="66" t="s">
        <v>460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259</v>
      </c>
      <c r="F33" s="15"/>
      <c r="G33" s="21"/>
      <c r="H33" s="67" t="str">
        <f t="shared" si="5"/>
        <v>Pass</v>
      </c>
    </row>
    <row r="34">
      <c r="A34" s="70"/>
      <c r="B34" s="71" t="s">
        <v>1015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1016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1017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1018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1019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128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126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45867.0</v>
      </c>
    </row>
    <row r="5">
      <c r="A5" s="54"/>
      <c r="B5" s="15"/>
      <c r="C5" s="15"/>
      <c r="D5" s="21"/>
      <c r="E5" s="47" t="s">
        <v>239</v>
      </c>
      <c r="F5" s="56" t="s">
        <v>124</v>
      </c>
      <c r="G5" s="57" t="s">
        <v>240</v>
      </c>
      <c r="H5" s="53">
        <v>3.0</v>
      </c>
    </row>
    <row r="6">
      <c r="A6" s="58" t="s">
        <v>1020</v>
      </c>
      <c r="B6" s="58"/>
      <c r="C6" s="59" t="s">
        <v>1021</v>
      </c>
      <c r="D6" s="60"/>
      <c r="E6" s="61" t="s">
        <v>1022</v>
      </c>
      <c r="F6" s="15"/>
      <c r="G6" s="15"/>
      <c r="H6" s="62"/>
    </row>
    <row r="7">
      <c r="A7" s="63" t="s">
        <v>1023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336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255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529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334</v>
      </c>
      <c r="E12" s="66" t="s">
        <v>460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460</v>
      </c>
      <c r="F13" s="15"/>
      <c r="G13" s="21"/>
      <c r="H13" s="67" t="str">
        <f t="shared" si="1"/>
        <v>Pass</v>
      </c>
    </row>
    <row r="14">
      <c r="A14" s="70"/>
      <c r="B14" s="71" t="s">
        <v>1024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1025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1026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1027</v>
      </c>
      <c r="B17" s="78" t="s">
        <v>245</v>
      </c>
      <c r="C17" s="79" t="s">
        <v>246</v>
      </c>
      <c r="D17" s="80" t="s">
        <v>331</v>
      </c>
      <c r="E17" s="8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336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255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334</v>
      </c>
      <c r="E21" s="86" t="s">
        <v>335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334</v>
      </c>
      <c r="E22" s="86" t="s">
        <v>460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255</v>
      </c>
      <c r="F23" s="15"/>
      <c r="G23" s="21"/>
      <c r="H23" s="67" t="str">
        <f t="shared" si="3"/>
        <v>Pass</v>
      </c>
    </row>
    <row r="24">
      <c r="A24" s="70"/>
      <c r="B24" s="82" t="s">
        <v>1028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1029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1030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1031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336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255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529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334</v>
      </c>
      <c r="E32" s="66" t="s">
        <v>460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460</v>
      </c>
      <c r="F33" s="15"/>
      <c r="G33" s="21"/>
      <c r="H33" s="67" t="str">
        <f t="shared" si="5"/>
        <v>Pass</v>
      </c>
    </row>
    <row r="34">
      <c r="A34" s="70"/>
      <c r="B34" s="71" t="s">
        <v>1032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1033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1034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1035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1036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1037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303048.0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45874.0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2.0</v>
      </c>
    </row>
    <row r="6">
      <c r="A6" s="58" t="s">
        <v>1038</v>
      </c>
      <c r="B6" s="58"/>
      <c r="C6" s="59" t="s">
        <v>1039</v>
      </c>
      <c r="D6" s="60"/>
      <c r="E6" s="89" t="s">
        <v>1040</v>
      </c>
      <c r="F6" s="44"/>
      <c r="G6" s="13"/>
      <c r="H6" s="90"/>
    </row>
    <row r="7">
      <c r="A7" s="63" t="s">
        <v>1041</v>
      </c>
      <c r="B7" s="113" t="s">
        <v>304</v>
      </c>
      <c r="C7" s="64" t="s">
        <v>246</v>
      </c>
      <c r="D7" s="65" t="s">
        <v>1042</v>
      </c>
      <c r="E7" s="66" t="s">
        <v>1043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68"/>
      <c r="B8" s="69"/>
      <c r="C8" s="64" t="s">
        <v>249</v>
      </c>
      <c r="D8" s="65" t="s">
        <v>1042</v>
      </c>
      <c r="E8" s="66" t="s">
        <v>1044</v>
      </c>
      <c r="F8" s="15"/>
      <c r="G8" s="21"/>
      <c r="H8" s="67" t="str">
        <f t="shared" si="1"/>
        <v>Fail</v>
      </c>
    </row>
    <row r="9">
      <c r="A9" s="70"/>
      <c r="B9" s="69"/>
      <c r="C9" s="64" t="s">
        <v>251</v>
      </c>
      <c r="D9" s="65" t="s">
        <v>1045</v>
      </c>
      <c r="E9" s="66" t="s">
        <v>1043</v>
      </c>
      <c r="F9" s="15"/>
      <c r="G9" s="21"/>
      <c r="H9" s="67" t="str">
        <f t="shared" si="1"/>
        <v>Fail</v>
      </c>
    </row>
    <row r="10">
      <c r="A10" s="70"/>
      <c r="B10" s="69"/>
      <c r="C10" s="64" t="s">
        <v>254</v>
      </c>
      <c r="D10" s="65" t="s">
        <v>1042</v>
      </c>
      <c r="E10" s="66" t="s">
        <v>1046</v>
      </c>
      <c r="F10" s="15"/>
      <c r="G10" s="21"/>
      <c r="H10" s="67" t="str">
        <f t="shared" si="1"/>
        <v>Fail</v>
      </c>
    </row>
    <row r="11">
      <c r="A11" s="70"/>
      <c r="B11" s="69"/>
      <c r="C11" s="64" t="s">
        <v>256</v>
      </c>
      <c r="D11" s="65" t="s">
        <v>398</v>
      </c>
      <c r="E11" s="66" t="s">
        <v>1044</v>
      </c>
      <c r="F11" s="15"/>
      <c r="G11" s="21"/>
      <c r="H11" s="67" t="str">
        <f t="shared" si="1"/>
        <v>Fail</v>
      </c>
    </row>
    <row r="12">
      <c r="A12" s="70"/>
      <c r="B12" s="69"/>
      <c r="C12" s="64" t="s">
        <v>257</v>
      </c>
      <c r="D12" s="65" t="s">
        <v>1045</v>
      </c>
      <c r="E12" s="66" t="s">
        <v>1044</v>
      </c>
      <c r="F12" s="15"/>
      <c r="G12" s="21"/>
      <c r="H12" s="67" t="str">
        <f t="shared" si="1"/>
        <v>Fail</v>
      </c>
    </row>
    <row r="13">
      <c r="A13" s="70"/>
      <c r="B13" s="69"/>
      <c r="C13" s="64" t="s">
        <v>260</v>
      </c>
      <c r="D13" s="65" t="s">
        <v>252</v>
      </c>
      <c r="E13" s="66" t="s">
        <v>248</v>
      </c>
      <c r="F13" s="15"/>
      <c r="G13" s="21"/>
      <c r="H13" s="67" t="str">
        <f t="shared" si="1"/>
        <v>Pass</v>
      </c>
    </row>
    <row r="14">
      <c r="A14" s="70"/>
      <c r="B14" s="71" t="s">
        <v>1047</v>
      </c>
      <c r="C14" s="72"/>
      <c r="D14" s="114" t="s">
        <v>263</v>
      </c>
      <c r="E14" s="73"/>
      <c r="F14" s="15"/>
      <c r="G14" s="21"/>
      <c r="H14" s="115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1048</v>
      </c>
      <c r="C15" s="76"/>
      <c r="D15" s="114" t="s">
        <v>263</v>
      </c>
      <c r="E15" s="73"/>
      <c r="F15" s="15"/>
      <c r="G15" s="21"/>
      <c r="H15" s="115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1049</v>
      </c>
      <c r="C16" s="21"/>
      <c r="D16" s="114" t="s">
        <v>263</v>
      </c>
      <c r="E16" s="73"/>
      <c r="F16" s="15"/>
      <c r="G16" s="21"/>
      <c r="H16" s="115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1050</v>
      </c>
      <c r="B17" s="78" t="s">
        <v>245</v>
      </c>
      <c r="C17" s="79" t="s">
        <v>246</v>
      </c>
      <c r="D17" s="80" t="s">
        <v>1042</v>
      </c>
      <c r="E17" s="86" t="s">
        <v>1043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81"/>
      <c r="B18" s="48"/>
      <c r="C18" s="79" t="s">
        <v>249</v>
      </c>
      <c r="D18" s="80" t="s">
        <v>1042</v>
      </c>
      <c r="E18" s="86" t="s">
        <v>1044</v>
      </c>
      <c r="F18" s="15"/>
      <c r="G18" s="21"/>
      <c r="H18" s="67" t="str">
        <f t="shared" si="3"/>
        <v>Fail</v>
      </c>
    </row>
    <row r="19">
      <c r="A19" s="70"/>
      <c r="B19" s="48"/>
      <c r="C19" s="79" t="s">
        <v>251</v>
      </c>
      <c r="D19" s="80" t="s">
        <v>1045</v>
      </c>
      <c r="E19" s="86" t="s">
        <v>1043</v>
      </c>
      <c r="F19" s="15"/>
      <c r="G19" s="21"/>
      <c r="H19" s="67" t="str">
        <f t="shared" si="3"/>
        <v>Fail</v>
      </c>
    </row>
    <row r="20">
      <c r="A20" s="70"/>
      <c r="B20" s="48"/>
      <c r="C20" s="79" t="s">
        <v>254</v>
      </c>
      <c r="D20" s="80" t="s">
        <v>1042</v>
      </c>
      <c r="E20" s="86" t="s">
        <v>1046</v>
      </c>
      <c r="F20" s="15"/>
      <c r="G20" s="21"/>
      <c r="H20" s="67" t="str">
        <f t="shared" si="3"/>
        <v>Fail</v>
      </c>
    </row>
    <row r="21">
      <c r="A21" s="70"/>
      <c r="B21" s="48"/>
      <c r="C21" s="79" t="s">
        <v>256</v>
      </c>
      <c r="D21" s="80" t="s">
        <v>398</v>
      </c>
      <c r="E21" s="86" t="s">
        <v>1044</v>
      </c>
      <c r="F21" s="15"/>
      <c r="G21" s="21"/>
      <c r="H21" s="67" t="str">
        <f t="shared" si="3"/>
        <v>Fail</v>
      </c>
    </row>
    <row r="22">
      <c r="A22" s="70"/>
      <c r="B22" s="48"/>
      <c r="C22" s="79" t="s">
        <v>257</v>
      </c>
      <c r="D22" s="80" t="s">
        <v>1045</v>
      </c>
      <c r="E22" s="86" t="s">
        <v>1044</v>
      </c>
      <c r="F22" s="15"/>
      <c r="G22" s="21"/>
      <c r="H22" s="67" t="str">
        <f t="shared" si="3"/>
        <v>Fail</v>
      </c>
    </row>
    <row r="23">
      <c r="A23" s="70"/>
      <c r="B23" s="48"/>
      <c r="C23" s="79" t="s">
        <v>260</v>
      </c>
      <c r="D23" s="80" t="s">
        <v>252</v>
      </c>
      <c r="E23" s="86" t="s">
        <v>248</v>
      </c>
      <c r="F23" s="15"/>
      <c r="G23" s="21"/>
      <c r="H23" s="67" t="str">
        <f t="shared" si="3"/>
        <v>Pass</v>
      </c>
    </row>
    <row r="24">
      <c r="A24" s="70"/>
      <c r="B24" s="82" t="s">
        <v>1051</v>
      </c>
      <c r="C24" s="116"/>
      <c r="D24" s="80" t="s">
        <v>263</v>
      </c>
      <c r="E24" s="84"/>
      <c r="F24" s="15"/>
      <c r="G24" s="21"/>
      <c r="H24" s="109" t="str">
        <f t="shared" ref="H24:H26" si="4">IF(D24="Pass", "Pass", IF(D24="Fail", "Fail", ""))</f>
        <v>Pass</v>
      </c>
    </row>
    <row r="25">
      <c r="A25" s="70"/>
      <c r="B25" s="85" t="s">
        <v>1052</v>
      </c>
      <c r="C25" s="76"/>
      <c r="D25" s="80" t="s">
        <v>263</v>
      </c>
      <c r="E25" s="84"/>
      <c r="F25" s="15"/>
      <c r="G25" s="21"/>
      <c r="H25" s="109" t="str">
        <f t="shared" si="4"/>
        <v>Pass</v>
      </c>
    </row>
    <row r="26">
      <c r="A26" s="77"/>
      <c r="B26" s="85" t="s">
        <v>1053</v>
      </c>
      <c r="C26" s="21"/>
      <c r="D26" s="80" t="s">
        <v>263</v>
      </c>
      <c r="E26" s="84"/>
      <c r="F26" s="15"/>
      <c r="G26" s="21"/>
      <c r="H26" s="109" t="str">
        <f t="shared" si="4"/>
        <v>Pass</v>
      </c>
    </row>
    <row r="27">
      <c r="A27" s="88" t="s">
        <v>275</v>
      </c>
      <c r="B27" s="15"/>
      <c r="C27" s="21"/>
      <c r="D27" s="89" t="s">
        <v>1054</v>
      </c>
      <c r="E27" s="44"/>
      <c r="F27" s="44"/>
      <c r="G27" s="13"/>
      <c r="H27" s="90"/>
    </row>
    <row r="28">
      <c r="A28" s="91" t="s">
        <v>414</v>
      </c>
      <c r="B28" s="15"/>
      <c r="C28" s="21"/>
      <c r="D28" s="86" t="s">
        <v>1055</v>
      </c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1056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303068.0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45869.0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1057</v>
      </c>
      <c r="B6" s="58"/>
      <c r="C6" s="59" t="s">
        <v>1058</v>
      </c>
      <c r="D6" s="60"/>
      <c r="E6" s="61" t="s">
        <v>1059</v>
      </c>
      <c r="F6" s="15"/>
      <c r="G6" s="15"/>
      <c r="H6" s="62"/>
    </row>
    <row r="7">
      <c r="A7" s="63" t="s">
        <v>1060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253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333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1006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334</v>
      </c>
      <c r="E11" s="66" t="s">
        <v>667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1061</v>
      </c>
      <c r="F13" s="15"/>
      <c r="G13" s="21"/>
      <c r="H13" s="67" t="str">
        <f t="shared" si="1"/>
        <v>Pass</v>
      </c>
    </row>
    <row r="14">
      <c r="A14" s="70"/>
      <c r="B14" s="71" t="s">
        <v>1062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1063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1064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1065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333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1006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529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1061</v>
      </c>
      <c r="F23" s="15"/>
      <c r="G23" s="21"/>
      <c r="H23" s="67" t="str">
        <f t="shared" si="3"/>
        <v>Pass</v>
      </c>
    </row>
    <row r="24">
      <c r="A24" s="70"/>
      <c r="B24" s="82" t="s">
        <v>1066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1067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1068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1069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253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333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1006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529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1061</v>
      </c>
      <c r="F33" s="15"/>
      <c r="G33" s="21"/>
      <c r="H33" s="67" t="str">
        <f t="shared" si="5"/>
        <v>Pass</v>
      </c>
    </row>
    <row r="34">
      <c r="A34" s="70"/>
      <c r="B34" s="71" t="s">
        <v>1070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1071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1072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1073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1074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1075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303082.0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45882.0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1076</v>
      </c>
      <c r="B6" s="58"/>
      <c r="C6" s="59" t="s">
        <v>1077</v>
      </c>
      <c r="D6" s="60"/>
      <c r="E6" s="61" t="s">
        <v>1078</v>
      </c>
      <c r="F6" s="15"/>
      <c r="G6" s="15"/>
      <c r="H6" s="62"/>
    </row>
    <row r="7">
      <c r="A7" s="63" t="s">
        <v>1079</v>
      </c>
      <c r="B7" s="63" t="s">
        <v>245</v>
      </c>
      <c r="C7" s="64" t="s">
        <v>246</v>
      </c>
      <c r="D7" s="65" t="s">
        <v>252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253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1006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334</v>
      </c>
      <c r="E11" s="66" t="s">
        <v>335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1080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1081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1082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1083</v>
      </c>
      <c r="B17" s="78" t="s">
        <v>245</v>
      </c>
      <c r="C17" s="79" t="s">
        <v>246</v>
      </c>
      <c r="D17" s="80" t="s">
        <v>247</v>
      </c>
      <c r="E17" s="86" t="s">
        <v>787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334</v>
      </c>
      <c r="E18" s="86" t="s">
        <v>667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1006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529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895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334</v>
      </c>
      <c r="E23" s="86" t="s">
        <v>667</v>
      </c>
      <c r="F23" s="15"/>
      <c r="G23" s="21"/>
      <c r="H23" s="67" t="str">
        <f t="shared" si="3"/>
        <v>Pass</v>
      </c>
    </row>
    <row r="24">
      <c r="A24" s="70"/>
      <c r="B24" s="82" t="s">
        <v>1084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1085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1086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1087</v>
      </c>
      <c r="B27" s="63" t="s">
        <v>245</v>
      </c>
      <c r="C27" s="64" t="s">
        <v>246</v>
      </c>
      <c r="D27" s="65" t="s">
        <v>252</v>
      </c>
      <c r="E27" s="66" t="s">
        <v>787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334</v>
      </c>
      <c r="E29" s="66" t="s">
        <v>667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1006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529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784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1088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1089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1090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1091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1092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1093</v>
      </c>
      <c r="B2" s="46" t="s">
        <v>230</v>
      </c>
      <c r="C2" s="15"/>
      <c r="D2" s="21"/>
      <c r="E2" s="47" t="s">
        <v>231</v>
      </c>
      <c r="F2" s="48" t="s">
        <v>95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303085.0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45887.0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1094</v>
      </c>
      <c r="B6" s="58"/>
      <c r="C6" s="59" t="s">
        <v>1095</v>
      </c>
      <c r="D6" s="60"/>
      <c r="E6" s="61" t="s">
        <v>1096</v>
      </c>
      <c r="F6" s="15"/>
      <c r="G6" s="15"/>
      <c r="H6" s="62"/>
    </row>
    <row r="7">
      <c r="A7" s="63" t="s">
        <v>1097</v>
      </c>
      <c r="B7" s="63" t="s">
        <v>245</v>
      </c>
      <c r="C7" s="64" t="s">
        <v>246</v>
      </c>
      <c r="D7" s="65" t="s">
        <v>247</v>
      </c>
      <c r="E7" s="66" t="s">
        <v>248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334</v>
      </c>
      <c r="E8" s="66" t="s">
        <v>458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331</v>
      </c>
      <c r="E9" s="66" t="s">
        <v>332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529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784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1098</v>
      </c>
      <c r="F13" s="15"/>
      <c r="G13" s="21"/>
      <c r="H13" s="67" t="str">
        <f t="shared" si="1"/>
        <v>Pass</v>
      </c>
    </row>
    <row r="14">
      <c r="A14" s="70"/>
      <c r="B14" s="71" t="s">
        <v>1099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1100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1101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1102</v>
      </c>
      <c r="B17" s="78" t="s">
        <v>245</v>
      </c>
      <c r="C17" s="79" t="s">
        <v>246</v>
      </c>
      <c r="D17" s="80" t="s">
        <v>247</v>
      </c>
      <c r="E17" s="86" t="s">
        <v>248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331</v>
      </c>
      <c r="E18" s="86" t="s">
        <v>332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331</v>
      </c>
      <c r="E19" s="86" t="s">
        <v>332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784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1103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1104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1105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1106</v>
      </c>
      <c r="B27" s="63" t="s">
        <v>245</v>
      </c>
      <c r="C27" s="64" t="s">
        <v>246</v>
      </c>
      <c r="D27" s="65" t="s">
        <v>247</v>
      </c>
      <c r="E27" s="66" t="s">
        <v>248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331</v>
      </c>
      <c r="E28" s="66" t="s">
        <v>332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334</v>
      </c>
      <c r="E29" s="66" t="s">
        <v>701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1107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784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1098</v>
      </c>
      <c r="F33" s="15"/>
      <c r="G33" s="21"/>
      <c r="H33" s="67" t="str">
        <f t="shared" si="5"/>
        <v>Pass</v>
      </c>
    </row>
    <row r="34">
      <c r="A34" s="70"/>
      <c r="B34" s="71" t="s">
        <v>1108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1109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1110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1111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8" t="s">
        <v>1112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1113</v>
      </c>
      <c r="B2" s="46" t="s">
        <v>230</v>
      </c>
      <c r="C2" s="15"/>
      <c r="D2" s="21"/>
      <c r="E2" s="47" t="s">
        <v>231</v>
      </c>
      <c r="F2" s="48" t="s">
        <v>49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138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45890.0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1114</v>
      </c>
      <c r="B6" s="58"/>
      <c r="C6" s="59" t="s">
        <v>1115</v>
      </c>
      <c r="D6" s="60"/>
      <c r="E6" s="61" t="s">
        <v>1116</v>
      </c>
      <c r="F6" s="15"/>
      <c r="G6" s="15"/>
      <c r="H6" s="62"/>
    </row>
    <row r="7">
      <c r="A7" s="63" t="s">
        <v>1117</v>
      </c>
      <c r="B7" s="63" t="s">
        <v>245</v>
      </c>
      <c r="C7" s="64" t="s">
        <v>246</v>
      </c>
      <c r="D7" s="65" t="s">
        <v>258</v>
      </c>
      <c r="E7" s="66" t="s">
        <v>255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259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259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248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336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1118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1119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1120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1121</v>
      </c>
      <c r="B17" s="78" t="s">
        <v>245</v>
      </c>
      <c r="C17" s="79" t="s">
        <v>246</v>
      </c>
      <c r="D17" s="80" t="s">
        <v>258</v>
      </c>
      <c r="E17" s="86" t="s">
        <v>255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259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259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248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86" t="s">
        <v>336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787</v>
      </c>
      <c r="F23" s="15"/>
      <c r="G23" s="21"/>
      <c r="H23" s="67" t="str">
        <f t="shared" si="3"/>
        <v>Pass</v>
      </c>
    </row>
    <row r="24">
      <c r="A24" s="70"/>
      <c r="B24" s="82" t="s">
        <v>1122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1123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1124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1125</v>
      </c>
      <c r="B27" s="63" t="s">
        <v>245</v>
      </c>
      <c r="C27" s="64" t="s">
        <v>246</v>
      </c>
      <c r="D27" s="65" t="s">
        <v>258</v>
      </c>
      <c r="E27" s="66" t="s">
        <v>255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259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259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248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336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336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787</v>
      </c>
      <c r="F33" s="15"/>
      <c r="G33" s="21"/>
      <c r="H33" s="67" t="str">
        <f t="shared" si="5"/>
        <v>Pass</v>
      </c>
    </row>
    <row r="34">
      <c r="A34" s="70"/>
      <c r="B34" s="71" t="s">
        <v>1126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1127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1128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1129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1130</v>
      </c>
      <c r="B2" s="46" t="s">
        <v>230</v>
      </c>
      <c r="C2" s="15"/>
      <c r="D2" s="21"/>
      <c r="E2" s="47" t="s">
        <v>231</v>
      </c>
      <c r="F2" s="48" t="s">
        <v>141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143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45896.0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3.0</v>
      </c>
    </row>
    <row r="6">
      <c r="A6" s="58" t="s">
        <v>1131</v>
      </c>
      <c r="B6" s="58"/>
      <c r="C6" s="59" t="s">
        <v>1132</v>
      </c>
      <c r="D6" s="60"/>
      <c r="E6" s="61" t="s">
        <v>1133</v>
      </c>
      <c r="F6" s="15"/>
      <c r="G6" s="15"/>
      <c r="H6" s="62"/>
    </row>
    <row r="7">
      <c r="A7" s="63" t="s">
        <v>1134</v>
      </c>
      <c r="B7" s="63" t="s">
        <v>245</v>
      </c>
      <c r="C7" s="64" t="s">
        <v>246</v>
      </c>
      <c r="D7" s="65" t="s">
        <v>334</v>
      </c>
      <c r="E7" s="66" t="s">
        <v>667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331</v>
      </c>
      <c r="E8" s="66" t="s">
        <v>332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787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1135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334</v>
      </c>
      <c r="E11" s="66" t="s">
        <v>701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529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1136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1137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1138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1139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334</v>
      </c>
      <c r="E18" s="86" t="s">
        <v>460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787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1135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86" t="s">
        <v>529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1140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1141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1142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1143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331</v>
      </c>
      <c r="E28" s="66" t="s">
        <v>332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787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1135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529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529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1144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1145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1146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1147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1148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1149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146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45897.0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3.0</v>
      </c>
    </row>
    <row r="6">
      <c r="A6" s="58" t="s">
        <v>1150</v>
      </c>
      <c r="B6" s="58"/>
      <c r="C6" s="59" t="s">
        <v>1151</v>
      </c>
      <c r="D6" s="60"/>
      <c r="E6" s="61" t="s">
        <v>1152</v>
      </c>
      <c r="F6" s="15"/>
      <c r="G6" s="15"/>
      <c r="H6" s="62"/>
    </row>
    <row r="7">
      <c r="A7" s="63" t="s">
        <v>1153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253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937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334</v>
      </c>
      <c r="E11" s="66" t="s">
        <v>335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937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255</v>
      </c>
      <c r="F13" s="15"/>
      <c r="G13" s="21"/>
      <c r="H13" s="67" t="str">
        <f t="shared" si="1"/>
        <v>Pass</v>
      </c>
    </row>
    <row r="14">
      <c r="A14" s="70"/>
      <c r="B14" s="71" t="s">
        <v>1154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1155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1156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1157</v>
      </c>
      <c r="B17" s="78" t="s">
        <v>245</v>
      </c>
      <c r="C17" s="79" t="s">
        <v>246</v>
      </c>
      <c r="D17" s="80" t="s">
        <v>334</v>
      </c>
      <c r="E17" s="86" t="s">
        <v>667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253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937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334</v>
      </c>
      <c r="E21" s="86" t="s">
        <v>335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86" t="s">
        <v>937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255</v>
      </c>
      <c r="F23" s="15"/>
      <c r="G23" s="21"/>
      <c r="H23" s="67" t="str">
        <f t="shared" si="3"/>
        <v>Pass</v>
      </c>
    </row>
    <row r="24">
      <c r="A24" s="70"/>
      <c r="B24" s="82" t="s">
        <v>1158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1159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1160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1161</v>
      </c>
      <c r="B27" s="63" t="s">
        <v>245</v>
      </c>
      <c r="C27" s="64" t="s">
        <v>246</v>
      </c>
      <c r="D27" s="65" t="s">
        <v>334</v>
      </c>
      <c r="E27" s="66" t="s">
        <v>667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253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937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334</v>
      </c>
      <c r="E31" s="66" t="s">
        <v>335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334</v>
      </c>
      <c r="E32" s="66" t="s">
        <v>460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255</v>
      </c>
      <c r="F33" s="15"/>
      <c r="G33" s="21"/>
      <c r="H33" s="67" t="str">
        <f t="shared" si="5"/>
        <v>Pass</v>
      </c>
    </row>
    <row r="34">
      <c r="A34" s="70"/>
      <c r="B34" s="71" t="s">
        <v>1162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1163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1164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1165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1166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1167</v>
      </c>
      <c r="B2" s="46" t="s">
        <v>230</v>
      </c>
      <c r="C2" s="15"/>
      <c r="D2" s="21"/>
      <c r="E2" s="47" t="s">
        <v>231</v>
      </c>
      <c r="F2" s="48" t="s">
        <v>149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430624.0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45940.0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2.0</v>
      </c>
    </row>
    <row r="6">
      <c r="A6" s="58" t="s">
        <v>1168</v>
      </c>
      <c r="B6" s="58"/>
      <c r="C6" s="59" t="s">
        <v>1169</v>
      </c>
      <c r="D6" s="60"/>
      <c r="E6" s="89" t="s">
        <v>1170</v>
      </c>
      <c r="F6" s="44"/>
      <c r="G6" s="13"/>
      <c r="H6" s="90"/>
    </row>
    <row r="7">
      <c r="A7" s="63" t="s">
        <v>1171</v>
      </c>
      <c r="B7" s="113" t="s">
        <v>304</v>
      </c>
      <c r="C7" s="64" t="s">
        <v>246</v>
      </c>
      <c r="D7" s="65" t="s">
        <v>252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333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333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253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333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331</v>
      </c>
      <c r="E13" s="66" t="s">
        <v>332</v>
      </c>
      <c r="F13" s="15"/>
      <c r="G13" s="21"/>
      <c r="H13" s="67" t="str">
        <f t="shared" si="1"/>
        <v>Pass</v>
      </c>
    </row>
    <row r="14">
      <c r="A14" s="70"/>
      <c r="B14" s="71" t="s">
        <v>1172</v>
      </c>
      <c r="C14" s="72"/>
      <c r="D14" s="114" t="s">
        <v>263</v>
      </c>
      <c r="E14" s="73"/>
      <c r="F14" s="15"/>
      <c r="G14" s="21"/>
      <c r="H14" s="115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1173</v>
      </c>
      <c r="C15" s="76"/>
      <c r="D15" s="114" t="s">
        <v>263</v>
      </c>
      <c r="E15" s="73"/>
      <c r="F15" s="15"/>
      <c r="G15" s="21"/>
      <c r="H15" s="115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1174</v>
      </c>
      <c r="C16" s="21"/>
      <c r="D16" s="114" t="s">
        <v>263</v>
      </c>
      <c r="E16" s="73"/>
      <c r="F16" s="15"/>
      <c r="G16" s="21"/>
      <c r="H16" s="115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1175</v>
      </c>
      <c r="B17" s="78" t="s">
        <v>245</v>
      </c>
      <c r="C17" s="79" t="s">
        <v>246</v>
      </c>
      <c r="D17" s="80" t="s">
        <v>252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333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333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253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333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331</v>
      </c>
      <c r="E23" s="86" t="s">
        <v>332</v>
      </c>
      <c r="F23" s="15"/>
      <c r="G23" s="21"/>
      <c r="H23" s="67" t="str">
        <f t="shared" si="3"/>
        <v>Pass</v>
      </c>
    </row>
    <row r="24">
      <c r="A24" s="70"/>
      <c r="B24" s="82" t="s">
        <v>1176</v>
      </c>
      <c r="C24" s="116"/>
      <c r="D24" s="80" t="s">
        <v>263</v>
      </c>
      <c r="E24" s="84"/>
      <c r="F24" s="15"/>
      <c r="G24" s="21"/>
      <c r="H24" s="109" t="str">
        <f t="shared" ref="H24:H26" si="4">IF(D24="Pass", "Pass", IF(D24="Fail", "Fail", ""))</f>
        <v>Pass</v>
      </c>
    </row>
    <row r="25">
      <c r="A25" s="70"/>
      <c r="B25" s="85" t="s">
        <v>1177</v>
      </c>
      <c r="C25" s="76"/>
      <c r="D25" s="80" t="s">
        <v>263</v>
      </c>
      <c r="E25" s="84"/>
      <c r="F25" s="15"/>
      <c r="G25" s="21"/>
      <c r="H25" s="109" t="str">
        <f t="shared" si="4"/>
        <v>Pass</v>
      </c>
    </row>
    <row r="26">
      <c r="A26" s="77"/>
      <c r="B26" s="85" t="s">
        <v>1178</v>
      </c>
      <c r="C26" s="21"/>
      <c r="D26" s="80" t="s">
        <v>263</v>
      </c>
      <c r="E26" s="84"/>
      <c r="F26" s="15"/>
      <c r="G26" s="21"/>
      <c r="H26" s="109" t="str">
        <f t="shared" si="4"/>
        <v>Pass</v>
      </c>
    </row>
    <row r="27">
      <c r="A27" s="88" t="s">
        <v>275</v>
      </c>
      <c r="B27" s="15"/>
      <c r="C27" s="21"/>
      <c r="D27" s="89" t="s">
        <v>1179</v>
      </c>
      <c r="E27" s="44"/>
      <c r="F27" s="44"/>
      <c r="G27" s="13"/>
      <c r="H27" s="90"/>
    </row>
    <row r="28">
      <c r="A28" s="91" t="s">
        <v>263</v>
      </c>
      <c r="B28" s="15"/>
      <c r="C28" s="21"/>
      <c r="D28" s="84"/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1180</v>
      </c>
      <c r="B2" s="46" t="s">
        <v>230</v>
      </c>
      <c r="C2" s="15"/>
      <c r="D2" s="21"/>
      <c r="E2" s="47" t="s">
        <v>231</v>
      </c>
      <c r="F2" s="48" t="s">
        <v>149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430623.0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45940.0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2.0</v>
      </c>
    </row>
    <row r="6">
      <c r="A6" s="58" t="s">
        <v>1181</v>
      </c>
      <c r="B6" s="58"/>
      <c r="C6" s="59" t="s">
        <v>1182</v>
      </c>
      <c r="D6" s="60"/>
      <c r="E6" s="89" t="s">
        <v>1183</v>
      </c>
      <c r="F6" s="44"/>
      <c r="G6" s="13"/>
      <c r="H6" s="90"/>
    </row>
    <row r="7">
      <c r="A7" s="63" t="s">
        <v>1184</v>
      </c>
      <c r="B7" s="113" t="s">
        <v>304</v>
      </c>
      <c r="C7" s="64" t="s">
        <v>246</v>
      </c>
      <c r="D7" s="65" t="s">
        <v>252</v>
      </c>
      <c r="E7" s="66" t="s">
        <v>1185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333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333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333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377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1186</v>
      </c>
      <c r="C14" s="72"/>
      <c r="D14" s="114" t="s">
        <v>263</v>
      </c>
      <c r="E14" s="73"/>
      <c r="F14" s="15"/>
      <c r="G14" s="21"/>
      <c r="H14" s="115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1187</v>
      </c>
      <c r="C15" s="76"/>
      <c r="D15" s="114" t="s">
        <v>263</v>
      </c>
      <c r="E15" s="73"/>
      <c r="F15" s="15"/>
      <c r="G15" s="21"/>
      <c r="H15" s="115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1188</v>
      </c>
      <c r="C16" s="21"/>
      <c r="D16" s="114" t="s">
        <v>263</v>
      </c>
      <c r="E16" s="73"/>
      <c r="F16" s="15"/>
      <c r="G16" s="21"/>
      <c r="H16" s="115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1189</v>
      </c>
      <c r="B17" s="78" t="s">
        <v>245</v>
      </c>
      <c r="C17" s="79" t="s">
        <v>246</v>
      </c>
      <c r="D17" s="80" t="s">
        <v>252</v>
      </c>
      <c r="E17" s="86" t="s">
        <v>1185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333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333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333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377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1190</v>
      </c>
      <c r="C24" s="116"/>
      <c r="D24" s="80" t="s">
        <v>263</v>
      </c>
      <c r="E24" s="84"/>
      <c r="F24" s="15"/>
      <c r="G24" s="21"/>
      <c r="H24" s="109" t="str">
        <f t="shared" ref="H24:H26" si="4">IF(D24="Pass", "Pass", IF(D24="Fail", "Fail", ""))</f>
        <v>Pass</v>
      </c>
    </row>
    <row r="25">
      <c r="A25" s="70"/>
      <c r="B25" s="85" t="s">
        <v>1191</v>
      </c>
      <c r="C25" s="76"/>
      <c r="D25" s="80" t="s">
        <v>263</v>
      </c>
      <c r="E25" s="84"/>
      <c r="F25" s="15"/>
      <c r="G25" s="21"/>
      <c r="H25" s="109" t="str">
        <f t="shared" si="4"/>
        <v>Pass</v>
      </c>
    </row>
    <row r="26">
      <c r="A26" s="77"/>
      <c r="B26" s="85" t="s">
        <v>1192</v>
      </c>
      <c r="C26" s="21"/>
      <c r="D26" s="80" t="s">
        <v>263</v>
      </c>
      <c r="E26" s="84"/>
      <c r="F26" s="15"/>
      <c r="G26" s="21"/>
      <c r="H26" s="109" t="str">
        <f t="shared" si="4"/>
        <v>Pass</v>
      </c>
    </row>
    <row r="27">
      <c r="A27" s="88" t="s">
        <v>275</v>
      </c>
      <c r="B27" s="15"/>
      <c r="C27" s="21"/>
      <c r="D27" s="89" t="s">
        <v>1193</v>
      </c>
      <c r="E27" s="44"/>
      <c r="F27" s="44"/>
      <c r="G27" s="13"/>
      <c r="H27" s="90"/>
    </row>
    <row r="28">
      <c r="A28" s="91" t="s">
        <v>263</v>
      </c>
      <c r="B28" s="15"/>
      <c r="C28" s="21"/>
      <c r="D28" s="120" t="s">
        <v>1194</v>
      </c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1195</v>
      </c>
      <c r="B2" s="46" t="s">
        <v>230</v>
      </c>
      <c r="C2" s="15"/>
      <c r="D2" s="21"/>
      <c r="E2" s="47" t="s">
        <v>231</v>
      </c>
      <c r="F2" s="48" t="s">
        <v>153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154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45950.0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2.0</v>
      </c>
    </row>
    <row r="6">
      <c r="A6" s="58" t="s">
        <v>1196</v>
      </c>
      <c r="B6" s="58"/>
      <c r="C6" s="59" t="s">
        <v>1197</v>
      </c>
      <c r="D6" s="60"/>
      <c r="E6" s="89" t="s">
        <v>1198</v>
      </c>
      <c r="F6" s="44"/>
      <c r="G6" s="13"/>
      <c r="H6" s="90"/>
    </row>
    <row r="7">
      <c r="A7" s="63" t="s">
        <v>1199</v>
      </c>
      <c r="B7" s="113" t="s">
        <v>304</v>
      </c>
      <c r="C7" s="64" t="s">
        <v>246</v>
      </c>
      <c r="D7" s="65" t="s">
        <v>258</v>
      </c>
      <c r="E7" s="66" t="s">
        <v>259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259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248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1107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255</v>
      </c>
      <c r="F13" s="15"/>
      <c r="G13" s="21"/>
      <c r="H13" s="67" t="str">
        <f t="shared" si="1"/>
        <v>Pass</v>
      </c>
    </row>
    <row r="14">
      <c r="A14" s="70"/>
      <c r="B14" s="71" t="s">
        <v>1200</v>
      </c>
      <c r="C14" s="72"/>
      <c r="D14" s="114" t="s">
        <v>263</v>
      </c>
      <c r="E14" s="73"/>
      <c r="F14" s="15"/>
      <c r="G14" s="21"/>
      <c r="H14" s="115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1201</v>
      </c>
      <c r="C15" s="76"/>
      <c r="D15" s="114" t="s">
        <v>263</v>
      </c>
      <c r="E15" s="73"/>
      <c r="F15" s="15"/>
      <c r="G15" s="21"/>
      <c r="H15" s="115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1202</v>
      </c>
      <c r="C16" s="21"/>
      <c r="D16" s="114" t="s">
        <v>263</v>
      </c>
      <c r="E16" s="66" t="s">
        <v>266</v>
      </c>
      <c r="F16" s="15"/>
      <c r="G16" s="21"/>
      <c r="H16" s="115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1203</v>
      </c>
      <c r="B17" s="78" t="s">
        <v>245</v>
      </c>
      <c r="C17" s="79" t="s">
        <v>246</v>
      </c>
      <c r="D17" s="80" t="s">
        <v>252</v>
      </c>
      <c r="E17" s="86" t="s">
        <v>259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334</v>
      </c>
      <c r="E18" s="86" t="s">
        <v>701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259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86" t="s">
        <v>336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1107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255</v>
      </c>
      <c r="F23" s="15"/>
      <c r="G23" s="21"/>
      <c r="H23" s="67" t="str">
        <f t="shared" si="3"/>
        <v>Pass</v>
      </c>
    </row>
    <row r="24">
      <c r="A24" s="70"/>
      <c r="B24" s="82" t="s">
        <v>1204</v>
      </c>
      <c r="C24" s="116"/>
      <c r="D24" s="80" t="s">
        <v>263</v>
      </c>
      <c r="E24" s="84"/>
      <c r="F24" s="15"/>
      <c r="G24" s="21"/>
      <c r="H24" s="109" t="str">
        <f t="shared" ref="H24:H26" si="4">IF(D24="Pass", "Pass", IF(D24="Fail", "Fail", ""))</f>
        <v>Pass</v>
      </c>
    </row>
    <row r="25">
      <c r="A25" s="70"/>
      <c r="B25" s="85" t="s">
        <v>1205</v>
      </c>
      <c r="C25" s="76"/>
      <c r="D25" s="80" t="s">
        <v>263</v>
      </c>
      <c r="E25" s="84"/>
      <c r="F25" s="15"/>
      <c r="G25" s="21"/>
      <c r="H25" s="109" t="str">
        <f t="shared" si="4"/>
        <v>Pass</v>
      </c>
    </row>
    <row r="26">
      <c r="A26" s="77"/>
      <c r="B26" s="85" t="s">
        <v>1206</v>
      </c>
      <c r="C26" s="21"/>
      <c r="D26" s="80" t="s">
        <v>263</v>
      </c>
      <c r="E26" s="86" t="s">
        <v>266</v>
      </c>
      <c r="F26" s="15"/>
      <c r="G26" s="21"/>
      <c r="H26" s="109" t="str">
        <f t="shared" si="4"/>
        <v>Pass</v>
      </c>
    </row>
    <row r="27">
      <c r="A27" s="88" t="s">
        <v>275</v>
      </c>
      <c r="B27" s="15"/>
      <c r="C27" s="21"/>
      <c r="D27" s="89" t="s">
        <v>1207</v>
      </c>
      <c r="E27" s="44"/>
      <c r="F27" s="44"/>
      <c r="G27" s="13"/>
      <c r="H27" s="90"/>
    </row>
    <row r="28">
      <c r="A28" s="91" t="s">
        <v>263</v>
      </c>
      <c r="B28" s="15"/>
      <c r="C28" s="21"/>
      <c r="D28" s="84"/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1208</v>
      </c>
      <c r="B2" s="46" t="s">
        <v>230</v>
      </c>
      <c r="C2" s="15"/>
      <c r="D2" s="21"/>
      <c r="E2" s="47" t="s">
        <v>231</v>
      </c>
      <c r="F2" s="48" t="s">
        <v>32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157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45958.0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1209</v>
      </c>
      <c r="B6" s="58"/>
      <c r="C6" s="59" t="s">
        <v>1210</v>
      </c>
      <c r="D6" s="60"/>
      <c r="E6" s="61" t="s">
        <v>1211</v>
      </c>
      <c r="F6" s="15"/>
      <c r="G6" s="15"/>
      <c r="H6" s="62"/>
    </row>
    <row r="7">
      <c r="A7" s="63" t="s">
        <v>1212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255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529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336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252</v>
      </c>
      <c r="E13" s="66" t="s">
        <v>259</v>
      </c>
      <c r="F13" s="15"/>
      <c r="G13" s="21"/>
      <c r="H13" s="67" t="str">
        <f t="shared" si="1"/>
        <v>Pass</v>
      </c>
    </row>
    <row r="14">
      <c r="A14" s="70"/>
      <c r="B14" s="71" t="s">
        <v>1213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1214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1215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1216</v>
      </c>
      <c r="B17" s="78" t="s">
        <v>245</v>
      </c>
      <c r="C17" s="79" t="s">
        <v>246</v>
      </c>
      <c r="D17" s="80" t="s">
        <v>334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255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336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259</v>
      </c>
      <c r="F23" s="15"/>
      <c r="G23" s="21"/>
      <c r="H23" s="67" t="str">
        <f t="shared" si="3"/>
        <v>Pass</v>
      </c>
    </row>
    <row r="24">
      <c r="A24" s="70"/>
      <c r="B24" s="82" t="s">
        <v>1217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1218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1219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1220</v>
      </c>
      <c r="B27" s="63" t="s">
        <v>245</v>
      </c>
      <c r="C27" s="64" t="s">
        <v>246</v>
      </c>
      <c r="D27" s="65" t="s">
        <v>334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255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253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336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259</v>
      </c>
      <c r="F33" s="15"/>
      <c r="G33" s="21"/>
      <c r="H33" s="67" t="str">
        <f t="shared" si="5"/>
        <v>Pass</v>
      </c>
    </row>
    <row r="34">
      <c r="A34" s="70"/>
      <c r="B34" s="71" t="s">
        <v>1221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1222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1223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1224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8" t="s">
        <v>1225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1226</v>
      </c>
      <c r="B2" s="46" t="s">
        <v>230</v>
      </c>
      <c r="C2" s="15"/>
      <c r="D2" s="21"/>
      <c r="E2" s="47" t="s">
        <v>231</v>
      </c>
      <c r="F2" s="48" t="s">
        <v>160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161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45804.0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1227</v>
      </c>
      <c r="B6" s="58"/>
      <c r="C6" s="59" t="s">
        <v>1228</v>
      </c>
      <c r="D6" s="60"/>
      <c r="E6" s="61" t="s">
        <v>1229</v>
      </c>
      <c r="F6" s="15"/>
      <c r="G6" s="15"/>
      <c r="H6" s="62"/>
    </row>
    <row r="7">
      <c r="A7" s="63" t="s">
        <v>1230</v>
      </c>
      <c r="B7" s="63" t="s">
        <v>245</v>
      </c>
      <c r="C7" s="64" t="s">
        <v>246</v>
      </c>
      <c r="D7" s="65" t="s">
        <v>252</v>
      </c>
      <c r="E7" s="66" t="s">
        <v>336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398</v>
      </c>
      <c r="E9" s="66" t="s">
        <v>1043</v>
      </c>
      <c r="F9" s="15"/>
      <c r="G9" s="21"/>
      <c r="H9" s="67" t="str">
        <f t="shared" si="1"/>
        <v>Fail</v>
      </c>
    </row>
    <row r="10">
      <c r="A10" s="70"/>
      <c r="B10" s="69"/>
      <c r="C10" s="64" t="s">
        <v>254</v>
      </c>
      <c r="D10" s="65" t="s">
        <v>398</v>
      </c>
      <c r="E10" s="66" t="s">
        <v>1043</v>
      </c>
      <c r="F10" s="15"/>
      <c r="G10" s="21"/>
      <c r="H10" s="67" t="str">
        <f t="shared" si="1"/>
        <v>Fail</v>
      </c>
    </row>
    <row r="11">
      <c r="A11" s="70"/>
      <c r="B11" s="69"/>
      <c r="C11" s="64" t="s">
        <v>256</v>
      </c>
      <c r="D11" s="65" t="s">
        <v>398</v>
      </c>
      <c r="E11" s="66" t="s">
        <v>1046</v>
      </c>
      <c r="F11" s="15"/>
      <c r="G11" s="21"/>
      <c r="H11" s="67" t="str">
        <f t="shared" si="1"/>
        <v>Fail</v>
      </c>
    </row>
    <row r="12">
      <c r="A12" s="70"/>
      <c r="B12" s="69"/>
      <c r="C12" s="64" t="s">
        <v>257</v>
      </c>
      <c r="D12" s="65" t="s">
        <v>1045</v>
      </c>
      <c r="E12" s="66" t="s">
        <v>1231</v>
      </c>
      <c r="F12" s="15"/>
      <c r="G12" s="21"/>
      <c r="H12" s="67" t="str">
        <f t="shared" si="1"/>
        <v>Fail</v>
      </c>
    </row>
    <row r="13">
      <c r="A13" s="70"/>
      <c r="B13" s="69"/>
      <c r="C13" s="64" t="s">
        <v>260</v>
      </c>
      <c r="D13" s="65" t="s">
        <v>252</v>
      </c>
      <c r="E13" s="66" t="s">
        <v>784</v>
      </c>
      <c r="F13" s="15"/>
      <c r="G13" s="21"/>
      <c r="H13" s="67" t="str">
        <f t="shared" si="1"/>
        <v>Pass</v>
      </c>
    </row>
    <row r="14">
      <c r="A14" s="70"/>
      <c r="B14" s="71" t="s">
        <v>1232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1233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1234</v>
      </c>
      <c r="C16" s="21"/>
      <c r="D16" s="65" t="s">
        <v>282</v>
      </c>
      <c r="E16" s="73"/>
      <c r="F16" s="15"/>
      <c r="G16" s="21"/>
      <c r="H16" s="74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1235</v>
      </c>
      <c r="B17" s="78" t="s">
        <v>245</v>
      </c>
      <c r="C17" s="79" t="s">
        <v>246</v>
      </c>
      <c r="D17" s="80" t="s">
        <v>247</v>
      </c>
      <c r="E17" s="86" t="s">
        <v>336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398</v>
      </c>
      <c r="E19" s="86" t="s">
        <v>1043</v>
      </c>
      <c r="F19" s="15"/>
      <c r="G19" s="21"/>
      <c r="H19" s="67" t="str">
        <f t="shared" si="3"/>
        <v>Fail</v>
      </c>
    </row>
    <row r="20">
      <c r="A20" s="70"/>
      <c r="B20" s="48"/>
      <c r="C20" s="79" t="s">
        <v>254</v>
      </c>
      <c r="D20" s="80" t="s">
        <v>398</v>
      </c>
      <c r="E20" s="86" t="s">
        <v>1043</v>
      </c>
      <c r="F20" s="15"/>
      <c r="G20" s="21"/>
      <c r="H20" s="67" t="str">
        <f t="shared" si="3"/>
        <v>Fail</v>
      </c>
    </row>
    <row r="21">
      <c r="A21" s="70"/>
      <c r="B21" s="48"/>
      <c r="C21" s="79" t="s">
        <v>256</v>
      </c>
      <c r="D21" s="80" t="s">
        <v>398</v>
      </c>
      <c r="E21" s="86" t="s">
        <v>1046</v>
      </c>
      <c r="F21" s="15"/>
      <c r="G21" s="21"/>
      <c r="H21" s="67" t="str">
        <f t="shared" si="3"/>
        <v>Fail</v>
      </c>
    </row>
    <row r="22">
      <c r="A22" s="70"/>
      <c r="B22" s="48"/>
      <c r="C22" s="79" t="s">
        <v>257</v>
      </c>
      <c r="D22" s="80" t="s">
        <v>1045</v>
      </c>
      <c r="E22" s="86" t="s">
        <v>1231</v>
      </c>
      <c r="F22" s="15"/>
      <c r="G22" s="21"/>
      <c r="H22" s="67" t="str">
        <f t="shared" si="3"/>
        <v>Fail</v>
      </c>
    </row>
    <row r="23">
      <c r="A23" s="70"/>
      <c r="B23" s="48"/>
      <c r="C23" s="79" t="s">
        <v>260</v>
      </c>
      <c r="D23" s="80" t="s">
        <v>258</v>
      </c>
      <c r="E23" s="86" t="s">
        <v>784</v>
      </c>
      <c r="F23" s="15"/>
      <c r="G23" s="21"/>
      <c r="H23" s="67" t="str">
        <f t="shared" si="3"/>
        <v>Pass</v>
      </c>
    </row>
    <row r="24">
      <c r="A24" s="70"/>
      <c r="B24" s="82" t="s">
        <v>1236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1237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1238</v>
      </c>
      <c r="C26" s="21"/>
      <c r="D26" s="80" t="s">
        <v>282</v>
      </c>
      <c r="E26" s="84"/>
      <c r="F26" s="15"/>
      <c r="G26" s="21"/>
      <c r="H26" s="74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1239</v>
      </c>
      <c r="B27" s="63" t="s">
        <v>245</v>
      </c>
      <c r="C27" s="64" t="s">
        <v>246</v>
      </c>
      <c r="D27" s="65" t="s">
        <v>252</v>
      </c>
      <c r="E27" s="66" t="s">
        <v>336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398</v>
      </c>
      <c r="E29" s="66" t="s">
        <v>1043</v>
      </c>
      <c r="F29" s="15"/>
      <c r="G29" s="21"/>
      <c r="H29" s="67" t="str">
        <f t="shared" si="5"/>
        <v>Fail</v>
      </c>
    </row>
    <row r="30">
      <c r="A30" s="70"/>
      <c r="B30" s="69"/>
      <c r="C30" s="64" t="s">
        <v>254</v>
      </c>
      <c r="D30" s="65" t="s">
        <v>398</v>
      </c>
      <c r="E30" s="66" t="s">
        <v>1043</v>
      </c>
      <c r="F30" s="15"/>
      <c r="G30" s="21"/>
      <c r="H30" s="67" t="str">
        <f t="shared" si="5"/>
        <v>Fail</v>
      </c>
    </row>
    <row r="31">
      <c r="A31" s="70"/>
      <c r="B31" s="69"/>
      <c r="C31" s="64" t="s">
        <v>256</v>
      </c>
      <c r="D31" s="65" t="s">
        <v>398</v>
      </c>
      <c r="E31" s="66" t="s">
        <v>1046</v>
      </c>
      <c r="F31" s="15"/>
      <c r="G31" s="21"/>
      <c r="H31" s="67" t="str">
        <f t="shared" si="5"/>
        <v>Fail</v>
      </c>
    </row>
    <row r="32">
      <c r="A32" s="70"/>
      <c r="B32" s="69"/>
      <c r="C32" s="64" t="s">
        <v>257</v>
      </c>
      <c r="D32" s="65" t="s">
        <v>1045</v>
      </c>
      <c r="E32" s="66" t="s">
        <v>1231</v>
      </c>
      <c r="F32" s="15"/>
      <c r="G32" s="21"/>
      <c r="H32" s="67" t="str">
        <f t="shared" si="5"/>
        <v>Fail</v>
      </c>
    </row>
    <row r="33">
      <c r="A33" s="70"/>
      <c r="B33" s="69"/>
      <c r="C33" s="64" t="s">
        <v>260</v>
      </c>
      <c r="D33" s="65" t="s">
        <v>252</v>
      </c>
      <c r="E33" s="66" t="s">
        <v>784</v>
      </c>
      <c r="F33" s="15"/>
      <c r="G33" s="21"/>
      <c r="H33" s="67" t="str">
        <f t="shared" si="5"/>
        <v>Pass</v>
      </c>
    </row>
    <row r="34">
      <c r="A34" s="70"/>
      <c r="B34" s="71" t="s">
        <v>1240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1241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1242</v>
      </c>
      <c r="C36" s="21"/>
      <c r="D36" s="65" t="s">
        <v>282</v>
      </c>
      <c r="E36" s="73"/>
      <c r="F36" s="15"/>
      <c r="G36" s="21"/>
      <c r="H36" s="67" t="str">
        <f t="shared" si="6"/>
        <v/>
      </c>
    </row>
    <row r="37">
      <c r="A37" s="88" t="s">
        <v>275</v>
      </c>
      <c r="B37" s="15"/>
      <c r="C37" s="21"/>
      <c r="D37" s="89" t="s">
        <v>1243</v>
      </c>
      <c r="E37" s="44"/>
      <c r="F37" s="44"/>
      <c r="G37" s="13"/>
      <c r="H37" s="90"/>
    </row>
    <row r="38">
      <c r="A38" s="91" t="s">
        <v>1</v>
      </c>
      <c r="B38" s="15"/>
      <c r="C38" s="21"/>
      <c r="D38" s="120" t="s">
        <v>1244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1245</v>
      </c>
      <c r="B2" s="46" t="s">
        <v>230</v>
      </c>
      <c r="C2" s="15"/>
      <c r="D2" s="21"/>
      <c r="E2" s="47" t="s">
        <v>231</v>
      </c>
      <c r="F2" s="48" t="s">
        <v>95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164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45966.0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1246</v>
      </c>
      <c r="B6" s="58"/>
      <c r="C6" s="59" t="s">
        <v>1247</v>
      </c>
      <c r="D6" s="60"/>
      <c r="E6" s="61" t="s">
        <v>1248</v>
      </c>
      <c r="F6" s="15"/>
      <c r="G6" s="15"/>
      <c r="H6" s="62"/>
    </row>
    <row r="7">
      <c r="A7" s="63" t="s">
        <v>1249</v>
      </c>
      <c r="B7" s="63" t="s">
        <v>245</v>
      </c>
      <c r="C7" s="64" t="s">
        <v>246</v>
      </c>
      <c r="D7" s="65" t="s">
        <v>252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529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787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1250</v>
      </c>
      <c r="F13" s="15"/>
      <c r="G13" s="21"/>
      <c r="H13" s="67" t="str">
        <f t="shared" si="1"/>
        <v>Pass</v>
      </c>
    </row>
    <row r="14">
      <c r="A14" s="70"/>
      <c r="B14" s="71" t="s">
        <v>1251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1252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1253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1254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787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1255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1256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1257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1258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529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787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667</v>
      </c>
      <c r="F33" s="15"/>
      <c r="G33" s="21"/>
      <c r="H33" s="67" t="str">
        <f t="shared" si="5"/>
        <v>Pass</v>
      </c>
    </row>
    <row r="34">
      <c r="A34" s="70"/>
      <c r="B34" s="71" t="s">
        <v>1259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1260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1261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1262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1263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1264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1265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45966.0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1266</v>
      </c>
      <c r="B6" s="58"/>
      <c r="C6" s="59" t="s">
        <v>1267</v>
      </c>
      <c r="D6" s="60"/>
      <c r="E6" s="61" t="s">
        <v>1268</v>
      </c>
      <c r="F6" s="15"/>
      <c r="G6" s="15"/>
      <c r="H6" s="62"/>
    </row>
    <row r="7">
      <c r="A7" s="63" t="s">
        <v>1269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1270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787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334</v>
      </c>
      <c r="E10" s="66" t="s">
        <v>1271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253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787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667</v>
      </c>
      <c r="F13" s="15"/>
      <c r="G13" s="21"/>
      <c r="H13" s="67" t="str">
        <f t="shared" si="1"/>
        <v>Pass</v>
      </c>
    </row>
    <row r="14">
      <c r="A14" s="70"/>
      <c r="B14" s="71" t="s">
        <v>1272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1273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1274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1275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1270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787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334</v>
      </c>
      <c r="E20" s="86" t="s">
        <v>1271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253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787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334</v>
      </c>
      <c r="E23" s="86" t="s">
        <v>460</v>
      </c>
      <c r="F23" s="15"/>
      <c r="G23" s="21"/>
      <c r="H23" s="67" t="str">
        <f t="shared" si="3"/>
        <v>Pass</v>
      </c>
    </row>
    <row r="24">
      <c r="A24" s="70"/>
      <c r="B24" s="82" t="s">
        <v>1276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1277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1278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1279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1270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787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255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253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787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667</v>
      </c>
      <c r="F33" s="15"/>
      <c r="G33" s="21"/>
      <c r="H33" s="67" t="str">
        <f t="shared" si="5"/>
        <v>Pass</v>
      </c>
    </row>
    <row r="34">
      <c r="A34" s="70"/>
      <c r="B34" s="71" t="s">
        <v>1280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1281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1282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1283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8" t="s">
        <v>1284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1285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170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45981.0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3.0</v>
      </c>
    </row>
    <row r="6">
      <c r="A6" s="58" t="s">
        <v>1286</v>
      </c>
      <c r="B6" s="58"/>
      <c r="C6" s="59" t="s">
        <v>1287</v>
      </c>
      <c r="D6" s="60"/>
      <c r="E6" s="61" t="s">
        <v>1288</v>
      </c>
      <c r="F6" s="15"/>
      <c r="G6" s="15"/>
      <c r="H6" s="62"/>
    </row>
    <row r="7">
      <c r="A7" s="63" t="s">
        <v>1289</v>
      </c>
      <c r="B7" s="63" t="s">
        <v>245</v>
      </c>
      <c r="C7" s="64" t="s">
        <v>246</v>
      </c>
      <c r="D7" s="65" t="s">
        <v>334</v>
      </c>
      <c r="E7" s="66" t="s">
        <v>701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1006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787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667</v>
      </c>
      <c r="F13" s="15"/>
      <c r="G13" s="21"/>
      <c r="H13" s="67" t="str">
        <f t="shared" si="1"/>
        <v>Pass</v>
      </c>
    </row>
    <row r="14">
      <c r="A14" s="70"/>
      <c r="B14" s="71" t="s">
        <v>1290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1291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1292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1293</v>
      </c>
      <c r="B17" s="78" t="s">
        <v>245</v>
      </c>
      <c r="C17" s="79" t="s">
        <v>246</v>
      </c>
      <c r="D17" s="80" t="s">
        <v>334</v>
      </c>
      <c r="E17" s="86" t="s">
        <v>701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1006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787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334</v>
      </c>
      <c r="E23" s="86" t="s">
        <v>667</v>
      </c>
      <c r="F23" s="15"/>
      <c r="G23" s="21"/>
      <c r="H23" s="67" t="str">
        <f t="shared" si="3"/>
        <v>Pass</v>
      </c>
    </row>
    <row r="24">
      <c r="A24" s="70"/>
      <c r="B24" s="82" t="s">
        <v>1294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1295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1296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1297</v>
      </c>
      <c r="B27" s="63" t="s">
        <v>245</v>
      </c>
      <c r="C27" s="64" t="s">
        <v>246</v>
      </c>
      <c r="D27" s="65" t="s">
        <v>334</v>
      </c>
      <c r="E27" s="66" t="s">
        <v>701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1006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331</v>
      </c>
      <c r="E31" s="66" t="s">
        <v>332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460</v>
      </c>
      <c r="F33" s="15"/>
      <c r="G33" s="21"/>
      <c r="H33" s="67" t="str">
        <f t="shared" si="5"/>
        <v>Pass</v>
      </c>
    </row>
    <row r="34">
      <c r="A34" s="70"/>
      <c r="B34" s="71" t="s">
        <v>1298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1299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1300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1301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1302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1303</v>
      </c>
      <c r="B2" s="46" t="s">
        <v>230</v>
      </c>
      <c r="C2" s="15"/>
      <c r="D2" s="21"/>
      <c r="E2" s="47" t="s">
        <v>231</v>
      </c>
      <c r="F2" s="48" t="s">
        <v>153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431261.0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45987.0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2.0</v>
      </c>
    </row>
    <row r="6">
      <c r="A6" s="58" t="s">
        <v>1304</v>
      </c>
      <c r="B6" s="58"/>
      <c r="C6" s="59" t="s">
        <v>1305</v>
      </c>
      <c r="D6" s="60"/>
      <c r="E6" s="89" t="s">
        <v>1306</v>
      </c>
      <c r="F6" s="44"/>
      <c r="G6" s="13"/>
      <c r="H6" s="90"/>
    </row>
    <row r="7">
      <c r="A7" s="63" t="s">
        <v>1307</v>
      </c>
      <c r="B7" s="113" t="s">
        <v>304</v>
      </c>
      <c r="C7" s="64" t="s">
        <v>246</v>
      </c>
      <c r="D7" s="65" t="s">
        <v>252</v>
      </c>
      <c r="E7" s="66" t="s">
        <v>259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834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1308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1309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255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1310</v>
      </c>
      <c r="F13" s="15"/>
      <c r="G13" s="21"/>
      <c r="H13" s="67" t="str">
        <f t="shared" si="1"/>
        <v>Pass</v>
      </c>
    </row>
    <row r="14">
      <c r="A14" s="70"/>
      <c r="B14" s="71" t="s">
        <v>1311</v>
      </c>
      <c r="C14" s="72"/>
      <c r="D14" s="114" t="s">
        <v>263</v>
      </c>
      <c r="E14" s="73"/>
      <c r="F14" s="15"/>
      <c r="G14" s="21"/>
      <c r="H14" s="115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1312</v>
      </c>
      <c r="C15" s="76"/>
      <c r="D15" s="114" t="s">
        <v>263</v>
      </c>
      <c r="E15" s="73"/>
      <c r="F15" s="15"/>
      <c r="G15" s="21"/>
      <c r="H15" s="115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1313</v>
      </c>
      <c r="C16" s="21"/>
      <c r="D16" s="114" t="s">
        <v>263</v>
      </c>
      <c r="E16" s="66" t="s">
        <v>266</v>
      </c>
      <c r="F16" s="15"/>
      <c r="G16" s="21"/>
      <c r="H16" s="115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1314</v>
      </c>
      <c r="B17" s="78" t="s">
        <v>245</v>
      </c>
      <c r="C17" s="79" t="s">
        <v>246</v>
      </c>
      <c r="D17" s="80" t="s">
        <v>252</v>
      </c>
      <c r="E17" s="66" t="s">
        <v>259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6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66" t="s">
        <v>834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66" t="s">
        <v>1308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66" t="s">
        <v>1309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66" t="s">
        <v>1315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66" t="s">
        <v>1310</v>
      </c>
      <c r="F23" s="15"/>
      <c r="G23" s="21"/>
      <c r="H23" s="67" t="str">
        <f t="shared" si="3"/>
        <v>Pass</v>
      </c>
    </row>
    <row r="24">
      <c r="A24" s="70"/>
      <c r="B24" s="82" t="s">
        <v>1316</v>
      </c>
      <c r="C24" s="116"/>
      <c r="D24" s="80" t="s">
        <v>263</v>
      </c>
      <c r="E24" s="84"/>
      <c r="F24" s="15"/>
      <c r="G24" s="21"/>
      <c r="H24" s="109" t="str">
        <f t="shared" ref="H24:H26" si="4">IF(D24="Pass", "Pass", IF(D24="Fail", "Fail", ""))</f>
        <v>Pass</v>
      </c>
    </row>
    <row r="25">
      <c r="A25" s="70"/>
      <c r="B25" s="85" t="s">
        <v>1317</v>
      </c>
      <c r="C25" s="76"/>
      <c r="D25" s="80" t="s">
        <v>263</v>
      </c>
      <c r="E25" s="84"/>
      <c r="F25" s="15"/>
      <c r="G25" s="21"/>
      <c r="H25" s="109" t="str">
        <f t="shared" si="4"/>
        <v>Pass</v>
      </c>
    </row>
    <row r="26">
      <c r="A26" s="77"/>
      <c r="B26" s="85" t="s">
        <v>1318</v>
      </c>
      <c r="C26" s="21"/>
      <c r="D26" s="80" t="s">
        <v>263</v>
      </c>
      <c r="E26" s="86" t="s">
        <v>266</v>
      </c>
      <c r="F26" s="15"/>
      <c r="G26" s="21"/>
      <c r="H26" s="109" t="str">
        <f t="shared" si="4"/>
        <v>Pass</v>
      </c>
    </row>
    <row r="27">
      <c r="A27" s="88" t="s">
        <v>275</v>
      </c>
      <c r="B27" s="15"/>
      <c r="C27" s="21"/>
      <c r="D27" s="89" t="s">
        <v>1319</v>
      </c>
      <c r="E27" s="44"/>
      <c r="F27" s="44"/>
      <c r="G27" s="13"/>
      <c r="H27" s="90"/>
    </row>
    <row r="28">
      <c r="A28" s="91" t="s">
        <v>263</v>
      </c>
      <c r="B28" s="15"/>
      <c r="C28" s="21"/>
      <c r="D28" s="84"/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1320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175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45996.0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3.0</v>
      </c>
    </row>
    <row r="6">
      <c r="A6" s="58" t="s">
        <v>1321</v>
      </c>
      <c r="B6" s="58"/>
      <c r="C6" s="59" t="s">
        <v>1322</v>
      </c>
      <c r="D6" s="60"/>
      <c r="E6" s="61" t="s">
        <v>1323</v>
      </c>
      <c r="F6" s="15"/>
      <c r="G6" s="15"/>
      <c r="H6" s="62"/>
    </row>
    <row r="7">
      <c r="A7" s="63" t="s">
        <v>1324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1325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787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1326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1327</v>
      </c>
      <c r="F13" s="15"/>
      <c r="G13" s="21"/>
      <c r="H13" s="67" t="str">
        <f t="shared" si="1"/>
        <v>Pass</v>
      </c>
    </row>
    <row r="14">
      <c r="A14" s="70"/>
      <c r="B14" s="71" t="s">
        <v>1328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1329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1330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1331</v>
      </c>
      <c r="B17" s="78" t="s">
        <v>245</v>
      </c>
      <c r="C17" s="79" t="s">
        <v>246</v>
      </c>
      <c r="D17" s="80" t="s">
        <v>334</v>
      </c>
      <c r="E17" s="86" t="s">
        <v>701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1325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1326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1327</v>
      </c>
      <c r="F23" s="15"/>
      <c r="G23" s="21"/>
      <c r="H23" s="67" t="str">
        <f t="shared" si="3"/>
        <v>Pass</v>
      </c>
    </row>
    <row r="24">
      <c r="A24" s="70"/>
      <c r="B24" s="82" t="s">
        <v>1332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1333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1334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1335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1325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787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1326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1327</v>
      </c>
      <c r="F33" s="15"/>
      <c r="G33" s="21"/>
      <c r="H33" s="67" t="str">
        <f t="shared" si="5"/>
        <v>Pass</v>
      </c>
    </row>
    <row r="34">
      <c r="A34" s="70"/>
      <c r="B34" s="71" t="s">
        <v>1336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1337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1338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1339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1340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1341</v>
      </c>
      <c r="B2" s="46" t="s">
        <v>230</v>
      </c>
      <c r="C2" s="15"/>
      <c r="D2" s="21"/>
      <c r="E2" s="47" t="s">
        <v>231</v>
      </c>
      <c r="F2" s="48" t="s">
        <v>95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177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45999.0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1342</v>
      </c>
      <c r="B6" s="58"/>
      <c r="C6" s="59" t="s">
        <v>1343</v>
      </c>
      <c r="D6" s="60"/>
      <c r="E6" s="61" t="s">
        <v>1344</v>
      </c>
      <c r="F6" s="15"/>
      <c r="G6" s="15"/>
      <c r="H6" s="62"/>
    </row>
    <row r="7">
      <c r="A7" s="63" t="s">
        <v>1345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331</v>
      </c>
      <c r="E8" s="66" t="s">
        <v>332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333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259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331</v>
      </c>
      <c r="E11" s="66" t="s">
        <v>332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331</v>
      </c>
      <c r="E12" s="66" t="s">
        <v>332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701</v>
      </c>
      <c r="F13" s="15"/>
      <c r="G13" s="21"/>
      <c r="H13" s="67" t="str">
        <f t="shared" si="1"/>
        <v>Pass</v>
      </c>
    </row>
    <row r="14">
      <c r="A14" s="70"/>
      <c r="B14" s="71" t="s">
        <v>1346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1347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1348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1349</v>
      </c>
      <c r="B17" s="78" t="s">
        <v>245</v>
      </c>
      <c r="C17" s="79" t="s">
        <v>246</v>
      </c>
      <c r="D17" s="80" t="s">
        <v>331</v>
      </c>
      <c r="E17" s="8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331</v>
      </c>
      <c r="E18" s="86" t="s">
        <v>332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333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86" t="s">
        <v>259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334</v>
      </c>
      <c r="E21" s="86" t="s">
        <v>667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331</v>
      </c>
      <c r="E22" s="86" t="s">
        <v>332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701</v>
      </c>
      <c r="F23" s="15"/>
      <c r="G23" s="21"/>
      <c r="H23" s="67" t="str">
        <f t="shared" si="3"/>
        <v>Pass</v>
      </c>
    </row>
    <row r="24">
      <c r="A24" s="70"/>
      <c r="B24" s="82" t="s">
        <v>1350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1351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1352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1353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334</v>
      </c>
      <c r="E28" s="66" t="s">
        <v>667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333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334</v>
      </c>
      <c r="E30" s="66" t="s">
        <v>458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331</v>
      </c>
      <c r="E31" s="66" t="s">
        <v>332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331</v>
      </c>
      <c r="E32" s="66" t="s">
        <v>332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667</v>
      </c>
      <c r="F33" s="15"/>
      <c r="G33" s="21"/>
      <c r="H33" s="67" t="str">
        <f t="shared" si="5"/>
        <v>Pass</v>
      </c>
    </row>
    <row r="34">
      <c r="A34" s="70"/>
      <c r="B34" s="71" t="s">
        <v>1354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1355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1356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1357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1358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1359</v>
      </c>
      <c r="B2" s="46" t="s">
        <v>230</v>
      </c>
      <c r="C2" s="15"/>
      <c r="D2" s="21"/>
      <c r="E2" s="47" t="s">
        <v>231</v>
      </c>
      <c r="F2" s="48" t="s">
        <v>179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180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46009.0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1360</v>
      </c>
      <c r="B6" s="58"/>
      <c r="C6" s="59" t="s">
        <v>1361</v>
      </c>
      <c r="D6" s="60"/>
      <c r="E6" s="61" t="s">
        <v>1362</v>
      </c>
      <c r="F6" s="15"/>
      <c r="G6" s="15"/>
      <c r="H6" s="62"/>
    </row>
    <row r="7">
      <c r="A7" s="63" t="s">
        <v>1363</v>
      </c>
      <c r="B7" s="63" t="s">
        <v>245</v>
      </c>
      <c r="C7" s="64" t="s">
        <v>246</v>
      </c>
      <c r="D7" s="65" t="s">
        <v>252</v>
      </c>
      <c r="E7" s="66" t="s">
        <v>937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333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255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938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255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255</v>
      </c>
      <c r="F13" s="15"/>
      <c r="G13" s="21"/>
      <c r="H13" s="67" t="str">
        <f t="shared" si="1"/>
        <v>Pass</v>
      </c>
    </row>
    <row r="14">
      <c r="A14" s="70"/>
      <c r="B14" s="71" t="s">
        <v>1364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1365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1366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1367</v>
      </c>
      <c r="B17" s="78" t="s">
        <v>245</v>
      </c>
      <c r="C17" s="79" t="s">
        <v>246</v>
      </c>
      <c r="D17" s="80" t="s">
        <v>252</v>
      </c>
      <c r="E17" s="86" t="s">
        <v>937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333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255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938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258</v>
      </c>
      <c r="E22" s="86" t="s">
        <v>255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255</v>
      </c>
      <c r="F23" s="15"/>
      <c r="G23" s="21"/>
      <c r="H23" s="67" t="str">
        <f t="shared" si="3"/>
        <v>Pass</v>
      </c>
    </row>
    <row r="24">
      <c r="A24" s="70"/>
      <c r="B24" s="82" t="s">
        <v>1368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1369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1370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1371</v>
      </c>
      <c r="B27" s="63" t="s">
        <v>245</v>
      </c>
      <c r="C27" s="64" t="s">
        <v>246</v>
      </c>
      <c r="D27" s="65" t="s">
        <v>252</v>
      </c>
      <c r="E27" s="66" t="s">
        <v>937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333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255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938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255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255</v>
      </c>
      <c r="F33" s="15"/>
      <c r="G33" s="21"/>
      <c r="H33" s="67" t="str">
        <f t="shared" si="5"/>
        <v>Pass</v>
      </c>
    </row>
    <row r="34">
      <c r="A34" s="70"/>
      <c r="B34" s="71" t="s">
        <v>1372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1373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1374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1375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1376</v>
      </c>
      <c r="B2" s="46" t="s">
        <v>230</v>
      </c>
      <c r="C2" s="15"/>
      <c r="D2" s="21"/>
      <c r="E2" s="47" t="s">
        <v>231</v>
      </c>
      <c r="F2" s="48" t="s">
        <v>186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187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46014.0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1377</v>
      </c>
      <c r="B6" s="58"/>
      <c r="C6" s="59" t="s">
        <v>1378</v>
      </c>
      <c r="D6" s="60"/>
      <c r="E6" s="61" t="s">
        <v>1379</v>
      </c>
      <c r="F6" s="15"/>
      <c r="G6" s="15"/>
      <c r="H6" s="62"/>
    </row>
    <row r="7">
      <c r="A7" s="63" t="s">
        <v>1380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253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529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331</v>
      </c>
      <c r="E12" s="66" t="s">
        <v>332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335</v>
      </c>
      <c r="F13" s="15"/>
      <c r="G13" s="21"/>
      <c r="H13" s="67" t="str">
        <f t="shared" si="1"/>
        <v>Pass</v>
      </c>
    </row>
    <row r="14">
      <c r="A14" s="70"/>
      <c r="B14" s="71" t="s">
        <v>1381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1382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1383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1384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331</v>
      </c>
      <c r="E22" s="86" t="s">
        <v>332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334</v>
      </c>
      <c r="E23" s="86" t="s">
        <v>335</v>
      </c>
      <c r="F23" s="15"/>
      <c r="G23" s="21"/>
      <c r="H23" s="67" t="str">
        <f t="shared" si="3"/>
        <v>Pass</v>
      </c>
    </row>
    <row r="24">
      <c r="A24" s="70"/>
      <c r="B24" s="82" t="s">
        <v>1385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1386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1387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1388</v>
      </c>
      <c r="B27" s="63" t="s">
        <v>245</v>
      </c>
      <c r="C27" s="64" t="s">
        <v>246</v>
      </c>
      <c r="D27" s="65" t="s">
        <v>258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253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529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334</v>
      </c>
      <c r="E32" s="66" t="s">
        <v>335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335</v>
      </c>
      <c r="F33" s="15"/>
      <c r="G33" s="21"/>
      <c r="H33" s="67" t="str">
        <f t="shared" si="5"/>
        <v>Pass</v>
      </c>
    </row>
    <row r="34">
      <c r="A34" s="70"/>
      <c r="B34" s="71" t="s">
        <v>1389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1390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1391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1392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1393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1394</v>
      </c>
      <c r="B2" s="46" t="s">
        <v>230</v>
      </c>
      <c r="C2" s="15"/>
      <c r="D2" s="21"/>
      <c r="E2" s="47" t="s">
        <v>231</v>
      </c>
      <c r="F2" s="48" t="s">
        <v>95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183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46014.0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1395</v>
      </c>
      <c r="B6" s="58"/>
      <c r="C6" s="59" t="s">
        <v>1396</v>
      </c>
      <c r="D6" s="60"/>
      <c r="E6" s="61" t="s">
        <v>1397</v>
      </c>
      <c r="F6" s="15"/>
      <c r="G6" s="15"/>
      <c r="H6" s="62"/>
    </row>
    <row r="7">
      <c r="A7" s="63" t="s">
        <v>1398</v>
      </c>
      <c r="B7" s="63" t="s">
        <v>245</v>
      </c>
      <c r="C7" s="64" t="s">
        <v>246</v>
      </c>
      <c r="D7" s="65" t="s">
        <v>258</v>
      </c>
      <c r="E7" s="66" t="s">
        <v>255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259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529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333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458</v>
      </c>
      <c r="F13" s="15"/>
      <c r="G13" s="21"/>
      <c r="H13" s="67" t="str">
        <f t="shared" si="1"/>
        <v>Pass</v>
      </c>
    </row>
    <row r="14">
      <c r="A14" s="70"/>
      <c r="B14" s="71" t="s">
        <v>1399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1400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1401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1402</v>
      </c>
      <c r="B17" s="78" t="s">
        <v>245</v>
      </c>
      <c r="C17" s="79" t="s">
        <v>246</v>
      </c>
      <c r="D17" s="80" t="s">
        <v>258</v>
      </c>
      <c r="E17" s="86" t="s">
        <v>255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333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334</v>
      </c>
      <c r="E23" s="86" t="s">
        <v>701</v>
      </c>
      <c r="F23" s="15"/>
      <c r="G23" s="21"/>
      <c r="H23" s="67" t="str">
        <f t="shared" si="3"/>
        <v>Pass</v>
      </c>
    </row>
    <row r="24">
      <c r="A24" s="70"/>
      <c r="B24" s="82" t="s">
        <v>1403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1404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1405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1406</v>
      </c>
      <c r="B27" s="63" t="s">
        <v>245</v>
      </c>
      <c r="C27" s="64" t="s">
        <v>246</v>
      </c>
      <c r="D27" s="65" t="s">
        <v>258</v>
      </c>
      <c r="E27" s="66" t="s">
        <v>255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333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333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701</v>
      </c>
      <c r="F33" s="15"/>
      <c r="G33" s="21"/>
      <c r="H33" s="67" t="str">
        <f t="shared" si="5"/>
        <v>Pass</v>
      </c>
    </row>
    <row r="34">
      <c r="A34" s="70"/>
      <c r="B34" s="71" t="s">
        <v>1407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1408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1409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1410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1411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1412</v>
      </c>
      <c r="B2" s="46" t="s">
        <v>230</v>
      </c>
      <c r="C2" s="15"/>
      <c r="D2" s="21"/>
      <c r="E2" s="47" t="s">
        <v>231</v>
      </c>
      <c r="F2" s="48" t="s">
        <v>189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190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46031.0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3.0</v>
      </c>
    </row>
    <row r="6">
      <c r="A6" s="58" t="s">
        <v>1413</v>
      </c>
      <c r="B6" s="58"/>
      <c r="C6" s="59" t="s">
        <v>1414</v>
      </c>
      <c r="D6" s="60"/>
      <c r="E6" s="61" t="s">
        <v>1415</v>
      </c>
      <c r="F6" s="15"/>
      <c r="G6" s="15"/>
      <c r="H6" s="62"/>
    </row>
    <row r="7">
      <c r="A7" s="63" t="s">
        <v>1416</v>
      </c>
      <c r="B7" s="63" t="s">
        <v>245</v>
      </c>
      <c r="C7" s="64" t="s">
        <v>246</v>
      </c>
      <c r="D7" s="65" t="s">
        <v>258</v>
      </c>
      <c r="E7" s="66" t="s">
        <v>529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255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1270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1417</v>
      </c>
      <c r="E11" s="66" t="s">
        <v>1046</v>
      </c>
      <c r="F11" s="15"/>
      <c r="G11" s="21"/>
      <c r="H11" s="67" t="str">
        <f t="shared" si="1"/>
        <v>Fail</v>
      </c>
    </row>
    <row r="12">
      <c r="A12" s="70"/>
      <c r="B12" s="69"/>
      <c r="C12" s="64" t="s">
        <v>257</v>
      </c>
      <c r="D12" s="65" t="s">
        <v>398</v>
      </c>
      <c r="E12" s="66" t="s">
        <v>686</v>
      </c>
      <c r="F12" s="15"/>
      <c r="G12" s="21"/>
      <c r="H12" s="67" t="str">
        <f t="shared" si="1"/>
        <v>Fail</v>
      </c>
    </row>
    <row r="13">
      <c r="A13" s="70"/>
      <c r="B13" s="69"/>
      <c r="C13" s="64" t="s">
        <v>260</v>
      </c>
      <c r="D13" s="65" t="s">
        <v>247</v>
      </c>
      <c r="E13" s="66" t="s">
        <v>1418</v>
      </c>
      <c r="F13" s="15"/>
      <c r="G13" s="21"/>
      <c r="H13" s="67" t="str">
        <f t="shared" si="1"/>
        <v>Pass</v>
      </c>
    </row>
    <row r="14">
      <c r="A14" s="70"/>
      <c r="B14" s="71" t="s">
        <v>1419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1420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1421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1422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255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1270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1417</v>
      </c>
      <c r="E21" s="86" t="s">
        <v>1046</v>
      </c>
      <c r="F21" s="15"/>
      <c r="G21" s="21"/>
      <c r="H21" s="67" t="str">
        <f t="shared" si="3"/>
        <v>Fail</v>
      </c>
    </row>
    <row r="22">
      <c r="A22" s="70"/>
      <c r="B22" s="48"/>
      <c r="C22" s="79" t="s">
        <v>257</v>
      </c>
      <c r="D22" s="80" t="s">
        <v>398</v>
      </c>
      <c r="E22" s="86" t="s">
        <v>686</v>
      </c>
      <c r="F22" s="15"/>
      <c r="G22" s="21"/>
      <c r="H22" s="67" t="str">
        <f t="shared" si="3"/>
        <v>Fail</v>
      </c>
    </row>
    <row r="23">
      <c r="A23" s="70"/>
      <c r="B23" s="48"/>
      <c r="C23" s="79" t="s">
        <v>260</v>
      </c>
      <c r="D23" s="80" t="s">
        <v>247</v>
      </c>
      <c r="E23" s="86" t="s">
        <v>1418</v>
      </c>
      <c r="F23" s="15"/>
      <c r="G23" s="21"/>
      <c r="H23" s="67" t="str">
        <f t="shared" si="3"/>
        <v>Pass</v>
      </c>
    </row>
    <row r="24">
      <c r="A24" s="70"/>
      <c r="B24" s="82" t="s">
        <v>1423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1424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1425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1426</v>
      </c>
      <c r="B27" s="63" t="s">
        <v>245</v>
      </c>
      <c r="C27" s="64" t="s">
        <v>246</v>
      </c>
      <c r="D27" s="65" t="s">
        <v>252</v>
      </c>
      <c r="E27" s="66" t="s">
        <v>529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255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1270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1417</v>
      </c>
      <c r="E31" s="66" t="s">
        <v>1046</v>
      </c>
      <c r="F31" s="15"/>
      <c r="G31" s="21"/>
      <c r="H31" s="67" t="str">
        <f t="shared" si="5"/>
        <v>Fail</v>
      </c>
    </row>
    <row r="32">
      <c r="A32" s="70"/>
      <c r="B32" s="69"/>
      <c r="C32" s="64" t="s">
        <v>257</v>
      </c>
      <c r="D32" s="65" t="s">
        <v>398</v>
      </c>
      <c r="E32" s="66" t="s">
        <v>686</v>
      </c>
      <c r="F32" s="15"/>
      <c r="G32" s="21"/>
      <c r="H32" s="67" t="str">
        <f t="shared" si="5"/>
        <v>Fail</v>
      </c>
    </row>
    <row r="33">
      <c r="A33" s="70"/>
      <c r="B33" s="69"/>
      <c r="C33" s="64" t="s">
        <v>260</v>
      </c>
      <c r="D33" s="65" t="s">
        <v>247</v>
      </c>
      <c r="E33" s="66" t="s">
        <v>1418</v>
      </c>
      <c r="F33" s="15"/>
      <c r="G33" s="21"/>
      <c r="H33" s="67" t="str">
        <f t="shared" si="5"/>
        <v>Pass</v>
      </c>
    </row>
    <row r="34">
      <c r="A34" s="70"/>
      <c r="B34" s="71" t="s">
        <v>1427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1428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1429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1430</v>
      </c>
      <c r="E37" s="44"/>
      <c r="F37" s="44"/>
      <c r="G37" s="13"/>
      <c r="H37" s="90"/>
    </row>
    <row r="38">
      <c r="A38" s="91" t="s">
        <v>414</v>
      </c>
      <c r="B38" s="15"/>
      <c r="C38" s="21"/>
      <c r="D38" s="120" t="s">
        <v>1431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1432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1433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46031.0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3.0</v>
      </c>
    </row>
    <row r="6">
      <c r="A6" s="58" t="s">
        <v>1434</v>
      </c>
      <c r="B6" s="58"/>
      <c r="C6" s="59" t="s">
        <v>1435</v>
      </c>
      <c r="D6" s="60"/>
      <c r="E6" s="61" t="s">
        <v>1436</v>
      </c>
      <c r="F6" s="15"/>
      <c r="G6" s="15"/>
      <c r="H6" s="62"/>
    </row>
    <row r="7">
      <c r="A7" s="63" t="s">
        <v>1437</v>
      </c>
      <c r="B7" s="63" t="s">
        <v>245</v>
      </c>
      <c r="C7" s="64" t="s">
        <v>246</v>
      </c>
      <c r="D7" s="65" t="s">
        <v>334</v>
      </c>
      <c r="E7" s="66" t="s">
        <v>667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336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1107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253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787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252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1438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1439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1440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1441</v>
      </c>
      <c r="B17" s="78" t="s">
        <v>245</v>
      </c>
      <c r="C17" s="79" t="s">
        <v>246</v>
      </c>
      <c r="D17" s="80" t="s">
        <v>334</v>
      </c>
      <c r="E17" s="86" t="s">
        <v>667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336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1107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253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529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1442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1443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1444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1445</v>
      </c>
      <c r="B27" s="63" t="s">
        <v>245</v>
      </c>
      <c r="C27" s="64" t="s">
        <v>246</v>
      </c>
      <c r="D27" s="65" t="s">
        <v>334</v>
      </c>
      <c r="E27" s="66" t="s">
        <v>667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336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1107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253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787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1446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1447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1448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1449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1450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1451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201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46031.0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2.0</v>
      </c>
    </row>
    <row r="6">
      <c r="A6" s="58" t="s">
        <v>1452</v>
      </c>
      <c r="B6" s="58"/>
      <c r="C6" s="59" t="s">
        <v>1453</v>
      </c>
      <c r="D6" s="60"/>
      <c r="E6" s="89" t="s">
        <v>1454</v>
      </c>
      <c r="F6" s="44"/>
      <c r="G6" s="13"/>
      <c r="H6" s="90"/>
    </row>
    <row r="7">
      <c r="A7" s="63" t="s">
        <v>1455</v>
      </c>
      <c r="B7" s="113" t="s">
        <v>304</v>
      </c>
      <c r="C7" s="64" t="s">
        <v>246</v>
      </c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64" t="s">
        <v>249</v>
      </c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69"/>
      <c r="C9" s="64" t="s">
        <v>251</v>
      </c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 t="s">
        <v>254</v>
      </c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 t="s">
        <v>256</v>
      </c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 t="s">
        <v>257</v>
      </c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 t="s">
        <v>260</v>
      </c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1456</v>
      </c>
      <c r="C14" s="72"/>
      <c r="D14" s="114" t="s">
        <v>282</v>
      </c>
      <c r="E14" s="73"/>
      <c r="F14" s="15"/>
      <c r="G14" s="21"/>
      <c r="H14" s="115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1457</v>
      </c>
      <c r="C15" s="76"/>
      <c r="D15" s="104" t="s">
        <v>282</v>
      </c>
      <c r="E15" s="73"/>
      <c r="F15" s="15"/>
      <c r="G15" s="21"/>
      <c r="H15" s="115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1458</v>
      </c>
      <c r="C16" s="21"/>
      <c r="D16" s="104" t="s">
        <v>282</v>
      </c>
      <c r="E16" s="73"/>
      <c r="F16" s="15"/>
      <c r="G16" s="21"/>
      <c r="H16" s="115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1459</v>
      </c>
      <c r="B17" s="78" t="s">
        <v>245</v>
      </c>
      <c r="C17" s="79" t="s">
        <v>246</v>
      </c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 t="s">
        <v>249</v>
      </c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 t="s">
        <v>251</v>
      </c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 t="s">
        <v>254</v>
      </c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 t="s">
        <v>256</v>
      </c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 t="s">
        <v>257</v>
      </c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 t="s">
        <v>260</v>
      </c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1460</v>
      </c>
      <c r="C24" s="116"/>
      <c r="D24" s="80" t="s">
        <v>282</v>
      </c>
      <c r="E24" s="84"/>
      <c r="F24" s="15"/>
      <c r="G24" s="21"/>
      <c r="H24" s="109" t="str">
        <f t="shared" ref="H24:H26" si="4">IF(D24="Pass", "Pass", IF(D24="Fail", "Fail", ""))</f>
        <v/>
      </c>
    </row>
    <row r="25">
      <c r="A25" s="70"/>
      <c r="B25" s="85" t="s">
        <v>1461</v>
      </c>
      <c r="C25" s="76"/>
      <c r="D25" s="80" t="s">
        <v>282</v>
      </c>
      <c r="E25" s="84"/>
      <c r="F25" s="15"/>
      <c r="G25" s="21"/>
      <c r="H25" s="109" t="str">
        <f t="shared" si="4"/>
        <v/>
      </c>
    </row>
    <row r="26">
      <c r="A26" s="77"/>
      <c r="B26" s="85" t="s">
        <v>1462</v>
      </c>
      <c r="C26" s="21"/>
      <c r="D26" s="80" t="s">
        <v>282</v>
      </c>
      <c r="E26" s="84"/>
      <c r="F26" s="15"/>
      <c r="G26" s="21"/>
      <c r="H26" s="109" t="str">
        <f t="shared" si="4"/>
        <v/>
      </c>
    </row>
    <row r="27">
      <c r="A27" s="88" t="s">
        <v>275</v>
      </c>
      <c r="B27" s="15"/>
      <c r="C27" s="21"/>
      <c r="D27" s="89" t="s">
        <v>1463</v>
      </c>
      <c r="E27" s="44"/>
      <c r="F27" s="44"/>
      <c r="G27" s="13"/>
      <c r="H27" s="90"/>
    </row>
    <row r="28">
      <c r="A28" s="91" t="s">
        <v>1</v>
      </c>
      <c r="B28" s="15"/>
      <c r="C28" s="21"/>
      <c r="D28" s="84"/>
      <c r="E28" s="15"/>
      <c r="F28" s="15"/>
      <c r="G28" s="15"/>
      <c r="H28" s="21"/>
    </row>
    <row r="29">
      <c r="A29" s="92"/>
      <c r="B29" s="92"/>
    </row>
    <row r="30">
      <c r="A30" s="92"/>
      <c r="B30" s="92"/>
    </row>
    <row r="31">
      <c r="A31" s="92"/>
      <c r="B31" s="92"/>
    </row>
    <row r="32">
      <c r="A32" s="92"/>
      <c r="B32" s="92"/>
    </row>
    <row r="33">
      <c r="A33" s="92"/>
      <c r="B33" s="92"/>
    </row>
    <row r="34">
      <c r="A34" s="92"/>
      <c r="B34" s="92"/>
    </row>
    <row r="35">
      <c r="A35" s="92"/>
      <c r="B35" s="92"/>
    </row>
    <row r="36">
      <c r="A36" s="92"/>
      <c r="B36" s="92"/>
    </row>
    <row r="37">
      <c r="A37" s="92"/>
      <c r="B37" s="92"/>
    </row>
    <row r="38">
      <c r="A38" s="92"/>
      <c r="B38" s="92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1464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193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46037.0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3.0</v>
      </c>
    </row>
    <row r="6">
      <c r="A6" s="58" t="s">
        <v>1465</v>
      </c>
      <c r="B6" s="58"/>
      <c r="C6" s="59" t="s">
        <v>1466</v>
      </c>
      <c r="D6" s="60"/>
      <c r="E6" s="61" t="s">
        <v>1467</v>
      </c>
      <c r="F6" s="15"/>
      <c r="G6" s="15"/>
      <c r="H6" s="62"/>
    </row>
    <row r="7">
      <c r="A7" s="63" t="s">
        <v>1468</v>
      </c>
      <c r="B7" s="63" t="s">
        <v>245</v>
      </c>
      <c r="C7" s="64" t="s">
        <v>246</v>
      </c>
      <c r="D7" s="65" t="s">
        <v>258</v>
      </c>
      <c r="E7" s="66" t="s">
        <v>259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259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331</v>
      </c>
      <c r="E9" s="66" t="s">
        <v>332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258</v>
      </c>
      <c r="E10" s="66" t="s">
        <v>937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259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1469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255</v>
      </c>
      <c r="F13" s="15"/>
      <c r="G13" s="21"/>
      <c r="H13" s="67" t="str">
        <f t="shared" si="1"/>
        <v>Pass</v>
      </c>
    </row>
    <row r="14">
      <c r="A14" s="70"/>
      <c r="B14" s="71" t="s">
        <v>1470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1471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1472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1473</v>
      </c>
      <c r="B17" s="78" t="s">
        <v>245</v>
      </c>
      <c r="C17" s="79" t="s">
        <v>246</v>
      </c>
      <c r="D17" s="80" t="s">
        <v>258</v>
      </c>
      <c r="E17" s="86" t="s">
        <v>259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259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334</v>
      </c>
      <c r="E19" s="86" t="s">
        <v>667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258</v>
      </c>
      <c r="E20" s="86" t="s">
        <v>529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259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1469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255</v>
      </c>
      <c r="F23" s="15"/>
      <c r="G23" s="21"/>
      <c r="H23" s="67" t="str">
        <f t="shared" si="3"/>
        <v>Pass</v>
      </c>
    </row>
    <row r="24">
      <c r="A24" s="70"/>
      <c r="B24" s="82" t="s">
        <v>1474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1475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1476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1477</v>
      </c>
      <c r="B27" s="63" t="s">
        <v>245</v>
      </c>
      <c r="C27" s="64" t="s">
        <v>246</v>
      </c>
      <c r="D27" s="65" t="s">
        <v>258</v>
      </c>
      <c r="E27" s="66" t="s">
        <v>259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259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334</v>
      </c>
      <c r="E29" s="66" t="s">
        <v>667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258</v>
      </c>
      <c r="E30" s="66" t="s">
        <v>937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259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1469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255</v>
      </c>
      <c r="F33" s="15"/>
      <c r="G33" s="21"/>
      <c r="H33" s="67" t="str">
        <f t="shared" si="5"/>
        <v>Pass</v>
      </c>
    </row>
    <row r="34">
      <c r="A34" s="70"/>
      <c r="B34" s="71" t="s">
        <v>1478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1479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1480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1481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1482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1483</v>
      </c>
      <c r="B2" s="46" t="s">
        <v>230</v>
      </c>
      <c r="C2" s="15"/>
      <c r="D2" s="21"/>
      <c r="E2" s="47" t="s">
        <v>231</v>
      </c>
      <c r="F2" s="48" t="s">
        <v>153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195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46036.0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1484</v>
      </c>
      <c r="B6" s="58"/>
      <c r="C6" s="59" t="s">
        <v>1485</v>
      </c>
      <c r="D6" s="60"/>
      <c r="E6" s="61" t="s">
        <v>1486</v>
      </c>
      <c r="F6" s="15"/>
      <c r="G6" s="15"/>
      <c r="H6" s="62"/>
    </row>
    <row r="7">
      <c r="A7" s="63" t="s">
        <v>1487</v>
      </c>
      <c r="B7" s="63" t="s">
        <v>245</v>
      </c>
      <c r="C7" s="64" t="s">
        <v>246</v>
      </c>
      <c r="D7" s="65" t="s">
        <v>258</v>
      </c>
      <c r="E7" s="66" t="s">
        <v>259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259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1488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529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258</v>
      </c>
      <c r="E12" s="66" t="s">
        <v>255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1327</v>
      </c>
      <c r="F13" s="15"/>
      <c r="G13" s="21"/>
      <c r="H13" s="67" t="str">
        <f t="shared" si="1"/>
        <v>Pass</v>
      </c>
    </row>
    <row r="14">
      <c r="A14" s="70"/>
      <c r="B14" s="71" t="s">
        <v>1489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1490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1491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1492</v>
      </c>
      <c r="B17" s="78" t="s">
        <v>245</v>
      </c>
      <c r="C17" s="79" t="s">
        <v>246</v>
      </c>
      <c r="D17" s="80" t="s">
        <v>252</v>
      </c>
      <c r="E17" s="86" t="s">
        <v>259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259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1488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253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255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247</v>
      </c>
      <c r="E23" s="86" t="s">
        <v>1327</v>
      </c>
      <c r="F23" s="15"/>
      <c r="G23" s="21"/>
      <c r="H23" s="67" t="str">
        <f t="shared" si="3"/>
        <v>Pass</v>
      </c>
    </row>
    <row r="24">
      <c r="A24" s="70"/>
      <c r="B24" s="82" t="s">
        <v>1493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1494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1495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1496</v>
      </c>
      <c r="B27" s="63" t="s">
        <v>245</v>
      </c>
      <c r="C27" s="64" t="s">
        <v>246</v>
      </c>
      <c r="D27" s="65" t="s">
        <v>252</v>
      </c>
      <c r="E27" s="66" t="s">
        <v>259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336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259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1488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258</v>
      </c>
      <c r="E31" s="66" t="s">
        <v>529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255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1327</v>
      </c>
      <c r="F33" s="15"/>
      <c r="G33" s="21"/>
      <c r="H33" s="67" t="str">
        <f t="shared" si="5"/>
        <v>Pass</v>
      </c>
    </row>
    <row r="34">
      <c r="A34" s="70"/>
      <c r="B34" s="71" t="s">
        <v>1497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1498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1499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1500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1501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1502</v>
      </c>
      <c r="B2" s="46" t="s">
        <v>230</v>
      </c>
      <c r="C2" s="15"/>
      <c r="D2" s="21"/>
      <c r="E2" s="47" t="s">
        <v>231</v>
      </c>
      <c r="F2" s="48" t="s">
        <v>1503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1433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46031.0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3.0</v>
      </c>
    </row>
    <row r="6">
      <c r="A6" s="58" t="s">
        <v>1504</v>
      </c>
      <c r="B6" s="58"/>
      <c r="C6" s="59" t="s">
        <v>1505</v>
      </c>
      <c r="D6" s="60"/>
      <c r="E6" s="61" t="s">
        <v>1506</v>
      </c>
      <c r="F6" s="15"/>
      <c r="G6" s="15"/>
      <c r="H6" s="62"/>
    </row>
    <row r="7">
      <c r="A7" s="63" t="s">
        <v>1437</v>
      </c>
      <c r="B7" s="63" t="s">
        <v>245</v>
      </c>
      <c r="C7" s="64" t="s">
        <v>246</v>
      </c>
      <c r="D7" s="65" t="s">
        <v>282</v>
      </c>
      <c r="E7" s="73"/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64" t="s">
        <v>249</v>
      </c>
      <c r="D8" s="65" t="s">
        <v>282</v>
      </c>
      <c r="E8" s="73"/>
      <c r="F8" s="15"/>
      <c r="G8" s="21"/>
      <c r="H8" s="67" t="str">
        <f t="shared" si="1"/>
        <v/>
      </c>
    </row>
    <row r="9">
      <c r="A9" s="70"/>
      <c r="B9" s="69"/>
      <c r="C9" s="64" t="s">
        <v>251</v>
      </c>
      <c r="D9" s="65" t="s">
        <v>282</v>
      </c>
      <c r="E9" s="73"/>
      <c r="F9" s="15"/>
      <c r="G9" s="21"/>
      <c r="H9" s="67" t="str">
        <f t="shared" si="1"/>
        <v/>
      </c>
    </row>
    <row r="10">
      <c r="A10" s="70"/>
      <c r="B10" s="69"/>
      <c r="C10" s="64" t="s">
        <v>254</v>
      </c>
      <c r="D10" s="65" t="s">
        <v>282</v>
      </c>
      <c r="E10" s="73"/>
      <c r="F10" s="15"/>
      <c r="G10" s="21"/>
      <c r="H10" s="67" t="str">
        <f t="shared" si="1"/>
        <v/>
      </c>
    </row>
    <row r="11">
      <c r="A11" s="70"/>
      <c r="B11" s="69"/>
      <c r="C11" s="64" t="s">
        <v>256</v>
      </c>
      <c r="D11" s="65" t="s">
        <v>282</v>
      </c>
      <c r="E11" s="73"/>
      <c r="F11" s="15"/>
      <c r="G11" s="21"/>
      <c r="H11" s="67" t="str">
        <f t="shared" si="1"/>
        <v/>
      </c>
    </row>
    <row r="12">
      <c r="A12" s="70"/>
      <c r="B12" s="69"/>
      <c r="C12" s="64" t="s">
        <v>257</v>
      </c>
      <c r="D12" s="65" t="s">
        <v>282</v>
      </c>
      <c r="E12" s="73"/>
      <c r="F12" s="15"/>
      <c r="G12" s="21"/>
      <c r="H12" s="67" t="str">
        <f t="shared" si="1"/>
        <v/>
      </c>
    </row>
    <row r="13">
      <c r="A13" s="70"/>
      <c r="B13" s="69"/>
      <c r="C13" s="64" t="s">
        <v>260</v>
      </c>
      <c r="D13" s="65" t="s">
        <v>282</v>
      </c>
      <c r="E13" s="73"/>
      <c r="F13" s="15"/>
      <c r="G13" s="21"/>
      <c r="H13" s="67" t="str">
        <f t="shared" si="1"/>
        <v/>
      </c>
    </row>
    <row r="14">
      <c r="A14" s="70"/>
      <c r="B14" s="71" t="s">
        <v>1507</v>
      </c>
      <c r="C14" s="72"/>
      <c r="D14" s="65" t="s">
        <v>282</v>
      </c>
      <c r="E14" s="73"/>
      <c r="F14" s="15"/>
      <c r="G14" s="21"/>
      <c r="H14" s="74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1508</v>
      </c>
      <c r="C15" s="76"/>
      <c r="D15" s="65" t="s">
        <v>282</v>
      </c>
      <c r="E15" s="73"/>
      <c r="F15" s="15"/>
      <c r="G15" s="21"/>
      <c r="H15" s="74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1509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1441</v>
      </c>
      <c r="B17" s="78" t="s">
        <v>245</v>
      </c>
      <c r="C17" s="79" t="s">
        <v>246</v>
      </c>
      <c r="D17" s="80" t="s">
        <v>282</v>
      </c>
      <c r="E17" s="84"/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1"/>
      <c r="B18" s="48"/>
      <c r="C18" s="79" t="s">
        <v>249</v>
      </c>
      <c r="D18" s="80" t="s">
        <v>282</v>
      </c>
      <c r="E18" s="84"/>
      <c r="F18" s="15"/>
      <c r="G18" s="21"/>
      <c r="H18" s="67" t="str">
        <f t="shared" si="3"/>
        <v/>
      </c>
    </row>
    <row r="19">
      <c r="A19" s="70"/>
      <c r="B19" s="48"/>
      <c r="C19" s="79" t="s">
        <v>251</v>
      </c>
      <c r="D19" s="80" t="s">
        <v>282</v>
      </c>
      <c r="E19" s="84"/>
      <c r="F19" s="15"/>
      <c r="G19" s="21"/>
      <c r="H19" s="67" t="str">
        <f t="shared" si="3"/>
        <v/>
      </c>
    </row>
    <row r="20">
      <c r="A20" s="70"/>
      <c r="B20" s="48"/>
      <c r="C20" s="79" t="s">
        <v>254</v>
      </c>
      <c r="D20" s="80" t="s">
        <v>282</v>
      </c>
      <c r="E20" s="84"/>
      <c r="F20" s="15"/>
      <c r="G20" s="21"/>
      <c r="H20" s="67" t="str">
        <f t="shared" si="3"/>
        <v/>
      </c>
    </row>
    <row r="21">
      <c r="A21" s="70"/>
      <c r="B21" s="48"/>
      <c r="C21" s="79" t="s">
        <v>256</v>
      </c>
      <c r="D21" s="80" t="s">
        <v>282</v>
      </c>
      <c r="E21" s="84"/>
      <c r="F21" s="15"/>
      <c r="G21" s="21"/>
      <c r="H21" s="67" t="str">
        <f t="shared" si="3"/>
        <v/>
      </c>
    </row>
    <row r="22">
      <c r="A22" s="70"/>
      <c r="B22" s="48"/>
      <c r="C22" s="79" t="s">
        <v>257</v>
      </c>
      <c r="D22" s="80" t="s">
        <v>282</v>
      </c>
      <c r="E22" s="84"/>
      <c r="F22" s="15"/>
      <c r="G22" s="21"/>
      <c r="H22" s="67" t="str">
        <f t="shared" si="3"/>
        <v/>
      </c>
    </row>
    <row r="23">
      <c r="A23" s="70"/>
      <c r="B23" s="48"/>
      <c r="C23" s="79" t="s">
        <v>260</v>
      </c>
      <c r="D23" s="80" t="s">
        <v>282</v>
      </c>
      <c r="E23" s="84"/>
      <c r="F23" s="15"/>
      <c r="G23" s="21"/>
      <c r="H23" s="67" t="str">
        <f t="shared" si="3"/>
        <v/>
      </c>
    </row>
    <row r="24">
      <c r="A24" s="70"/>
      <c r="B24" s="82" t="s">
        <v>1510</v>
      </c>
      <c r="C24" s="83"/>
      <c r="D24" s="80" t="s">
        <v>282</v>
      </c>
      <c r="E24" s="84"/>
      <c r="F24" s="15"/>
      <c r="G24" s="21"/>
      <c r="H24" s="74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1511</v>
      </c>
      <c r="C25" s="76"/>
      <c r="D25" s="80" t="s">
        <v>282</v>
      </c>
      <c r="E25" s="84"/>
      <c r="F25" s="15"/>
      <c r="G25" s="21"/>
      <c r="H25" s="74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1512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1445</v>
      </c>
      <c r="B27" s="63" t="s">
        <v>245</v>
      </c>
      <c r="C27" s="64" t="s">
        <v>246</v>
      </c>
      <c r="D27" s="65" t="s">
        <v>282</v>
      </c>
      <c r="E27" s="73"/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8"/>
      <c r="B28" s="69"/>
      <c r="C28" s="64" t="s">
        <v>249</v>
      </c>
      <c r="D28" s="65" t="s">
        <v>282</v>
      </c>
      <c r="E28" s="73"/>
      <c r="F28" s="15"/>
      <c r="G28" s="21"/>
      <c r="H28" s="67" t="str">
        <f t="shared" si="5"/>
        <v/>
      </c>
    </row>
    <row r="29">
      <c r="A29" s="70"/>
      <c r="B29" s="69"/>
      <c r="C29" s="64" t="s">
        <v>251</v>
      </c>
      <c r="D29" s="65" t="s">
        <v>282</v>
      </c>
      <c r="E29" s="73"/>
      <c r="F29" s="15"/>
      <c r="G29" s="21"/>
      <c r="H29" s="67" t="str">
        <f t="shared" si="5"/>
        <v/>
      </c>
    </row>
    <row r="30">
      <c r="A30" s="70"/>
      <c r="B30" s="69"/>
      <c r="C30" s="64" t="s">
        <v>254</v>
      </c>
      <c r="D30" s="65" t="s">
        <v>282</v>
      </c>
      <c r="E30" s="73"/>
      <c r="F30" s="15"/>
      <c r="G30" s="21"/>
      <c r="H30" s="67" t="str">
        <f t="shared" si="5"/>
        <v/>
      </c>
    </row>
    <row r="31">
      <c r="A31" s="70"/>
      <c r="B31" s="69"/>
      <c r="C31" s="64" t="s">
        <v>256</v>
      </c>
      <c r="D31" s="65" t="s">
        <v>282</v>
      </c>
      <c r="E31" s="73"/>
      <c r="F31" s="15"/>
      <c r="G31" s="21"/>
      <c r="H31" s="67" t="str">
        <f t="shared" si="5"/>
        <v/>
      </c>
    </row>
    <row r="32">
      <c r="A32" s="70"/>
      <c r="B32" s="69"/>
      <c r="C32" s="64" t="s">
        <v>257</v>
      </c>
      <c r="D32" s="65" t="s">
        <v>282</v>
      </c>
      <c r="E32" s="73"/>
      <c r="F32" s="15"/>
      <c r="G32" s="21"/>
      <c r="H32" s="67" t="str">
        <f t="shared" si="5"/>
        <v/>
      </c>
    </row>
    <row r="33">
      <c r="A33" s="70"/>
      <c r="B33" s="69"/>
      <c r="C33" s="64" t="s">
        <v>260</v>
      </c>
      <c r="D33" s="65" t="s">
        <v>282</v>
      </c>
      <c r="E33" s="73"/>
      <c r="F33" s="15"/>
      <c r="G33" s="21"/>
      <c r="H33" s="67" t="str">
        <f t="shared" si="5"/>
        <v/>
      </c>
    </row>
    <row r="34">
      <c r="A34" s="70"/>
      <c r="B34" s="71" t="s">
        <v>1513</v>
      </c>
      <c r="C34" s="87"/>
      <c r="D34" s="65" t="s">
        <v>282</v>
      </c>
      <c r="E34" s="73"/>
      <c r="F34" s="15"/>
      <c r="G34" s="21"/>
      <c r="H34" s="67" t="str">
        <f t="shared" ref="H34:H36" si="6">IF(D34="Pass", "Pass", IF(D34="Fail", "Fail", ""))
</f>
        <v/>
      </c>
    </row>
    <row r="35">
      <c r="A35" s="70"/>
      <c r="B35" s="75" t="s">
        <v>1514</v>
      </c>
      <c r="C35" s="76"/>
      <c r="D35" s="65" t="s">
        <v>282</v>
      </c>
      <c r="E35" s="73"/>
      <c r="F35" s="15"/>
      <c r="G35" s="21"/>
      <c r="H35" s="67" t="str">
        <f t="shared" si="6"/>
        <v/>
      </c>
    </row>
    <row r="36">
      <c r="A36" s="77"/>
      <c r="B36" s="75" t="s">
        <v>1515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1516</v>
      </c>
      <c r="E37" s="44"/>
      <c r="F37" s="44"/>
      <c r="G37" s="13"/>
      <c r="H37" s="90"/>
    </row>
    <row r="38">
      <c r="A38" s="91" t="s">
        <v>1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1517</v>
      </c>
      <c r="B2" s="46" t="s">
        <v>230</v>
      </c>
      <c r="C2" s="15"/>
      <c r="D2" s="21"/>
      <c r="E2" s="47" t="s">
        <v>231</v>
      </c>
      <c r="F2" s="48" t="s">
        <v>189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198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46042.0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3.0</v>
      </c>
    </row>
    <row r="6">
      <c r="A6" s="58" t="s">
        <v>1518</v>
      </c>
      <c r="B6" s="58"/>
      <c r="C6" s="59" t="s">
        <v>1519</v>
      </c>
      <c r="D6" s="60"/>
      <c r="E6" s="61" t="s">
        <v>1520</v>
      </c>
      <c r="F6" s="15"/>
      <c r="G6" s="15"/>
      <c r="H6" s="62"/>
    </row>
    <row r="7">
      <c r="A7" s="63" t="s">
        <v>1521</v>
      </c>
      <c r="B7" s="63" t="s">
        <v>245</v>
      </c>
      <c r="C7" s="64" t="s">
        <v>246</v>
      </c>
      <c r="D7" s="65" t="s">
        <v>334</v>
      </c>
      <c r="E7" s="66" t="s">
        <v>667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255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377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1522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1523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247</v>
      </c>
      <c r="E13" s="66" t="s">
        <v>255</v>
      </c>
      <c r="F13" s="15"/>
      <c r="G13" s="21"/>
      <c r="H13" s="67" t="str">
        <f t="shared" si="1"/>
        <v>Pass</v>
      </c>
    </row>
    <row r="14">
      <c r="A14" s="70"/>
      <c r="B14" s="71" t="s">
        <v>1524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1525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1526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1527</v>
      </c>
      <c r="B17" s="78" t="s">
        <v>245</v>
      </c>
      <c r="C17" s="79" t="s">
        <v>246</v>
      </c>
      <c r="D17" s="80" t="s">
        <v>258</v>
      </c>
      <c r="E17" s="86" t="s">
        <v>529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255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377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1522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1523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255</v>
      </c>
      <c r="F23" s="15"/>
      <c r="G23" s="21"/>
      <c r="H23" s="67" t="str">
        <f t="shared" si="3"/>
        <v>Pass</v>
      </c>
    </row>
    <row r="24">
      <c r="A24" s="70"/>
      <c r="B24" s="82" t="s">
        <v>1528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1529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1530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1531</v>
      </c>
      <c r="B27" s="63" t="s">
        <v>245</v>
      </c>
      <c r="C27" s="64" t="s">
        <v>246</v>
      </c>
      <c r="D27" s="65" t="s">
        <v>334</v>
      </c>
      <c r="E27" s="66" t="s">
        <v>667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255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377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1522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1523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247</v>
      </c>
      <c r="E33" s="66" t="s">
        <v>255</v>
      </c>
      <c r="F33" s="15"/>
      <c r="G33" s="21"/>
      <c r="H33" s="67" t="str">
        <f t="shared" si="5"/>
        <v>Pass</v>
      </c>
    </row>
    <row r="34">
      <c r="A34" s="70"/>
      <c r="B34" s="71" t="s">
        <v>1532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1533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1534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1535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1536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1537</v>
      </c>
      <c r="B2" s="46" t="s">
        <v>230</v>
      </c>
      <c r="C2" s="15"/>
      <c r="D2" s="21"/>
      <c r="E2" s="47" t="s">
        <v>231</v>
      </c>
      <c r="F2" s="48" t="s">
        <v>141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201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46036.0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3.0</v>
      </c>
    </row>
    <row r="6">
      <c r="A6" s="58" t="s">
        <v>1538</v>
      </c>
      <c r="B6" s="58"/>
      <c r="C6" s="59" t="s">
        <v>1539</v>
      </c>
      <c r="D6" s="60"/>
      <c r="E6" s="61" t="s">
        <v>1540</v>
      </c>
      <c r="F6" s="15"/>
      <c r="G6" s="15"/>
      <c r="H6" s="62"/>
    </row>
    <row r="7">
      <c r="A7" s="63" t="s">
        <v>1455</v>
      </c>
      <c r="B7" s="63" t="s">
        <v>245</v>
      </c>
      <c r="C7" s="64" t="s">
        <v>246</v>
      </c>
      <c r="D7" s="65" t="s">
        <v>258</v>
      </c>
      <c r="E7" s="66" t="s">
        <v>377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1541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1541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784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258</v>
      </c>
      <c r="E11" s="66" t="s">
        <v>1542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1543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937</v>
      </c>
      <c r="F13" s="15"/>
      <c r="G13" s="21"/>
      <c r="H13" s="67" t="str">
        <f t="shared" si="1"/>
        <v>Pass</v>
      </c>
    </row>
    <row r="14">
      <c r="A14" s="70"/>
      <c r="B14" s="71" t="s">
        <v>1544</v>
      </c>
      <c r="C14" s="72"/>
      <c r="D14" s="65" t="s">
        <v>263</v>
      </c>
      <c r="E14" s="66" t="s">
        <v>1545</v>
      </c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1546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1547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1459</v>
      </c>
      <c r="B17" s="78" t="s">
        <v>245</v>
      </c>
      <c r="C17" s="79" t="s">
        <v>246</v>
      </c>
      <c r="D17" s="80" t="s">
        <v>252</v>
      </c>
      <c r="E17" s="66" t="s">
        <v>377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66" t="s">
        <v>1541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66" t="s">
        <v>1541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66" t="s">
        <v>784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66" t="s">
        <v>1542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66" t="s">
        <v>1543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66" t="s">
        <v>937</v>
      </c>
      <c r="F23" s="15"/>
      <c r="G23" s="21"/>
      <c r="H23" s="67" t="str">
        <f t="shared" si="3"/>
        <v>Pass</v>
      </c>
    </row>
    <row r="24">
      <c r="A24" s="70"/>
      <c r="B24" s="82" t="s">
        <v>1548</v>
      </c>
      <c r="C24" s="83"/>
      <c r="D24" s="80" t="s">
        <v>263</v>
      </c>
      <c r="E24" s="66" t="s">
        <v>1545</v>
      </c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1549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1550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1551</v>
      </c>
      <c r="B27" s="63" t="s">
        <v>245</v>
      </c>
      <c r="C27" s="64" t="s">
        <v>246</v>
      </c>
      <c r="D27" s="65" t="s">
        <v>258</v>
      </c>
      <c r="E27" s="66" t="s">
        <v>377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252</v>
      </c>
      <c r="E28" s="66" t="s">
        <v>1541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1541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784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1542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258</v>
      </c>
      <c r="E32" s="66" t="s">
        <v>1543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937</v>
      </c>
      <c r="F33" s="15"/>
      <c r="G33" s="21"/>
      <c r="H33" s="67" t="str">
        <f t="shared" si="5"/>
        <v>Pass</v>
      </c>
    </row>
    <row r="34">
      <c r="A34" s="70"/>
      <c r="B34" s="71" t="s">
        <v>1552</v>
      </c>
      <c r="C34" s="87"/>
      <c r="D34" s="65" t="s">
        <v>263</v>
      </c>
      <c r="E34" s="66" t="s">
        <v>1545</v>
      </c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1553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1554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1555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1556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1557</v>
      </c>
      <c r="B2" s="46" t="s">
        <v>230</v>
      </c>
      <c r="C2" s="15"/>
      <c r="D2" s="21"/>
      <c r="E2" s="47" t="s">
        <v>231</v>
      </c>
      <c r="F2" s="48" t="s">
        <v>49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204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46064.0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1558</v>
      </c>
      <c r="B6" s="58"/>
      <c r="C6" s="59" t="s">
        <v>1559</v>
      </c>
      <c r="D6" s="60"/>
      <c r="E6" s="61" t="s">
        <v>1560</v>
      </c>
      <c r="F6" s="15"/>
      <c r="G6" s="15"/>
      <c r="H6" s="62"/>
    </row>
    <row r="7">
      <c r="A7" s="63" t="s">
        <v>1561</v>
      </c>
      <c r="B7" s="63" t="s">
        <v>245</v>
      </c>
      <c r="C7" s="64" t="s">
        <v>246</v>
      </c>
      <c r="D7" s="65" t="s">
        <v>252</v>
      </c>
      <c r="E7" s="66" t="s">
        <v>248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528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252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248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377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252</v>
      </c>
      <c r="E13" s="66" t="s">
        <v>529</v>
      </c>
      <c r="F13" s="15"/>
      <c r="G13" s="21"/>
      <c r="H13" s="67" t="str">
        <f t="shared" si="1"/>
        <v>Pass</v>
      </c>
    </row>
    <row r="14">
      <c r="A14" s="70"/>
      <c r="B14" s="71" t="s">
        <v>1562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1563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1564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1565</v>
      </c>
      <c r="B17" s="78" t="s">
        <v>245</v>
      </c>
      <c r="C17" s="79" t="s">
        <v>246</v>
      </c>
      <c r="D17" s="80" t="s">
        <v>252</v>
      </c>
      <c r="E17" s="86" t="s">
        <v>248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528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258</v>
      </c>
      <c r="E19" s="86" t="s">
        <v>336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248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1566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529</v>
      </c>
      <c r="F23" s="15"/>
      <c r="G23" s="21"/>
      <c r="H23" s="67" t="str">
        <f t="shared" si="3"/>
        <v>Pass</v>
      </c>
    </row>
    <row r="24">
      <c r="A24" s="70"/>
      <c r="B24" s="82" t="s">
        <v>1567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1568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1569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1570</v>
      </c>
      <c r="B27" s="63" t="s">
        <v>245</v>
      </c>
      <c r="C27" s="64" t="s">
        <v>246</v>
      </c>
      <c r="D27" s="65" t="s">
        <v>247</v>
      </c>
      <c r="E27" s="66" t="s">
        <v>248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528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248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377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529</v>
      </c>
      <c r="F33" s="15"/>
      <c r="G33" s="21"/>
      <c r="H33" s="67" t="str">
        <f t="shared" si="5"/>
        <v>Pass</v>
      </c>
    </row>
    <row r="34">
      <c r="A34" s="70"/>
      <c r="B34" s="71" t="s">
        <v>1571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1572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1573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1574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1575</v>
      </c>
      <c r="B2" s="46" t="s">
        <v>230</v>
      </c>
      <c r="C2" s="15"/>
      <c r="D2" s="21"/>
      <c r="E2" s="47" t="s">
        <v>231</v>
      </c>
      <c r="F2" s="48" t="s">
        <v>45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207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46070.0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1576</v>
      </c>
      <c r="B6" s="58"/>
      <c r="C6" s="59" t="s">
        <v>1577</v>
      </c>
      <c r="D6" s="60"/>
      <c r="E6" s="61" t="s">
        <v>1578</v>
      </c>
      <c r="F6" s="15"/>
      <c r="G6" s="15"/>
      <c r="H6" s="62"/>
    </row>
    <row r="7">
      <c r="A7" s="63" t="s">
        <v>1579</v>
      </c>
      <c r="B7" s="63" t="s">
        <v>245</v>
      </c>
      <c r="C7" s="64" t="s">
        <v>439</v>
      </c>
      <c r="D7" s="65" t="s">
        <v>258</v>
      </c>
      <c r="E7" s="66" t="s">
        <v>529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398</v>
      </c>
      <c r="E8" s="66" t="s">
        <v>1580</v>
      </c>
      <c r="F8" s="15"/>
      <c r="G8" s="21"/>
      <c r="H8" s="67" t="str">
        <f t="shared" si="1"/>
        <v>Fail</v>
      </c>
    </row>
    <row r="9">
      <c r="A9" s="70"/>
      <c r="B9" s="69"/>
      <c r="C9" s="64" t="s">
        <v>441</v>
      </c>
      <c r="D9" s="65" t="s">
        <v>334</v>
      </c>
      <c r="E9" s="66" t="s">
        <v>335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1581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1582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1583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1584</v>
      </c>
      <c r="B17" s="78" t="s">
        <v>245</v>
      </c>
      <c r="C17" s="79" t="s">
        <v>439</v>
      </c>
      <c r="D17" s="80" t="s">
        <v>258</v>
      </c>
      <c r="E17" s="86" t="s">
        <v>253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398</v>
      </c>
      <c r="E18" s="86" t="s">
        <v>1580</v>
      </c>
      <c r="F18" s="15"/>
      <c r="G18" s="21"/>
      <c r="H18" s="67" t="str">
        <f t="shared" si="3"/>
        <v>Fail</v>
      </c>
    </row>
    <row r="19">
      <c r="A19" s="70"/>
      <c r="B19" s="48"/>
      <c r="C19" s="79" t="s">
        <v>441</v>
      </c>
      <c r="D19" s="80" t="s">
        <v>334</v>
      </c>
      <c r="E19" s="86" t="s">
        <v>335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1585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1586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1587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1588</v>
      </c>
      <c r="B27" s="63" t="s">
        <v>245</v>
      </c>
      <c r="C27" s="64" t="s">
        <v>439</v>
      </c>
      <c r="D27" s="65" t="s">
        <v>258</v>
      </c>
      <c r="E27" s="66" t="s">
        <v>529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398</v>
      </c>
      <c r="E28" s="66" t="s">
        <v>1580</v>
      </c>
      <c r="F28" s="15"/>
      <c r="G28" s="21"/>
      <c r="H28" s="67" t="str">
        <f t="shared" si="5"/>
        <v>Fail</v>
      </c>
    </row>
    <row r="29">
      <c r="A29" s="70"/>
      <c r="B29" s="69"/>
      <c r="C29" s="64" t="s">
        <v>441</v>
      </c>
      <c r="D29" s="65" t="s">
        <v>334</v>
      </c>
      <c r="E29" s="66" t="s">
        <v>335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1589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1590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1591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1592</v>
      </c>
      <c r="E37" s="44"/>
      <c r="F37" s="44"/>
      <c r="G37" s="13"/>
      <c r="H37" s="90"/>
    </row>
    <row r="38">
      <c r="A38" s="91" t="s">
        <v>414</v>
      </c>
      <c r="B38" s="15"/>
      <c r="C38" s="21"/>
      <c r="D38" s="120" t="s">
        <v>1593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1594</v>
      </c>
      <c r="B2" s="46" t="s">
        <v>230</v>
      </c>
      <c r="C2" s="15"/>
      <c r="D2" s="21"/>
      <c r="E2" s="47" t="s">
        <v>231</v>
      </c>
      <c r="F2" s="48" t="s">
        <v>37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53">
        <v>303198.0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46079.0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1595</v>
      </c>
      <c r="B6" s="58"/>
      <c r="C6" s="59" t="s">
        <v>1596</v>
      </c>
      <c r="D6" s="60"/>
      <c r="E6" s="61" t="s">
        <v>1597</v>
      </c>
      <c r="F6" s="15"/>
      <c r="G6" s="15"/>
      <c r="H6" s="62"/>
    </row>
    <row r="7">
      <c r="A7" s="63" t="s">
        <v>1598</v>
      </c>
      <c r="B7" s="63" t="s">
        <v>245</v>
      </c>
      <c r="C7" s="64" t="s">
        <v>246</v>
      </c>
      <c r="D7" s="65" t="s">
        <v>247</v>
      </c>
      <c r="E7" s="66" t="s">
        <v>1107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252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258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784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787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248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336</v>
      </c>
      <c r="F13" s="15"/>
      <c r="G13" s="21"/>
      <c r="H13" s="67" t="str">
        <f t="shared" si="1"/>
        <v>Pass</v>
      </c>
    </row>
    <row r="14">
      <c r="A14" s="70"/>
      <c r="B14" s="71" t="s">
        <v>1599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1600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1601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1602</v>
      </c>
      <c r="B17" s="78" t="s">
        <v>245</v>
      </c>
      <c r="C17" s="79" t="s">
        <v>246</v>
      </c>
      <c r="D17" s="80" t="s">
        <v>247</v>
      </c>
      <c r="E17" s="86" t="s">
        <v>1107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334</v>
      </c>
      <c r="E19" s="86" t="s">
        <v>701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377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252</v>
      </c>
      <c r="E21" s="8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248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248</v>
      </c>
      <c r="F23" s="15"/>
      <c r="G23" s="21"/>
      <c r="H23" s="67" t="str">
        <f t="shared" si="3"/>
        <v>Pass</v>
      </c>
    </row>
    <row r="24">
      <c r="A24" s="70"/>
      <c r="B24" s="82" t="s">
        <v>1603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1604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1605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1606</v>
      </c>
      <c r="B27" s="63" t="s">
        <v>245</v>
      </c>
      <c r="C27" s="64" t="s">
        <v>246</v>
      </c>
      <c r="D27" s="65" t="s">
        <v>247</v>
      </c>
      <c r="E27" s="66" t="s">
        <v>1107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258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377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787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248</v>
      </c>
      <c r="F33" s="15"/>
      <c r="G33" s="21"/>
      <c r="H33" s="67" t="str">
        <f t="shared" si="5"/>
        <v>Pass</v>
      </c>
    </row>
    <row r="34">
      <c r="A34" s="70"/>
      <c r="B34" s="71" t="s">
        <v>1607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1608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1609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1610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1611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1612</v>
      </c>
      <c r="B2" s="46" t="s">
        <v>230</v>
      </c>
      <c r="C2" s="15"/>
      <c r="D2" s="21"/>
      <c r="E2" s="47" t="s">
        <v>231</v>
      </c>
      <c r="F2" s="48" t="s">
        <v>211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212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46070.0</v>
      </c>
    </row>
    <row r="5">
      <c r="A5" s="54"/>
      <c r="B5" s="15"/>
      <c r="C5" s="15"/>
      <c r="D5" s="21"/>
      <c r="E5" s="47" t="s">
        <v>239</v>
      </c>
      <c r="F5" s="101"/>
      <c r="G5" s="57" t="s">
        <v>240</v>
      </c>
      <c r="H5" s="53">
        <v>3.0</v>
      </c>
    </row>
    <row r="6">
      <c r="A6" s="58" t="s">
        <v>1613</v>
      </c>
      <c r="B6" s="58"/>
      <c r="C6" s="59" t="s">
        <v>1614</v>
      </c>
      <c r="D6" s="60"/>
      <c r="E6" s="61" t="s">
        <v>1615</v>
      </c>
      <c r="F6" s="15"/>
      <c r="G6" s="15"/>
      <c r="H6" s="62"/>
    </row>
    <row r="7">
      <c r="A7" s="63" t="s">
        <v>1616</v>
      </c>
      <c r="B7" s="63" t="s">
        <v>245</v>
      </c>
      <c r="C7" s="64" t="s">
        <v>439</v>
      </c>
      <c r="D7" s="65" t="s">
        <v>252</v>
      </c>
      <c r="E7" s="66" t="s">
        <v>787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258</v>
      </c>
      <c r="E8" s="66" t="s">
        <v>259</v>
      </c>
      <c r="F8" s="15"/>
      <c r="G8" s="21"/>
      <c r="H8" s="67" t="str">
        <f t="shared" si="1"/>
        <v>Pass</v>
      </c>
    </row>
    <row r="9">
      <c r="A9" s="70"/>
      <c r="B9" s="69"/>
      <c r="C9" s="64" t="s">
        <v>441</v>
      </c>
      <c r="D9" s="65" t="s">
        <v>252</v>
      </c>
      <c r="E9" s="66" t="s">
        <v>529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1617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1618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1619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1620</v>
      </c>
      <c r="B17" s="78" t="s">
        <v>245</v>
      </c>
      <c r="C17" s="79" t="s">
        <v>439</v>
      </c>
      <c r="D17" s="80" t="s">
        <v>252</v>
      </c>
      <c r="E17" s="86" t="s">
        <v>787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258</v>
      </c>
      <c r="E18" s="86" t="s">
        <v>834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441</v>
      </c>
      <c r="D19" s="80" t="s">
        <v>258</v>
      </c>
      <c r="E19" s="86" t="s">
        <v>529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1621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1622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1623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1624</v>
      </c>
      <c r="B27" s="63" t="s">
        <v>245</v>
      </c>
      <c r="C27" s="64" t="s">
        <v>439</v>
      </c>
      <c r="D27" s="65" t="s">
        <v>247</v>
      </c>
      <c r="E27" s="66" t="s">
        <v>787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258</v>
      </c>
      <c r="E28" s="66" t="s">
        <v>259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441</v>
      </c>
      <c r="D29" s="65" t="s">
        <v>252</v>
      </c>
      <c r="E29" s="66" t="s">
        <v>529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1625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1626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1627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1628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1629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1630</v>
      </c>
      <c r="B2" s="46" t="s">
        <v>230</v>
      </c>
      <c r="C2" s="15"/>
      <c r="D2" s="21"/>
      <c r="E2" s="47" t="s">
        <v>231</v>
      </c>
      <c r="F2" s="48" t="s">
        <v>45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435</v>
      </c>
      <c r="G3" s="47" t="s">
        <v>236</v>
      </c>
      <c r="H3" s="49" t="s">
        <v>215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46085.0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1631</v>
      </c>
      <c r="B6" s="58"/>
      <c r="C6" s="59" t="s">
        <v>1632</v>
      </c>
      <c r="D6" s="60"/>
      <c r="E6" s="61" t="s">
        <v>1633</v>
      </c>
      <c r="F6" s="15"/>
      <c r="G6" s="15"/>
      <c r="H6" s="62"/>
    </row>
    <row r="7">
      <c r="A7" s="63" t="s">
        <v>1634</v>
      </c>
      <c r="B7" s="63" t="s">
        <v>245</v>
      </c>
      <c r="C7" s="64" t="s">
        <v>439</v>
      </c>
      <c r="D7" s="65" t="s">
        <v>252</v>
      </c>
      <c r="E7" s="66" t="s">
        <v>253</v>
      </c>
      <c r="F7" s="15"/>
      <c r="G7" s="21"/>
      <c r="H7" s="67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440</v>
      </c>
      <c r="D8" s="65" t="s">
        <v>258</v>
      </c>
      <c r="E8" s="66" t="s">
        <v>529</v>
      </c>
      <c r="F8" s="15"/>
      <c r="G8" s="21"/>
      <c r="H8" s="67" t="str">
        <f t="shared" si="1"/>
        <v>Pass</v>
      </c>
    </row>
    <row r="9">
      <c r="A9" s="70"/>
      <c r="B9" s="69"/>
      <c r="C9" s="64" t="s">
        <v>441</v>
      </c>
      <c r="D9" s="65" t="s">
        <v>258</v>
      </c>
      <c r="E9" s="66" t="s">
        <v>333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442</v>
      </c>
      <c r="D10" s="65"/>
      <c r="E10" s="73"/>
      <c r="F10" s="15"/>
      <c r="G10" s="21"/>
      <c r="H10" s="67"/>
    </row>
    <row r="11">
      <c r="A11" s="70"/>
      <c r="B11" s="69"/>
      <c r="C11" s="64" t="s">
        <v>442</v>
      </c>
      <c r="D11" s="65"/>
      <c r="E11" s="73"/>
      <c r="F11" s="15"/>
      <c r="G11" s="21"/>
      <c r="H11" s="67"/>
    </row>
    <row r="12">
      <c r="A12" s="70"/>
      <c r="B12" s="69"/>
      <c r="C12" s="64" t="s">
        <v>442</v>
      </c>
      <c r="D12" s="65"/>
      <c r="E12" s="73"/>
      <c r="F12" s="15"/>
      <c r="G12" s="21"/>
      <c r="H12" s="67"/>
    </row>
    <row r="13">
      <c r="A13" s="70"/>
      <c r="B13" s="69"/>
      <c r="C13" s="64" t="s">
        <v>442</v>
      </c>
      <c r="D13" s="65"/>
      <c r="E13" s="73"/>
      <c r="F13" s="15"/>
      <c r="G13" s="21"/>
      <c r="H13" s="67"/>
    </row>
    <row r="14">
      <c r="A14" s="70"/>
      <c r="B14" s="71" t="s">
        <v>1635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1636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1637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1638</v>
      </c>
      <c r="B17" s="78" t="s">
        <v>245</v>
      </c>
      <c r="C17" s="79" t="s">
        <v>439</v>
      </c>
      <c r="D17" s="80" t="s">
        <v>252</v>
      </c>
      <c r="E17" s="86" t="s">
        <v>253</v>
      </c>
      <c r="F17" s="15"/>
      <c r="G17" s="21"/>
      <c r="H17" s="67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440</v>
      </c>
      <c r="D18" s="80" t="s">
        <v>258</v>
      </c>
      <c r="E18" s="86" t="s">
        <v>529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441</v>
      </c>
      <c r="D19" s="80" t="s">
        <v>252</v>
      </c>
      <c r="E19" s="86" t="s">
        <v>333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442</v>
      </c>
      <c r="D20" s="80"/>
      <c r="E20" s="84"/>
      <c r="F20" s="15"/>
      <c r="G20" s="21"/>
      <c r="H20" s="67"/>
    </row>
    <row r="21">
      <c r="A21" s="70"/>
      <c r="B21" s="48"/>
      <c r="C21" s="79" t="s">
        <v>442</v>
      </c>
      <c r="D21" s="80"/>
      <c r="E21" s="84"/>
      <c r="F21" s="15"/>
      <c r="G21" s="21"/>
      <c r="H21" s="67"/>
    </row>
    <row r="22">
      <c r="A22" s="70"/>
      <c r="B22" s="48"/>
      <c r="C22" s="79" t="s">
        <v>442</v>
      </c>
      <c r="D22" s="80"/>
      <c r="E22" s="84"/>
      <c r="F22" s="15"/>
      <c r="G22" s="21"/>
      <c r="H22" s="67"/>
    </row>
    <row r="23">
      <c r="A23" s="70"/>
      <c r="B23" s="48"/>
      <c r="C23" s="79" t="s">
        <v>442</v>
      </c>
      <c r="D23" s="80"/>
      <c r="E23" s="84"/>
      <c r="F23" s="15"/>
      <c r="G23" s="21"/>
      <c r="H23" s="67"/>
    </row>
    <row r="24">
      <c r="A24" s="70"/>
      <c r="B24" s="82" t="s">
        <v>1639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1640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1641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1642</v>
      </c>
      <c r="B27" s="63" t="s">
        <v>245</v>
      </c>
      <c r="C27" s="64" t="s">
        <v>439</v>
      </c>
      <c r="D27" s="65" t="s">
        <v>252</v>
      </c>
      <c r="E27" s="66" t="s">
        <v>253</v>
      </c>
      <c r="F27" s="15"/>
      <c r="G27" s="21"/>
      <c r="H27" s="67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440</v>
      </c>
      <c r="D28" s="65" t="s">
        <v>252</v>
      </c>
      <c r="E28" s="66" t="s">
        <v>529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441</v>
      </c>
      <c r="D29" s="65" t="s">
        <v>258</v>
      </c>
      <c r="E29" s="66" t="s">
        <v>333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442</v>
      </c>
      <c r="D30" s="65"/>
      <c r="E30" s="73"/>
      <c r="F30" s="15"/>
      <c r="G30" s="21"/>
      <c r="H30" s="67"/>
    </row>
    <row r="31">
      <c r="A31" s="70"/>
      <c r="B31" s="69"/>
      <c r="C31" s="64" t="s">
        <v>442</v>
      </c>
      <c r="D31" s="65"/>
      <c r="E31" s="73"/>
      <c r="F31" s="15"/>
      <c r="G31" s="21"/>
      <c r="H31" s="67"/>
    </row>
    <row r="32">
      <c r="A32" s="70"/>
      <c r="B32" s="69"/>
      <c r="C32" s="64" t="s">
        <v>442</v>
      </c>
      <c r="D32" s="65"/>
      <c r="E32" s="73"/>
      <c r="F32" s="15"/>
      <c r="G32" s="21"/>
      <c r="H32" s="67"/>
    </row>
    <row r="33">
      <c r="A33" s="70"/>
      <c r="B33" s="69"/>
      <c r="C33" s="64" t="s">
        <v>442</v>
      </c>
      <c r="D33" s="65"/>
      <c r="E33" s="73"/>
      <c r="F33" s="15"/>
      <c r="G33" s="21"/>
      <c r="H33" s="67"/>
    </row>
    <row r="34">
      <c r="A34" s="70"/>
      <c r="B34" s="71" t="s">
        <v>1643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1644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1645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1646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8" t="s">
        <v>1647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1648</v>
      </c>
      <c r="B2" s="46" t="s">
        <v>230</v>
      </c>
      <c r="C2" s="15"/>
      <c r="D2" s="21"/>
      <c r="E2" s="47" t="s">
        <v>231</v>
      </c>
      <c r="F2" s="48" t="s">
        <v>218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219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46099.0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1649</v>
      </c>
      <c r="B6" s="58"/>
      <c r="C6" s="59" t="s">
        <v>1650</v>
      </c>
      <c r="D6" s="60"/>
      <c r="E6" s="61" t="s">
        <v>1651</v>
      </c>
      <c r="F6" s="15"/>
      <c r="G6" s="15"/>
      <c r="H6" s="62"/>
    </row>
    <row r="7">
      <c r="A7" s="63" t="s">
        <v>1652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334</v>
      </c>
      <c r="E8" s="66" t="s">
        <v>458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1653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1654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336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336</v>
      </c>
      <c r="F13" s="15"/>
      <c r="G13" s="21"/>
      <c r="H13" s="67" t="str">
        <f t="shared" si="1"/>
        <v>Pass</v>
      </c>
    </row>
    <row r="14">
      <c r="A14" s="70"/>
      <c r="B14" s="71" t="s">
        <v>1655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1656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1657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1658</v>
      </c>
      <c r="B17" s="78" t="s">
        <v>245</v>
      </c>
      <c r="C17" s="79" t="s">
        <v>246</v>
      </c>
      <c r="D17" s="80" t="s">
        <v>331</v>
      </c>
      <c r="E17" s="8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258</v>
      </c>
      <c r="E18" s="86" t="s">
        <v>259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252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1653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1654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336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252</v>
      </c>
      <c r="E23" s="86" t="s">
        <v>259</v>
      </c>
      <c r="F23" s="15"/>
      <c r="G23" s="21"/>
      <c r="H23" s="67" t="str">
        <f t="shared" si="3"/>
        <v>Pass</v>
      </c>
    </row>
    <row r="24">
      <c r="A24" s="70"/>
      <c r="B24" s="82" t="s">
        <v>1659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1660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1661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1662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334</v>
      </c>
      <c r="E28" s="66" t="s">
        <v>458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1653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1654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248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252</v>
      </c>
      <c r="E33" s="66" t="s">
        <v>336</v>
      </c>
      <c r="F33" s="15"/>
      <c r="G33" s="21"/>
      <c r="H33" s="67" t="str">
        <f t="shared" si="5"/>
        <v>Pass</v>
      </c>
    </row>
    <row r="34">
      <c r="A34" s="70"/>
      <c r="B34" s="71" t="s">
        <v>1663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1664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1665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1666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84"/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1667</v>
      </c>
      <c r="B2" s="46" t="s">
        <v>230</v>
      </c>
      <c r="C2" s="15"/>
      <c r="D2" s="21"/>
      <c r="E2" s="47" t="s">
        <v>231</v>
      </c>
      <c r="F2" s="48" t="s">
        <v>123</v>
      </c>
      <c r="G2" s="47" t="s">
        <v>232</v>
      </c>
      <c r="H2" s="49" t="s">
        <v>22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222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46094.0</v>
      </c>
    </row>
    <row r="5">
      <c r="A5" s="54"/>
      <c r="B5" s="15"/>
      <c r="C5" s="15"/>
      <c r="D5" s="21"/>
      <c r="E5" s="47" t="s">
        <v>239</v>
      </c>
      <c r="F5" s="121">
        <v>20813.0</v>
      </c>
      <c r="G5" s="57" t="s">
        <v>240</v>
      </c>
      <c r="H5" s="53">
        <v>3.0</v>
      </c>
    </row>
    <row r="6">
      <c r="A6" s="58" t="s">
        <v>1668</v>
      </c>
      <c r="B6" s="58"/>
      <c r="C6" s="59" t="s">
        <v>1669</v>
      </c>
      <c r="D6" s="60"/>
      <c r="E6" s="61" t="s">
        <v>1670</v>
      </c>
      <c r="F6" s="15"/>
      <c r="G6" s="15"/>
      <c r="H6" s="62"/>
    </row>
    <row r="7">
      <c r="A7" s="63" t="s">
        <v>1671</v>
      </c>
      <c r="B7" s="63" t="s">
        <v>245</v>
      </c>
      <c r="C7" s="64" t="s">
        <v>246</v>
      </c>
      <c r="D7" s="65" t="s">
        <v>331</v>
      </c>
      <c r="E7" s="66" t="s">
        <v>332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247</v>
      </c>
      <c r="E8" s="66" t="s">
        <v>1672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1673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247</v>
      </c>
      <c r="E10" s="66" t="s">
        <v>1270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247</v>
      </c>
      <c r="E11" s="66" t="s">
        <v>1673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252</v>
      </c>
      <c r="E12" s="66" t="s">
        <v>787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334</v>
      </c>
      <c r="E13" s="66" t="s">
        <v>458</v>
      </c>
      <c r="F13" s="15"/>
      <c r="G13" s="21"/>
      <c r="H13" s="67" t="str">
        <f t="shared" si="1"/>
        <v>Pass</v>
      </c>
    </row>
    <row r="14">
      <c r="A14" s="70"/>
      <c r="B14" s="71" t="s">
        <v>1674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1675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1676</v>
      </c>
      <c r="C16" s="21"/>
      <c r="D16" s="65" t="s">
        <v>263</v>
      </c>
      <c r="E16" s="73"/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1677</v>
      </c>
      <c r="B17" s="78" t="s">
        <v>245</v>
      </c>
      <c r="C17" s="79" t="s">
        <v>246</v>
      </c>
      <c r="D17" s="80" t="s">
        <v>331</v>
      </c>
      <c r="E17" s="86" t="s">
        <v>332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247</v>
      </c>
      <c r="E18" s="86" t="s">
        <v>1672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1673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247</v>
      </c>
      <c r="E20" s="86" t="s">
        <v>1270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247</v>
      </c>
      <c r="E21" s="86" t="s">
        <v>1673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252</v>
      </c>
      <c r="E22" s="86" t="s">
        <v>787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334</v>
      </c>
      <c r="E23" s="86" t="s">
        <v>458</v>
      </c>
      <c r="F23" s="15"/>
      <c r="G23" s="21"/>
      <c r="H23" s="67" t="str">
        <f t="shared" si="3"/>
        <v>Pass</v>
      </c>
    </row>
    <row r="24">
      <c r="A24" s="70"/>
      <c r="B24" s="82" t="s">
        <v>1678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1679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1680</v>
      </c>
      <c r="C26" s="21"/>
      <c r="D26" s="80" t="s">
        <v>263</v>
      </c>
      <c r="E26" s="84"/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1681</v>
      </c>
      <c r="B27" s="63" t="s">
        <v>245</v>
      </c>
      <c r="C27" s="64" t="s">
        <v>246</v>
      </c>
      <c r="D27" s="65" t="s">
        <v>331</v>
      </c>
      <c r="E27" s="66" t="s">
        <v>332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247</v>
      </c>
      <c r="E28" s="66" t="s">
        <v>1672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247</v>
      </c>
      <c r="E29" s="66" t="s">
        <v>1673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247</v>
      </c>
      <c r="E30" s="66" t="s">
        <v>1270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247</v>
      </c>
      <c r="E31" s="66" t="s">
        <v>1673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252</v>
      </c>
      <c r="E32" s="66" t="s">
        <v>787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334</v>
      </c>
      <c r="E33" s="66" t="s">
        <v>458</v>
      </c>
      <c r="F33" s="15"/>
      <c r="G33" s="21"/>
      <c r="H33" s="67" t="str">
        <f t="shared" si="5"/>
        <v>Pass</v>
      </c>
    </row>
    <row r="34">
      <c r="A34" s="70"/>
      <c r="B34" s="71" t="s">
        <v>1682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1683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1684</v>
      </c>
      <c r="C36" s="21"/>
      <c r="D36" s="65" t="s">
        <v>263</v>
      </c>
      <c r="E36" s="73"/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1685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20" t="s">
        <v>1686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3" t="s">
        <v>228</v>
      </c>
      <c r="B1" s="44"/>
      <c r="C1" s="44"/>
      <c r="D1" s="44"/>
      <c r="E1" s="44"/>
      <c r="F1" s="44"/>
      <c r="G1" s="44"/>
      <c r="H1" s="13"/>
    </row>
    <row r="2">
      <c r="A2" s="45" t="s">
        <v>1687</v>
      </c>
      <c r="B2" s="46" t="s">
        <v>230</v>
      </c>
      <c r="C2" s="15"/>
      <c r="D2" s="21"/>
      <c r="E2" s="47" t="s">
        <v>231</v>
      </c>
      <c r="F2" s="48" t="s">
        <v>32</v>
      </c>
      <c r="G2" s="47" t="s">
        <v>232</v>
      </c>
      <c r="H2" s="49" t="s">
        <v>24</v>
      </c>
    </row>
    <row r="3">
      <c r="A3" s="50" t="s">
        <v>233</v>
      </c>
      <c r="B3" s="46" t="s">
        <v>73</v>
      </c>
      <c r="C3" s="15"/>
      <c r="D3" s="21"/>
      <c r="E3" s="51" t="s">
        <v>234</v>
      </c>
      <c r="F3" s="52" t="s">
        <v>235</v>
      </c>
      <c r="G3" s="47" t="s">
        <v>236</v>
      </c>
      <c r="H3" s="49" t="s">
        <v>225</v>
      </c>
    </row>
    <row r="4">
      <c r="A4" s="54"/>
      <c r="B4" s="15"/>
      <c r="C4" s="15"/>
      <c r="D4" s="21"/>
      <c r="E4" s="47" t="s">
        <v>237</v>
      </c>
      <c r="F4" s="48" t="s">
        <v>22</v>
      </c>
      <c r="G4" s="47" t="s">
        <v>238</v>
      </c>
      <c r="H4" s="55">
        <v>46100.0</v>
      </c>
    </row>
    <row r="5">
      <c r="A5" s="54"/>
      <c r="B5" s="15"/>
      <c r="C5" s="15"/>
      <c r="D5" s="21"/>
      <c r="E5" s="47" t="s">
        <v>239</v>
      </c>
      <c r="F5" s="56" t="s">
        <v>23</v>
      </c>
      <c r="G5" s="57" t="s">
        <v>240</v>
      </c>
      <c r="H5" s="53">
        <v>3.0</v>
      </c>
    </row>
    <row r="6">
      <c r="A6" s="58" t="s">
        <v>1688</v>
      </c>
      <c r="B6" s="58"/>
      <c r="C6" s="59" t="s">
        <v>1689</v>
      </c>
      <c r="D6" s="60"/>
      <c r="E6" s="61" t="s">
        <v>1690</v>
      </c>
      <c r="F6" s="15"/>
      <c r="G6" s="15"/>
      <c r="H6" s="62"/>
    </row>
    <row r="7">
      <c r="A7" s="63" t="s">
        <v>1691</v>
      </c>
      <c r="B7" s="63" t="s">
        <v>245</v>
      </c>
      <c r="C7" s="64" t="s">
        <v>246</v>
      </c>
      <c r="D7" s="65" t="s">
        <v>252</v>
      </c>
      <c r="E7" s="66" t="s">
        <v>248</v>
      </c>
      <c r="F7" s="15"/>
      <c r="G7" s="21"/>
      <c r="H7" s="67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64" t="s">
        <v>249</v>
      </c>
      <c r="D8" s="65" t="s">
        <v>258</v>
      </c>
      <c r="E8" s="66" t="s">
        <v>248</v>
      </c>
      <c r="F8" s="15"/>
      <c r="G8" s="21"/>
      <c r="H8" s="67" t="str">
        <f t="shared" si="1"/>
        <v>Pass</v>
      </c>
    </row>
    <row r="9">
      <c r="A9" s="70"/>
      <c r="B9" s="69"/>
      <c r="C9" s="64" t="s">
        <v>251</v>
      </c>
      <c r="D9" s="65" t="s">
        <v>247</v>
      </c>
      <c r="E9" s="66" t="s">
        <v>248</v>
      </c>
      <c r="F9" s="15"/>
      <c r="G9" s="21"/>
      <c r="H9" s="67" t="str">
        <f t="shared" si="1"/>
        <v>Pass</v>
      </c>
    </row>
    <row r="10">
      <c r="A10" s="70"/>
      <c r="B10" s="69"/>
      <c r="C10" s="64" t="s">
        <v>254</v>
      </c>
      <c r="D10" s="65" t="s">
        <v>252</v>
      </c>
      <c r="E10" s="66" t="s">
        <v>248</v>
      </c>
      <c r="F10" s="15"/>
      <c r="G10" s="21"/>
      <c r="H10" s="67" t="str">
        <f t="shared" si="1"/>
        <v>Pass</v>
      </c>
    </row>
    <row r="11">
      <c r="A11" s="70"/>
      <c r="B11" s="69"/>
      <c r="C11" s="64" t="s">
        <v>256</v>
      </c>
      <c r="D11" s="65" t="s">
        <v>252</v>
      </c>
      <c r="E11" s="66" t="s">
        <v>248</v>
      </c>
      <c r="F11" s="15"/>
      <c r="G11" s="21"/>
      <c r="H11" s="67" t="str">
        <f t="shared" si="1"/>
        <v>Pass</v>
      </c>
    </row>
    <row r="12">
      <c r="A12" s="70"/>
      <c r="B12" s="69"/>
      <c r="C12" s="64" t="s">
        <v>257</v>
      </c>
      <c r="D12" s="65" t="s">
        <v>247</v>
      </c>
      <c r="E12" s="66" t="s">
        <v>1692</v>
      </c>
      <c r="F12" s="15"/>
      <c r="G12" s="21"/>
      <c r="H12" s="67" t="str">
        <f t="shared" si="1"/>
        <v>Pass</v>
      </c>
    </row>
    <row r="13">
      <c r="A13" s="70"/>
      <c r="B13" s="69"/>
      <c r="C13" s="64" t="s">
        <v>260</v>
      </c>
      <c r="D13" s="65" t="s">
        <v>258</v>
      </c>
      <c r="E13" s="66" t="s">
        <v>248</v>
      </c>
      <c r="F13" s="15"/>
      <c r="G13" s="21"/>
      <c r="H13" s="67" t="str">
        <f t="shared" si="1"/>
        <v>Pass</v>
      </c>
    </row>
    <row r="14">
      <c r="A14" s="70"/>
      <c r="B14" s="71" t="s">
        <v>1693</v>
      </c>
      <c r="C14" s="72"/>
      <c r="D14" s="65" t="s">
        <v>263</v>
      </c>
      <c r="E14" s="73"/>
      <c r="F14" s="15"/>
      <c r="G14" s="21"/>
      <c r="H14" s="74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70"/>
      <c r="B15" s="75" t="s">
        <v>1694</v>
      </c>
      <c r="C15" s="76"/>
      <c r="D15" s="65" t="s">
        <v>263</v>
      </c>
      <c r="E15" s="73"/>
      <c r="F15" s="15"/>
      <c r="G15" s="21"/>
      <c r="H15" s="74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7"/>
      <c r="B16" s="75" t="s">
        <v>1695</v>
      </c>
      <c r="C16" s="21"/>
      <c r="D16" s="65" t="s">
        <v>263</v>
      </c>
      <c r="E16" s="66" t="s">
        <v>266</v>
      </c>
      <c r="F16" s="15"/>
      <c r="G16" s="21"/>
      <c r="H16" s="74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8" t="s">
        <v>1696</v>
      </c>
      <c r="B17" s="78" t="s">
        <v>245</v>
      </c>
      <c r="C17" s="79" t="s">
        <v>246</v>
      </c>
      <c r="D17" s="80" t="s">
        <v>252</v>
      </c>
      <c r="E17" s="86" t="s">
        <v>787</v>
      </c>
      <c r="F17" s="15"/>
      <c r="G17" s="21"/>
      <c r="H17" s="67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1"/>
      <c r="B18" s="48"/>
      <c r="C18" s="79" t="s">
        <v>249</v>
      </c>
      <c r="D18" s="80" t="s">
        <v>252</v>
      </c>
      <c r="E18" s="86" t="s">
        <v>248</v>
      </c>
      <c r="F18" s="15"/>
      <c r="G18" s="21"/>
      <c r="H18" s="67" t="str">
        <f t="shared" si="3"/>
        <v>Pass</v>
      </c>
    </row>
    <row r="19">
      <c r="A19" s="70"/>
      <c r="B19" s="48"/>
      <c r="C19" s="79" t="s">
        <v>251</v>
      </c>
      <c r="D19" s="80" t="s">
        <v>247</v>
      </c>
      <c r="E19" s="86" t="s">
        <v>248</v>
      </c>
      <c r="F19" s="15"/>
      <c r="G19" s="21"/>
      <c r="H19" s="67" t="str">
        <f t="shared" si="3"/>
        <v>Pass</v>
      </c>
    </row>
    <row r="20">
      <c r="A20" s="70"/>
      <c r="B20" s="48"/>
      <c r="C20" s="79" t="s">
        <v>254</v>
      </c>
      <c r="D20" s="80" t="s">
        <v>252</v>
      </c>
      <c r="E20" s="86" t="s">
        <v>248</v>
      </c>
      <c r="F20" s="15"/>
      <c r="G20" s="21"/>
      <c r="H20" s="67" t="str">
        <f t="shared" si="3"/>
        <v>Pass</v>
      </c>
    </row>
    <row r="21">
      <c r="A21" s="70"/>
      <c r="B21" s="48"/>
      <c r="C21" s="79" t="s">
        <v>256</v>
      </c>
      <c r="D21" s="80" t="s">
        <v>258</v>
      </c>
      <c r="E21" s="86" t="s">
        <v>248</v>
      </c>
      <c r="F21" s="15"/>
      <c r="G21" s="21"/>
      <c r="H21" s="67" t="str">
        <f t="shared" si="3"/>
        <v>Pass</v>
      </c>
    </row>
    <row r="22">
      <c r="A22" s="70"/>
      <c r="B22" s="48"/>
      <c r="C22" s="79" t="s">
        <v>257</v>
      </c>
      <c r="D22" s="80" t="s">
        <v>247</v>
      </c>
      <c r="E22" s="86" t="s">
        <v>1692</v>
      </c>
      <c r="F22" s="15"/>
      <c r="G22" s="21"/>
      <c r="H22" s="67" t="str">
        <f t="shared" si="3"/>
        <v>Pass</v>
      </c>
    </row>
    <row r="23">
      <c r="A23" s="70"/>
      <c r="B23" s="48"/>
      <c r="C23" s="79" t="s">
        <v>260</v>
      </c>
      <c r="D23" s="80" t="s">
        <v>258</v>
      </c>
      <c r="E23" s="86" t="s">
        <v>248</v>
      </c>
      <c r="F23" s="15"/>
      <c r="G23" s="21"/>
      <c r="H23" s="67" t="str">
        <f t="shared" si="3"/>
        <v>Pass</v>
      </c>
    </row>
    <row r="24">
      <c r="A24" s="70"/>
      <c r="B24" s="82" t="s">
        <v>1697</v>
      </c>
      <c r="C24" s="83"/>
      <c r="D24" s="80" t="s">
        <v>263</v>
      </c>
      <c r="E24" s="84"/>
      <c r="F24" s="15"/>
      <c r="G24" s="21"/>
      <c r="H24" s="74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70"/>
      <c r="B25" s="85" t="s">
        <v>1698</v>
      </c>
      <c r="C25" s="76"/>
      <c r="D25" s="80" t="s">
        <v>263</v>
      </c>
      <c r="E25" s="84"/>
      <c r="F25" s="15"/>
      <c r="G25" s="21"/>
      <c r="H25" s="74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7"/>
      <c r="B26" s="85" t="s">
        <v>1699</v>
      </c>
      <c r="C26" s="21"/>
      <c r="D26" s="80" t="s">
        <v>263</v>
      </c>
      <c r="E26" s="86" t="s">
        <v>266</v>
      </c>
      <c r="F26" s="15"/>
      <c r="G26" s="21"/>
      <c r="H26" s="74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3" t="s">
        <v>1700</v>
      </c>
      <c r="B27" s="63" t="s">
        <v>245</v>
      </c>
      <c r="C27" s="64" t="s">
        <v>246</v>
      </c>
      <c r="D27" s="65" t="s">
        <v>252</v>
      </c>
      <c r="E27" s="66" t="s">
        <v>787</v>
      </c>
      <c r="F27" s="15"/>
      <c r="G27" s="21"/>
      <c r="H27" s="67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8"/>
      <c r="B28" s="69"/>
      <c r="C28" s="64" t="s">
        <v>249</v>
      </c>
      <c r="D28" s="65" t="s">
        <v>258</v>
      </c>
      <c r="E28" s="66" t="s">
        <v>248</v>
      </c>
      <c r="F28" s="15"/>
      <c r="G28" s="21"/>
      <c r="H28" s="67" t="str">
        <f t="shared" si="5"/>
        <v>Pass</v>
      </c>
    </row>
    <row r="29">
      <c r="A29" s="70"/>
      <c r="B29" s="69"/>
      <c r="C29" s="64" t="s">
        <v>251</v>
      </c>
      <c r="D29" s="65" t="s">
        <v>252</v>
      </c>
      <c r="E29" s="66" t="s">
        <v>248</v>
      </c>
      <c r="F29" s="15"/>
      <c r="G29" s="21"/>
      <c r="H29" s="67" t="str">
        <f t="shared" si="5"/>
        <v>Pass</v>
      </c>
    </row>
    <row r="30">
      <c r="A30" s="70"/>
      <c r="B30" s="69"/>
      <c r="C30" s="64" t="s">
        <v>254</v>
      </c>
      <c r="D30" s="65" t="s">
        <v>252</v>
      </c>
      <c r="E30" s="66" t="s">
        <v>248</v>
      </c>
      <c r="F30" s="15"/>
      <c r="G30" s="21"/>
      <c r="H30" s="67" t="str">
        <f t="shared" si="5"/>
        <v>Pass</v>
      </c>
    </row>
    <row r="31">
      <c r="A31" s="70"/>
      <c r="B31" s="69"/>
      <c r="C31" s="64" t="s">
        <v>256</v>
      </c>
      <c r="D31" s="65" t="s">
        <v>252</v>
      </c>
      <c r="E31" s="66" t="s">
        <v>248</v>
      </c>
      <c r="F31" s="15"/>
      <c r="G31" s="21"/>
      <c r="H31" s="67" t="str">
        <f t="shared" si="5"/>
        <v>Pass</v>
      </c>
    </row>
    <row r="32">
      <c r="A32" s="70"/>
      <c r="B32" s="69"/>
      <c r="C32" s="64" t="s">
        <v>257</v>
      </c>
      <c r="D32" s="65" t="s">
        <v>247</v>
      </c>
      <c r="E32" s="66" t="s">
        <v>1692</v>
      </c>
      <c r="F32" s="15"/>
      <c r="G32" s="21"/>
      <c r="H32" s="67" t="str">
        <f t="shared" si="5"/>
        <v>Pass</v>
      </c>
    </row>
    <row r="33">
      <c r="A33" s="70"/>
      <c r="B33" s="69"/>
      <c r="C33" s="64" t="s">
        <v>260</v>
      </c>
      <c r="D33" s="65" t="s">
        <v>258</v>
      </c>
      <c r="E33" s="66" t="s">
        <v>248</v>
      </c>
      <c r="F33" s="15"/>
      <c r="G33" s="21"/>
      <c r="H33" s="67" t="str">
        <f t="shared" si="5"/>
        <v>Pass</v>
      </c>
    </row>
    <row r="34">
      <c r="A34" s="70"/>
      <c r="B34" s="71" t="s">
        <v>1701</v>
      </c>
      <c r="C34" s="87"/>
      <c r="D34" s="65" t="s">
        <v>263</v>
      </c>
      <c r="E34" s="73"/>
      <c r="F34" s="15"/>
      <c r="G34" s="21"/>
      <c r="H34" s="67" t="str">
        <f t="shared" ref="H34:H36" si="6">IF(D34="Pass", "Pass", IF(D34="Fail", "Fail", ""))
</f>
        <v>Pass</v>
      </c>
    </row>
    <row r="35">
      <c r="A35" s="70"/>
      <c r="B35" s="75" t="s">
        <v>1702</v>
      </c>
      <c r="C35" s="76"/>
      <c r="D35" s="65" t="s">
        <v>263</v>
      </c>
      <c r="E35" s="73"/>
      <c r="F35" s="15"/>
      <c r="G35" s="21"/>
      <c r="H35" s="67" t="str">
        <f t="shared" si="6"/>
        <v>Pass</v>
      </c>
    </row>
    <row r="36">
      <c r="A36" s="77"/>
      <c r="B36" s="75" t="s">
        <v>1703</v>
      </c>
      <c r="C36" s="21"/>
      <c r="D36" s="65" t="s">
        <v>263</v>
      </c>
      <c r="E36" s="66" t="s">
        <v>266</v>
      </c>
      <c r="F36" s="15"/>
      <c r="G36" s="21"/>
      <c r="H36" s="67" t="str">
        <f t="shared" si="6"/>
        <v>Pass</v>
      </c>
    </row>
    <row r="37">
      <c r="A37" s="88" t="s">
        <v>275</v>
      </c>
      <c r="B37" s="15"/>
      <c r="C37" s="21"/>
      <c r="D37" s="89" t="s">
        <v>1704</v>
      </c>
      <c r="E37" s="44"/>
      <c r="F37" s="44"/>
      <c r="G37" s="13"/>
      <c r="H37" s="90"/>
    </row>
    <row r="38">
      <c r="A38" s="91" t="s">
        <v>263</v>
      </c>
      <c r="B38" s="15"/>
      <c r="C38" s="21"/>
      <c r="D38" s="118" t="s">
        <v>1647</v>
      </c>
      <c r="E38" s="15"/>
      <c r="F38" s="15"/>
      <c r="G38" s="15"/>
      <c r="H38" s="21"/>
    </row>
    <row r="39">
      <c r="A39" s="92"/>
      <c r="B39" s="92"/>
    </row>
    <row r="40">
      <c r="A40" s="92"/>
      <c r="B40" s="92"/>
    </row>
    <row r="41">
      <c r="A41" s="92"/>
      <c r="B41" s="92"/>
    </row>
    <row r="42">
      <c r="A42" s="92"/>
      <c r="B42" s="92"/>
    </row>
    <row r="43">
      <c r="A43" s="92"/>
      <c r="B43" s="92"/>
    </row>
    <row r="44">
      <c r="A44" s="92"/>
      <c r="B44" s="92"/>
    </row>
    <row r="45">
      <c r="A45" s="92"/>
      <c r="B45" s="92"/>
    </row>
    <row r="46">
      <c r="A46" s="92"/>
      <c r="B46" s="92"/>
    </row>
    <row r="47">
      <c r="A47" s="92"/>
      <c r="B47" s="92"/>
    </row>
    <row r="48">
      <c r="A48" s="92"/>
      <c r="B48" s="92"/>
    </row>
    <row r="49">
      <c r="A49" s="92"/>
      <c r="B49" s="92"/>
    </row>
    <row r="50">
      <c r="A50" s="92"/>
      <c r="B50" s="92"/>
    </row>
    <row r="51">
      <c r="A51" s="92"/>
      <c r="B51" s="92"/>
    </row>
    <row r="52">
      <c r="A52" s="92"/>
      <c r="B52" s="92"/>
    </row>
    <row r="53">
      <c r="A53" s="92"/>
      <c r="B53" s="92"/>
    </row>
    <row r="54">
      <c r="A54" s="92"/>
      <c r="B54" s="92"/>
    </row>
    <row r="55">
      <c r="A55" s="92"/>
      <c r="B55" s="92"/>
    </row>
    <row r="56">
      <c r="A56" s="92"/>
      <c r="B56" s="92"/>
    </row>
    <row r="57">
      <c r="A57" s="92"/>
      <c r="B57" s="92"/>
    </row>
    <row r="58">
      <c r="A58" s="92"/>
      <c r="B58" s="92"/>
    </row>
    <row r="59">
      <c r="A59" s="92"/>
      <c r="B59" s="92"/>
    </row>
    <row r="60">
      <c r="A60" s="92"/>
      <c r="B60" s="92"/>
    </row>
    <row r="61">
      <c r="A61" s="92"/>
      <c r="B61" s="92"/>
    </row>
    <row r="62">
      <c r="A62" s="92"/>
      <c r="B62" s="92"/>
    </row>
    <row r="63">
      <c r="A63" s="92"/>
      <c r="B63" s="92"/>
    </row>
    <row r="64">
      <c r="A64" s="92"/>
      <c r="B64" s="92"/>
    </row>
    <row r="65">
      <c r="A65" s="92"/>
      <c r="B65" s="92"/>
    </row>
    <row r="66">
      <c r="A66" s="92"/>
      <c r="B66" s="92"/>
    </row>
    <row r="67">
      <c r="A67" s="92"/>
      <c r="B67" s="92"/>
    </row>
    <row r="68">
      <c r="A68" s="92"/>
      <c r="B68" s="92"/>
    </row>
    <row r="69">
      <c r="A69" s="92"/>
      <c r="B69" s="92"/>
    </row>
    <row r="70">
      <c r="A70" s="92"/>
      <c r="B70" s="92"/>
    </row>
    <row r="71">
      <c r="A71" s="92"/>
      <c r="B71" s="92"/>
    </row>
    <row r="72">
      <c r="A72" s="92"/>
      <c r="B72" s="92"/>
    </row>
    <row r="73">
      <c r="A73" s="92"/>
      <c r="B73" s="92"/>
    </row>
    <row r="74">
      <c r="A74" s="92"/>
      <c r="B74" s="92"/>
    </row>
    <row r="75">
      <c r="A75" s="92"/>
      <c r="B75" s="92"/>
    </row>
    <row r="76">
      <c r="A76" s="92"/>
      <c r="B76" s="92"/>
    </row>
    <row r="77">
      <c r="A77" s="92"/>
      <c r="B77" s="92"/>
    </row>
    <row r="78">
      <c r="A78" s="92"/>
      <c r="B78" s="92"/>
    </row>
    <row r="79">
      <c r="A79" s="92"/>
      <c r="B79" s="92"/>
    </row>
    <row r="80">
      <c r="A80" s="92"/>
      <c r="B80" s="92"/>
    </row>
    <row r="81">
      <c r="A81" s="92"/>
      <c r="B81" s="92"/>
    </row>
    <row r="82">
      <c r="A82" s="92"/>
      <c r="B82" s="92"/>
    </row>
    <row r="83">
      <c r="A83" s="92"/>
      <c r="B83" s="92"/>
    </row>
    <row r="84">
      <c r="A84" s="92"/>
      <c r="B84" s="92"/>
    </row>
    <row r="85">
      <c r="A85" s="92"/>
      <c r="B85" s="92"/>
    </row>
    <row r="86">
      <c r="A86" s="92"/>
      <c r="B86" s="92"/>
    </row>
    <row r="87">
      <c r="A87" s="92"/>
      <c r="B87" s="92"/>
    </row>
    <row r="88">
      <c r="A88" s="92"/>
      <c r="B88" s="92"/>
    </row>
    <row r="89">
      <c r="A89" s="92"/>
      <c r="B89" s="92"/>
    </row>
    <row r="90">
      <c r="A90" s="92"/>
      <c r="B90" s="92"/>
    </row>
    <row r="91">
      <c r="A91" s="92"/>
      <c r="B91" s="92"/>
    </row>
    <row r="92">
      <c r="A92" s="92"/>
      <c r="B92" s="92"/>
    </row>
    <row r="93">
      <c r="A93" s="92"/>
      <c r="B93" s="92"/>
    </row>
    <row r="94">
      <c r="A94" s="92"/>
      <c r="B94" s="92"/>
    </row>
    <row r="95">
      <c r="A95" s="92"/>
      <c r="B95" s="92"/>
    </row>
    <row r="96">
      <c r="A96" s="92"/>
      <c r="B96" s="92"/>
    </row>
    <row r="97">
      <c r="A97" s="92"/>
      <c r="B97" s="92"/>
    </row>
    <row r="98">
      <c r="A98" s="92"/>
      <c r="B98" s="92"/>
    </row>
    <row r="99">
      <c r="A99" s="92"/>
      <c r="B99" s="92"/>
    </row>
    <row r="100">
      <c r="A100" s="92"/>
      <c r="B100" s="92"/>
    </row>
    <row r="101">
      <c r="A101" s="92"/>
      <c r="B101" s="92"/>
    </row>
    <row r="102">
      <c r="A102" s="92"/>
      <c r="B102" s="92"/>
    </row>
    <row r="103">
      <c r="A103" s="92"/>
      <c r="B103" s="92"/>
    </row>
    <row r="104">
      <c r="A104" s="92"/>
      <c r="B104" s="92"/>
    </row>
    <row r="105">
      <c r="A105" s="92"/>
      <c r="B105" s="92"/>
    </row>
    <row r="106">
      <c r="A106" s="92"/>
      <c r="B106" s="92"/>
    </row>
    <row r="107">
      <c r="A107" s="92"/>
      <c r="B107" s="92"/>
    </row>
    <row r="108">
      <c r="A108" s="92"/>
      <c r="B108" s="92"/>
    </row>
    <row r="109">
      <c r="A109" s="92"/>
      <c r="B109" s="92"/>
    </row>
    <row r="110">
      <c r="A110" s="92"/>
      <c r="B110" s="92"/>
    </row>
    <row r="111">
      <c r="A111" s="92"/>
      <c r="B111" s="92"/>
    </row>
    <row r="112">
      <c r="A112" s="92"/>
      <c r="B112" s="92"/>
    </row>
    <row r="113">
      <c r="A113" s="92"/>
      <c r="B113" s="92"/>
    </row>
    <row r="114">
      <c r="A114" s="92"/>
      <c r="B114" s="92"/>
    </row>
    <row r="115">
      <c r="A115" s="92"/>
      <c r="B115" s="92"/>
    </row>
    <row r="116">
      <c r="A116" s="92"/>
      <c r="B116" s="92"/>
    </row>
    <row r="117">
      <c r="A117" s="92"/>
      <c r="B117" s="92"/>
    </row>
    <row r="118">
      <c r="A118" s="92"/>
      <c r="B118" s="92"/>
    </row>
    <row r="119">
      <c r="A119" s="92"/>
      <c r="B119" s="92"/>
    </row>
    <row r="120">
      <c r="A120" s="92"/>
      <c r="B120" s="92"/>
    </row>
    <row r="121">
      <c r="A121" s="92"/>
      <c r="B121" s="92"/>
    </row>
    <row r="122">
      <c r="A122" s="92"/>
      <c r="B122" s="92"/>
    </row>
    <row r="123">
      <c r="A123" s="92"/>
      <c r="B123" s="92"/>
    </row>
    <row r="124">
      <c r="A124" s="92"/>
      <c r="B124" s="92"/>
    </row>
    <row r="125">
      <c r="A125" s="92"/>
      <c r="B125" s="92"/>
    </row>
    <row r="126">
      <c r="A126" s="92"/>
      <c r="B126" s="92"/>
    </row>
    <row r="127">
      <c r="A127" s="92"/>
      <c r="B127" s="92"/>
    </row>
    <row r="128">
      <c r="A128" s="92"/>
      <c r="B128" s="92"/>
    </row>
    <row r="129">
      <c r="A129" s="92"/>
      <c r="B129" s="92"/>
    </row>
    <row r="130">
      <c r="A130" s="92"/>
      <c r="B130" s="92"/>
    </row>
    <row r="131">
      <c r="A131" s="92"/>
      <c r="B131" s="92"/>
    </row>
    <row r="132">
      <c r="A132" s="92"/>
      <c r="B132" s="92"/>
    </row>
    <row r="133">
      <c r="A133" s="92"/>
      <c r="B133" s="92"/>
    </row>
    <row r="134">
      <c r="A134" s="92"/>
      <c r="B134" s="92"/>
    </row>
    <row r="135">
      <c r="A135" s="92"/>
      <c r="B135" s="92"/>
    </row>
    <row r="136">
      <c r="A136" s="92"/>
      <c r="B136" s="92"/>
    </row>
    <row r="137">
      <c r="A137" s="92"/>
      <c r="B137" s="92"/>
    </row>
    <row r="138">
      <c r="A138" s="92"/>
      <c r="B138" s="92"/>
    </row>
    <row r="139">
      <c r="A139" s="92"/>
      <c r="B139" s="92"/>
    </row>
    <row r="140">
      <c r="A140" s="92"/>
      <c r="B140" s="92"/>
    </row>
    <row r="141">
      <c r="A141" s="92"/>
      <c r="B141" s="92"/>
    </row>
    <row r="142">
      <c r="A142" s="92"/>
      <c r="B142" s="92"/>
    </row>
    <row r="143">
      <c r="A143" s="92"/>
      <c r="B143" s="92"/>
    </row>
    <row r="144">
      <c r="A144" s="92"/>
      <c r="B144" s="92"/>
    </row>
    <row r="145">
      <c r="A145" s="92"/>
      <c r="B145" s="92"/>
    </row>
    <row r="146">
      <c r="A146" s="92"/>
      <c r="B146" s="92"/>
    </row>
    <row r="147">
      <c r="A147" s="92"/>
      <c r="B147" s="92"/>
    </row>
    <row r="148">
      <c r="A148" s="92"/>
      <c r="B148" s="92"/>
    </row>
    <row r="149">
      <c r="A149" s="92"/>
      <c r="B149" s="92"/>
    </row>
    <row r="150">
      <c r="A150" s="92"/>
      <c r="B150" s="92"/>
    </row>
    <row r="151">
      <c r="A151" s="92"/>
      <c r="B151" s="92"/>
    </row>
    <row r="152">
      <c r="A152" s="92"/>
      <c r="B152" s="92"/>
    </row>
    <row r="153">
      <c r="A153" s="92"/>
      <c r="B153" s="92"/>
    </row>
    <row r="154">
      <c r="A154" s="92"/>
      <c r="B154" s="92"/>
    </row>
    <row r="155">
      <c r="A155" s="92"/>
      <c r="B155" s="92"/>
    </row>
    <row r="156">
      <c r="A156" s="92"/>
      <c r="B156" s="92"/>
    </row>
    <row r="157">
      <c r="A157" s="92"/>
      <c r="B157" s="92"/>
    </row>
    <row r="158">
      <c r="A158" s="92"/>
      <c r="B158" s="92"/>
    </row>
    <row r="159">
      <c r="A159" s="92"/>
      <c r="B159" s="92"/>
    </row>
    <row r="160">
      <c r="A160" s="92"/>
      <c r="B160" s="92"/>
    </row>
    <row r="161">
      <c r="A161" s="92"/>
      <c r="B161" s="92"/>
    </row>
    <row r="162">
      <c r="A162" s="92"/>
      <c r="B162" s="92"/>
    </row>
    <row r="163">
      <c r="A163" s="92"/>
      <c r="B163" s="92"/>
    </row>
    <row r="164">
      <c r="A164" s="92"/>
      <c r="B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</row>
    <row r="171">
      <c r="A171" s="92"/>
      <c r="B171" s="92"/>
    </row>
    <row r="172">
      <c r="A172" s="92"/>
      <c r="B172" s="92"/>
    </row>
    <row r="173">
      <c r="A173" s="92"/>
      <c r="B173" s="92"/>
    </row>
    <row r="174">
      <c r="A174" s="92"/>
      <c r="B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</row>
    <row r="179">
      <c r="A179" s="92"/>
      <c r="B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</row>
    <row r="184">
      <c r="A184" s="92"/>
      <c r="B184" s="92"/>
    </row>
    <row r="185">
      <c r="A185" s="92"/>
      <c r="B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</row>
    <row r="192">
      <c r="A192" s="92"/>
      <c r="B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</row>
    <row r="197">
      <c r="A197" s="92"/>
      <c r="B197" s="92"/>
    </row>
    <row r="198">
      <c r="A198" s="92"/>
      <c r="B198" s="92"/>
    </row>
    <row r="199">
      <c r="A199" s="92"/>
      <c r="B199" s="92"/>
    </row>
    <row r="200">
      <c r="A200" s="92"/>
      <c r="B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</row>
    <row r="205">
      <c r="A205" s="92"/>
      <c r="B205" s="92"/>
    </row>
    <row r="206">
      <c r="A206" s="92"/>
      <c r="B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</row>
    <row r="214">
      <c r="A214" s="92"/>
      <c r="B214" s="92"/>
    </row>
    <row r="215">
      <c r="A215" s="92"/>
      <c r="B215" s="92"/>
    </row>
    <row r="216">
      <c r="A216" s="92"/>
      <c r="B216" s="92"/>
    </row>
    <row r="217">
      <c r="A217" s="92"/>
      <c r="B217" s="92"/>
    </row>
    <row r="218">
      <c r="A218" s="92"/>
      <c r="B218" s="92"/>
    </row>
    <row r="219">
      <c r="A219" s="92"/>
      <c r="B219" s="92"/>
    </row>
    <row r="220">
      <c r="A220" s="92"/>
      <c r="B220" s="92"/>
    </row>
    <row r="221">
      <c r="A221" s="92"/>
      <c r="B221" s="92"/>
    </row>
    <row r="222">
      <c r="A222" s="92"/>
      <c r="B222" s="92"/>
    </row>
    <row r="223">
      <c r="A223" s="92"/>
      <c r="B223" s="92"/>
    </row>
    <row r="224">
      <c r="A224" s="92"/>
      <c r="B224" s="92"/>
    </row>
    <row r="225">
      <c r="A225" s="92"/>
      <c r="B225" s="92"/>
    </row>
    <row r="226">
      <c r="A226" s="92"/>
      <c r="B226" s="92"/>
    </row>
    <row r="227">
      <c r="A227" s="92"/>
      <c r="B227" s="92"/>
    </row>
    <row r="228">
      <c r="A228" s="92"/>
      <c r="B228" s="92"/>
    </row>
    <row r="229">
      <c r="A229" s="92"/>
      <c r="B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</row>
    <row r="235">
      <c r="A235" s="92"/>
      <c r="B235" s="92"/>
    </row>
    <row r="236">
      <c r="A236" s="92"/>
      <c r="B236" s="92"/>
    </row>
    <row r="237">
      <c r="A237" s="92"/>
      <c r="B237" s="92"/>
    </row>
    <row r="238">
      <c r="A238" s="92"/>
      <c r="B238" s="92"/>
    </row>
    <row r="239">
      <c r="A239" s="92"/>
      <c r="B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</row>
    <row r="247">
      <c r="A247" s="92"/>
      <c r="B247" s="92"/>
    </row>
    <row r="248">
      <c r="A248" s="92"/>
      <c r="B248" s="92"/>
    </row>
    <row r="249">
      <c r="A249" s="92"/>
      <c r="B249" s="92"/>
    </row>
    <row r="250">
      <c r="A250" s="92"/>
      <c r="B250" s="92"/>
    </row>
    <row r="251">
      <c r="A251" s="92"/>
      <c r="B251" s="92"/>
    </row>
    <row r="252">
      <c r="A252" s="92"/>
      <c r="B252" s="92"/>
    </row>
    <row r="253">
      <c r="A253" s="92"/>
      <c r="B253" s="92"/>
    </row>
    <row r="254">
      <c r="A254" s="92"/>
      <c r="B254" s="92"/>
    </row>
    <row r="255">
      <c r="A255" s="92"/>
      <c r="B255" s="92"/>
    </row>
    <row r="256">
      <c r="A256" s="92"/>
      <c r="B256" s="92"/>
    </row>
    <row r="257">
      <c r="A257" s="92"/>
      <c r="B257" s="92"/>
    </row>
    <row r="258">
      <c r="A258" s="92"/>
      <c r="B258" s="92"/>
    </row>
    <row r="259">
      <c r="A259" s="92"/>
      <c r="B259" s="92"/>
    </row>
    <row r="260">
      <c r="A260" s="92"/>
      <c r="B260" s="92"/>
    </row>
    <row r="261">
      <c r="A261" s="92"/>
      <c r="B261" s="92"/>
    </row>
    <row r="262">
      <c r="A262" s="92"/>
      <c r="B262" s="92"/>
    </row>
    <row r="263">
      <c r="A263" s="92"/>
      <c r="B263" s="92"/>
    </row>
    <row r="264">
      <c r="A264" s="92"/>
      <c r="B264" s="92"/>
    </row>
    <row r="265">
      <c r="A265" s="92"/>
      <c r="B265" s="92"/>
    </row>
    <row r="266">
      <c r="A266" s="92"/>
      <c r="B266" s="92"/>
    </row>
    <row r="267">
      <c r="A267" s="92"/>
      <c r="B267" s="92"/>
    </row>
    <row r="268">
      <c r="A268" s="92"/>
      <c r="B268" s="92"/>
    </row>
    <row r="269">
      <c r="A269" s="92"/>
      <c r="B269" s="92"/>
    </row>
    <row r="270">
      <c r="A270" s="92"/>
      <c r="B270" s="92"/>
    </row>
    <row r="271">
      <c r="A271" s="92"/>
      <c r="B271" s="92"/>
    </row>
    <row r="272">
      <c r="A272" s="92"/>
      <c r="B272" s="92"/>
    </row>
    <row r="273">
      <c r="A273" s="92"/>
      <c r="B273" s="92"/>
    </row>
    <row r="274">
      <c r="A274" s="92"/>
      <c r="B274" s="92"/>
    </row>
    <row r="275">
      <c r="A275" s="92"/>
      <c r="B275" s="92"/>
    </row>
    <row r="276">
      <c r="A276" s="92"/>
      <c r="B276" s="92"/>
    </row>
    <row r="277">
      <c r="A277" s="92"/>
      <c r="B277" s="92"/>
    </row>
    <row r="278">
      <c r="A278" s="92"/>
      <c r="B278" s="92"/>
    </row>
    <row r="279">
      <c r="A279" s="92"/>
      <c r="B279" s="92"/>
    </row>
    <row r="280">
      <c r="A280" s="92"/>
      <c r="B280" s="92"/>
    </row>
    <row r="281">
      <c r="A281" s="92"/>
      <c r="B281" s="92"/>
    </row>
    <row r="282">
      <c r="A282" s="92"/>
      <c r="B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</row>
    <row r="287">
      <c r="A287" s="92"/>
      <c r="B287" s="92"/>
    </row>
    <row r="288">
      <c r="A288" s="92"/>
      <c r="B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</row>
    <row r="293">
      <c r="A293" s="92"/>
      <c r="B293" s="92"/>
    </row>
    <row r="294">
      <c r="A294" s="92"/>
      <c r="B294" s="92"/>
    </row>
    <row r="295">
      <c r="A295" s="92"/>
      <c r="B295" s="92"/>
    </row>
    <row r="296">
      <c r="A296" s="92"/>
      <c r="B296" s="92"/>
    </row>
    <row r="297">
      <c r="A297" s="92"/>
      <c r="B297" s="92"/>
    </row>
    <row r="298">
      <c r="A298" s="92"/>
      <c r="B298" s="92"/>
    </row>
    <row r="299">
      <c r="A299" s="92"/>
      <c r="B299" s="92"/>
    </row>
    <row r="300">
      <c r="A300" s="92"/>
      <c r="B300" s="92"/>
    </row>
    <row r="301">
      <c r="A301" s="92"/>
      <c r="B301" s="92"/>
    </row>
    <row r="302">
      <c r="A302" s="92"/>
      <c r="B302" s="92"/>
    </row>
    <row r="303">
      <c r="A303" s="92"/>
      <c r="B303" s="92"/>
    </row>
    <row r="304">
      <c r="A304" s="92"/>
      <c r="B304" s="92"/>
    </row>
    <row r="305">
      <c r="A305" s="92"/>
      <c r="B305" s="92"/>
    </row>
    <row r="306">
      <c r="A306" s="92"/>
      <c r="B306" s="92"/>
    </row>
    <row r="307">
      <c r="A307" s="92"/>
      <c r="B307" s="92"/>
    </row>
    <row r="308">
      <c r="A308" s="92"/>
      <c r="B308" s="92"/>
    </row>
    <row r="309">
      <c r="A309" s="92"/>
      <c r="B309" s="92"/>
    </row>
    <row r="310">
      <c r="A310" s="92"/>
      <c r="B310" s="92"/>
    </row>
    <row r="311">
      <c r="A311" s="92"/>
      <c r="B311" s="92"/>
    </row>
    <row r="312">
      <c r="A312" s="92"/>
      <c r="B312" s="92"/>
    </row>
    <row r="313">
      <c r="A313" s="92"/>
      <c r="B313" s="92"/>
    </row>
    <row r="314">
      <c r="A314" s="92"/>
      <c r="B314" s="92"/>
    </row>
    <row r="315">
      <c r="A315" s="92"/>
      <c r="B315" s="92"/>
    </row>
    <row r="316">
      <c r="A316" s="92"/>
      <c r="B316" s="92"/>
    </row>
    <row r="317">
      <c r="A317" s="92"/>
      <c r="B317" s="92"/>
    </row>
    <row r="318">
      <c r="A318" s="92"/>
      <c r="B318" s="92"/>
    </row>
    <row r="319">
      <c r="A319" s="92"/>
      <c r="B319" s="92"/>
    </row>
    <row r="320">
      <c r="A320" s="92"/>
      <c r="B320" s="92"/>
    </row>
    <row r="321">
      <c r="A321" s="92"/>
      <c r="B321" s="92"/>
    </row>
    <row r="322">
      <c r="A322" s="92"/>
      <c r="B322" s="92"/>
    </row>
    <row r="323">
      <c r="A323" s="92"/>
      <c r="B323" s="92"/>
    </row>
    <row r="324">
      <c r="A324" s="92"/>
      <c r="B324" s="92"/>
    </row>
    <row r="325">
      <c r="A325" s="92"/>
      <c r="B325" s="92"/>
    </row>
    <row r="326">
      <c r="A326" s="92"/>
      <c r="B326" s="92"/>
    </row>
    <row r="327">
      <c r="A327" s="92"/>
      <c r="B327" s="92"/>
    </row>
    <row r="328">
      <c r="A328" s="92"/>
      <c r="B328" s="92"/>
    </row>
    <row r="329">
      <c r="A329" s="92"/>
      <c r="B329" s="92"/>
    </row>
    <row r="330">
      <c r="A330" s="92"/>
      <c r="B330" s="92"/>
    </row>
    <row r="331">
      <c r="A331" s="92"/>
      <c r="B331" s="92"/>
    </row>
    <row r="332">
      <c r="A332" s="92"/>
      <c r="B332" s="92"/>
    </row>
    <row r="333">
      <c r="A333" s="92"/>
      <c r="B333" s="92"/>
    </row>
    <row r="334">
      <c r="A334" s="92"/>
      <c r="B334" s="92"/>
    </row>
    <row r="335">
      <c r="A335" s="92"/>
      <c r="B335" s="92"/>
    </row>
    <row r="336">
      <c r="A336" s="92"/>
      <c r="B336" s="92"/>
    </row>
    <row r="337">
      <c r="A337" s="92"/>
      <c r="B337" s="92"/>
    </row>
    <row r="338">
      <c r="A338" s="92"/>
      <c r="B338" s="92"/>
    </row>
    <row r="339">
      <c r="A339" s="92"/>
      <c r="B339" s="92"/>
    </row>
    <row r="340">
      <c r="A340" s="92"/>
      <c r="B340" s="92"/>
    </row>
    <row r="341">
      <c r="A341" s="92"/>
      <c r="B341" s="92"/>
    </row>
    <row r="342">
      <c r="A342" s="92"/>
      <c r="B342" s="92"/>
    </row>
    <row r="343">
      <c r="A343" s="92"/>
      <c r="B343" s="92"/>
    </row>
    <row r="344">
      <c r="A344" s="92"/>
      <c r="B344" s="92"/>
    </row>
    <row r="345">
      <c r="A345" s="92"/>
      <c r="B345" s="92"/>
    </row>
    <row r="346">
      <c r="A346" s="92"/>
      <c r="B346" s="92"/>
    </row>
    <row r="347">
      <c r="A347" s="92"/>
      <c r="B347" s="92"/>
    </row>
    <row r="348">
      <c r="A348" s="92"/>
      <c r="B348" s="92"/>
    </row>
    <row r="349">
      <c r="A349" s="92"/>
      <c r="B349" s="92"/>
    </row>
    <row r="350">
      <c r="A350" s="92"/>
      <c r="B350" s="92"/>
    </row>
    <row r="351">
      <c r="A351" s="92"/>
      <c r="B351" s="92"/>
    </row>
    <row r="352">
      <c r="A352" s="92"/>
      <c r="B352" s="92"/>
    </row>
    <row r="353">
      <c r="A353" s="92"/>
      <c r="B353" s="92"/>
    </row>
    <row r="354">
      <c r="A354" s="92"/>
      <c r="B354" s="92"/>
    </row>
    <row r="355">
      <c r="A355" s="92"/>
      <c r="B355" s="92"/>
    </row>
    <row r="356">
      <c r="A356" s="92"/>
      <c r="B356" s="92"/>
    </row>
    <row r="357">
      <c r="A357" s="92"/>
      <c r="B357" s="92"/>
    </row>
    <row r="358">
      <c r="A358" s="92"/>
      <c r="B358" s="92"/>
    </row>
    <row r="359">
      <c r="A359" s="92"/>
      <c r="B359" s="92"/>
    </row>
    <row r="360">
      <c r="A360" s="92"/>
      <c r="B360" s="92"/>
    </row>
    <row r="361">
      <c r="A361" s="92"/>
      <c r="B361" s="92"/>
    </row>
    <row r="362">
      <c r="A362" s="92"/>
      <c r="B362" s="92"/>
    </row>
    <row r="363">
      <c r="A363" s="92"/>
      <c r="B363" s="92"/>
    </row>
    <row r="364">
      <c r="A364" s="92"/>
      <c r="B364" s="92"/>
    </row>
    <row r="365">
      <c r="A365" s="92"/>
      <c r="B365" s="92"/>
    </row>
    <row r="366">
      <c r="A366" s="92"/>
      <c r="B366" s="92"/>
    </row>
    <row r="367">
      <c r="A367" s="92"/>
      <c r="B367" s="92"/>
    </row>
    <row r="368">
      <c r="A368" s="92"/>
      <c r="B368" s="92"/>
    </row>
    <row r="369">
      <c r="A369" s="92"/>
      <c r="B369" s="92"/>
    </row>
    <row r="370">
      <c r="A370" s="92"/>
      <c r="B370" s="92"/>
    </row>
    <row r="371">
      <c r="A371" s="92"/>
      <c r="B371" s="92"/>
    </row>
    <row r="372">
      <c r="A372" s="92"/>
      <c r="B372" s="92"/>
    </row>
    <row r="373">
      <c r="A373" s="92"/>
      <c r="B373" s="92"/>
    </row>
    <row r="374">
      <c r="A374" s="92"/>
      <c r="B374" s="92"/>
    </row>
    <row r="375">
      <c r="A375" s="92"/>
      <c r="B375" s="92"/>
    </row>
    <row r="376">
      <c r="A376" s="92"/>
      <c r="B376" s="92"/>
    </row>
    <row r="377">
      <c r="A377" s="92"/>
      <c r="B377" s="92"/>
    </row>
    <row r="378">
      <c r="A378" s="92"/>
      <c r="B378" s="92"/>
    </row>
    <row r="379">
      <c r="A379" s="92"/>
      <c r="B379" s="92"/>
    </row>
    <row r="380">
      <c r="A380" s="92"/>
      <c r="B380" s="92"/>
    </row>
    <row r="381">
      <c r="A381" s="92"/>
      <c r="B381" s="92"/>
    </row>
    <row r="382">
      <c r="A382" s="92"/>
      <c r="B382" s="92"/>
    </row>
    <row r="383">
      <c r="A383" s="92"/>
      <c r="B383" s="92"/>
    </row>
    <row r="384">
      <c r="A384" s="92"/>
      <c r="B384" s="92"/>
    </row>
    <row r="385">
      <c r="A385" s="92"/>
      <c r="B385" s="92"/>
    </row>
    <row r="386">
      <c r="A386" s="92"/>
      <c r="B386" s="92"/>
    </row>
    <row r="387">
      <c r="A387" s="92"/>
      <c r="B387" s="92"/>
    </row>
    <row r="388">
      <c r="A388" s="92"/>
      <c r="B388" s="92"/>
    </row>
    <row r="389">
      <c r="A389" s="92"/>
      <c r="B389" s="92"/>
    </row>
    <row r="390">
      <c r="A390" s="92"/>
      <c r="B390" s="92"/>
    </row>
    <row r="391">
      <c r="A391" s="92"/>
      <c r="B391" s="92"/>
    </row>
    <row r="392">
      <c r="A392" s="92"/>
      <c r="B392" s="92"/>
    </row>
    <row r="393">
      <c r="A393" s="92"/>
      <c r="B393" s="92"/>
    </row>
    <row r="394">
      <c r="A394" s="92"/>
      <c r="B394" s="92"/>
    </row>
    <row r="395">
      <c r="A395" s="92"/>
      <c r="B395" s="92"/>
    </row>
    <row r="396">
      <c r="A396" s="92"/>
      <c r="B396" s="92"/>
    </row>
    <row r="397">
      <c r="A397" s="92"/>
      <c r="B397" s="92"/>
    </row>
    <row r="398">
      <c r="A398" s="92"/>
      <c r="B398" s="92"/>
    </row>
    <row r="399">
      <c r="A399" s="92"/>
      <c r="B399" s="92"/>
    </row>
    <row r="400">
      <c r="A400" s="92"/>
      <c r="B400" s="92"/>
    </row>
    <row r="401">
      <c r="A401" s="92"/>
      <c r="B401" s="92"/>
    </row>
    <row r="402">
      <c r="A402" s="92"/>
      <c r="B402" s="92"/>
    </row>
    <row r="403">
      <c r="A403" s="92"/>
      <c r="B403" s="92"/>
    </row>
    <row r="404">
      <c r="A404" s="92"/>
      <c r="B404" s="92"/>
    </row>
    <row r="405">
      <c r="A405" s="92"/>
      <c r="B405" s="92"/>
    </row>
    <row r="406">
      <c r="A406" s="92"/>
      <c r="B406" s="92"/>
    </row>
    <row r="407">
      <c r="A407" s="92"/>
      <c r="B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</row>
    <row r="413">
      <c r="A413" s="92"/>
      <c r="B413" s="92"/>
    </row>
    <row r="414">
      <c r="A414" s="92"/>
      <c r="B414" s="92"/>
    </row>
    <row r="415">
      <c r="A415" s="92"/>
      <c r="B415" s="92"/>
    </row>
    <row r="416">
      <c r="A416" s="92"/>
      <c r="B416" s="92"/>
    </row>
    <row r="417">
      <c r="A417" s="92"/>
      <c r="B417" s="92"/>
    </row>
    <row r="418">
      <c r="A418" s="92"/>
      <c r="B418" s="92"/>
    </row>
    <row r="419">
      <c r="A419" s="92"/>
      <c r="B419" s="92"/>
    </row>
    <row r="420">
      <c r="A420" s="92"/>
      <c r="B420" s="92"/>
    </row>
    <row r="421">
      <c r="A421" s="92"/>
      <c r="B421" s="92"/>
    </row>
    <row r="422">
      <c r="A422" s="92"/>
      <c r="B422" s="92"/>
    </row>
    <row r="423">
      <c r="A423" s="92"/>
      <c r="B423" s="92"/>
    </row>
    <row r="424">
      <c r="A424" s="92"/>
      <c r="B424" s="92"/>
    </row>
    <row r="425">
      <c r="A425" s="92"/>
      <c r="B425" s="92"/>
    </row>
    <row r="426">
      <c r="A426" s="92"/>
      <c r="B426" s="92"/>
    </row>
    <row r="427">
      <c r="A427" s="92"/>
      <c r="B427" s="92"/>
    </row>
    <row r="428">
      <c r="A428" s="92"/>
      <c r="B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</row>
    <row r="434">
      <c r="A434" s="92"/>
      <c r="B434" s="92"/>
    </row>
    <row r="435">
      <c r="A435" s="92"/>
      <c r="B435" s="92"/>
    </row>
    <row r="436">
      <c r="A436" s="92"/>
      <c r="B436" s="92"/>
    </row>
    <row r="437">
      <c r="A437" s="92"/>
      <c r="B437" s="92"/>
    </row>
    <row r="438">
      <c r="A438" s="92"/>
      <c r="B438" s="92"/>
    </row>
    <row r="439">
      <c r="A439" s="92"/>
      <c r="B439" s="92"/>
    </row>
    <row r="440">
      <c r="A440" s="92"/>
      <c r="B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</row>
    <row r="449">
      <c r="A449" s="92"/>
      <c r="B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</row>
    <row r="454">
      <c r="A454" s="92"/>
      <c r="B454" s="92"/>
    </row>
    <row r="455">
      <c r="A455" s="92"/>
      <c r="B455" s="92"/>
    </row>
    <row r="456">
      <c r="A456" s="92"/>
      <c r="B456" s="92"/>
    </row>
    <row r="457">
      <c r="A457" s="92"/>
      <c r="B457" s="92"/>
    </row>
    <row r="458">
      <c r="A458" s="92"/>
      <c r="B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69">
      <c r="A469" s="92"/>
      <c r="B469" s="92"/>
    </row>
    <row r="470">
      <c r="A470" s="92"/>
      <c r="B470" s="92"/>
    </row>
    <row r="471">
      <c r="A471" s="92"/>
      <c r="B471" s="92"/>
    </row>
    <row r="472">
      <c r="A472" s="92"/>
      <c r="B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  <row r="478">
      <c r="A478" s="92"/>
      <c r="B478" s="92"/>
    </row>
    <row r="479">
      <c r="A479" s="92"/>
      <c r="B479" s="92"/>
    </row>
    <row r="480">
      <c r="A480" s="92"/>
      <c r="B480" s="92"/>
    </row>
    <row r="481">
      <c r="A481" s="92"/>
      <c r="B481" s="92"/>
    </row>
    <row r="482">
      <c r="A482" s="92"/>
      <c r="B482" s="92"/>
    </row>
    <row r="483">
      <c r="A483" s="92"/>
      <c r="B483" s="92"/>
    </row>
    <row r="484">
      <c r="A484" s="92"/>
      <c r="B484" s="92"/>
    </row>
    <row r="485">
      <c r="A485" s="92"/>
      <c r="B485" s="92"/>
    </row>
    <row r="486">
      <c r="A486" s="92"/>
      <c r="B486" s="92"/>
    </row>
    <row r="487">
      <c r="A487" s="92"/>
      <c r="B487" s="92"/>
    </row>
    <row r="488">
      <c r="A488" s="92"/>
      <c r="B488" s="92"/>
    </row>
    <row r="489">
      <c r="A489" s="92"/>
      <c r="B489" s="92"/>
    </row>
    <row r="490">
      <c r="A490" s="92"/>
      <c r="B490" s="92"/>
    </row>
    <row r="491">
      <c r="A491" s="92"/>
      <c r="B491" s="92"/>
    </row>
    <row r="492">
      <c r="A492" s="92"/>
      <c r="B492" s="92"/>
    </row>
    <row r="493">
      <c r="A493" s="92"/>
      <c r="B493" s="92"/>
    </row>
    <row r="494">
      <c r="A494" s="92"/>
      <c r="B494" s="92"/>
    </row>
    <row r="495">
      <c r="A495" s="92"/>
      <c r="B495" s="92"/>
    </row>
    <row r="496">
      <c r="A496" s="92"/>
      <c r="B496" s="92"/>
    </row>
    <row r="497">
      <c r="A497" s="92"/>
      <c r="B497" s="92"/>
    </row>
    <row r="498">
      <c r="A498" s="92"/>
      <c r="B498" s="92"/>
    </row>
    <row r="499">
      <c r="A499" s="92"/>
      <c r="B499" s="92"/>
    </row>
    <row r="500">
      <c r="A500" s="92"/>
      <c r="B500" s="92"/>
    </row>
    <row r="501">
      <c r="A501" s="92"/>
      <c r="B501" s="92"/>
    </row>
    <row r="502">
      <c r="A502" s="92"/>
      <c r="B502" s="92"/>
    </row>
    <row r="503">
      <c r="A503" s="92"/>
      <c r="B503" s="92"/>
    </row>
    <row r="504">
      <c r="A504" s="92"/>
      <c r="B504" s="92"/>
    </row>
    <row r="505">
      <c r="A505" s="92"/>
      <c r="B505" s="92"/>
    </row>
    <row r="506">
      <c r="A506" s="92"/>
      <c r="B506" s="92"/>
    </row>
    <row r="507">
      <c r="A507" s="92"/>
      <c r="B507" s="92"/>
    </row>
    <row r="508">
      <c r="A508" s="92"/>
      <c r="B508" s="92"/>
    </row>
    <row r="509">
      <c r="A509" s="92"/>
      <c r="B509" s="92"/>
    </row>
    <row r="510">
      <c r="A510" s="92"/>
      <c r="B510" s="92"/>
    </row>
    <row r="511">
      <c r="A511" s="92"/>
      <c r="B511" s="92"/>
    </row>
    <row r="512">
      <c r="A512" s="92"/>
      <c r="B512" s="92"/>
    </row>
    <row r="513">
      <c r="A513" s="92"/>
      <c r="B513" s="92"/>
    </row>
    <row r="514">
      <c r="A514" s="92"/>
      <c r="B514" s="92"/>
    </row>
    <row r="515">
      <c r="A515" s="92"/>
      <c r="B515" s="92"/>
    </row>
    <row r="516">
      <c r="A516" s="92"/>
      <c r="B516" s="92"/>
    </row>
    <row r="517">
      <c r="A517" s="92"/>
      <c r="B517" s="92"/>
    </row>
    <row r="518">
      <c r="A518" s="92"/>
      <c r="B518" s="92"/>
    </row>
    <row r="519">
      <c r="A519" s="92"/>
      <c r="B519" s="92"/>
    </row>
    <row r="520">
      <c r="A520" s="92"/>
      <c r="B520" s="92"/>
    </row>
    <row r="521">
      <c r="A521" s="92"/>
      <c r="B521" s="92"/>
    </row>
    <row r="522">
      <c r="A522" s="92"/>
      <c r="B522" s="92"/>
    </row>
    <row r="523">
      <c r="A523" s="92"/>
      <c r="B523" s="92"/>
    </row>
    <row r="524">
      <c r="A524" s="92"/>
      <c r="B524" s="92"/>
    </row>
    <row r="525">
      <c r="A525" s="92"/>
      <c r="B525" s="92"/>
    </row>
    <row r="526">
      <c r="A526" s="92"/>
      <c r="B526" s="92"/>
    </row>
    <row r="527">
      <c r="A527" s="92"/>
      <c r="B527" s="92"/>
    </row>
    <row r="528">
      <c r="A528" s="92"/>
      <c r="B528" s="92"/>
    </row>
    <row r="529">
      <c r="A529" s="92"/>
      <c r="B529" s="92"/>
    </row>
    <row r="530">
      <c r="A530" s="92"/>
      <c r="B530" s="92"/>
    </row>
    <row r="531">
      <c r="A531" s="92"/>
      <c r="B531" s="92"/>
    </row>
    <row r="532">
      <c r="A532" s="92"/>
      <c r="B532" s="92"/>
    </row>
    <row r="533">
      <c r="A533" s="92"/>
      <c r="B533" s="92"/>
    </row>
    <row r="534">
      <c r="A534" s="92"/>
      <c r="B534" s="92"/>
    </row>
    <row r="535">
      <c r="A535" s="92"/>
      <c r="B535" s="92"/>
    </row>
    <row r="536">
      <c r="A536" s="92"/>
      <c r="B536" s="92"/>
    </row>
    <row r="537">
      <c r="A537" s="92"/>
      <c r="B537" s="92"/>
    </row>
    <row r="538">
      <c r="A538" s="92"/>
      <c r="B538" s="92"/>
    </row>
    <row r="539">
      <c r="A539" s="92"/>
      <c r="B539" s="92"/>
    </row>
    <row r="540">
      <c r="A540" s="92"/>
      <c r="B540" s="92"/>
    </row>
    <row r="541">
      <c r="A541" s="92"/>
      <c r="B541" s="92"/>
    </row>
    <row r="542">
      <c r="A542" s="92"/>
      <c r="B542" s="92"/>
    </row>
    <row r="543">
      <c r="A543" s="92"/>
      <c r="B543" s="92"/>
    </row>
    <row r="544">
      <c r="A544" s="92"/>
      <c r="B544" s="92"/>
    </row>
    <row r="545">
      <c r="A545" s="92"/>
      <c r="B545" s="92"/>
    </row>
    <row r="546">
      <c r="A546" s="92"/>
      <c r="B546" s="92"/>
    </row>
    <row r="547">
      <c r="A547" s="92"/>
      <c r="B547" s="92"/>
    </row>
    <row r="548">
      <c r="A548" s="92"/>
      <c r="B548" s="92"/>
    </row>
    <row r="549">
      <c r="A549" s="92"/>
      <c r="B549" s="92"/>
    </row>
    <row r="550">
      <c r="A550" s="92"/>
      <c r="B550" s="92"/>
    </row>
    <row r="551">
      <c r="A551" s="92"/>
      <c r="B551" s="92"/>
    </row>
    <row r="552">
      <c r="A552" s="92"/>
      <c r="B552" s="92"/>
    </row>
    <row r="553">
      <c r="A553" s="92"/>
      <c r="B553" s="92"/>
    </row>
    <row r="554">
      <c r="A554" s="92"/>
      <c r="B554" s="92"/>
    </row>
    <row r="555">
      <c r="A555" s="92"/>
      <c r="B555" s="92"/>
    </row>
    <row r="556">
      <c r="A556" s="92"/>
      <c r="B556" s="92"/>
    </row>
    <row r="557">
      <c r="A557" s="92"/>
      <c r="B557" s="92"/>
    </row>
    <row r="558">
      <c r="A558" s="92"/>
      <c r="B558" s="92"/>
    </row>
    <row r="559">
      <c r="A559" s="92"/>
      <c r="B559" s="92"/>
    </row>
    <row r="560">
      <c r="A560" s="92"/>
      <c r="B560" s="92"/>
    </row>
    <row r="561">
      <c r="A561" s="92"/>
      <c r="B561" s="92"/>
    </row>
    <row r="562">
      <c r="A562" s="92"/>
      <c r="B562" s="92"/>
    </row>
    <row r="563">
      <c r="A563" s="92"/>
      <c r="B563" s="92"/>
    </row>
    <row r="564">
      <c r="A564" s="92"/>
      <c r="B564" s="92"/>
    </row>
    <row r="565">
      <c r="A565" s="92"/>
      <c r="B565" s="92"/>
    </row>
    <row r="566">
      <c r="A566" s="92"/>
      <c r="B566" s="92"/>
    </row>
    <row r="567">
      <c r="A567" s="92"/>
      <c r="B567" s="92"/>
    </row>
    <row r="568">
      <c r="A568" s="92"/>
      <c r="B568" s="92"/>
    </row>
    <row r="569">
      <c r="A569" s="92"/>
      <c r="B569" s="92"/>
    </row>
    <row r="570">
      <c r="A570" s="92"/>
      <c r="B570" s="92"/>
    </row>
    <row r="571">
      <c r="A571" s="92"/>
      <c r="B571" s="92"/>
    </row>
    <row r="572">
      <c r="A572" s="92"/>
      <c r="B572" s="92"/>
    </row>
    <row r="573">
      <c r="A573" s="92"/>
      <c r="B573" s="92"/>
    </row>
    <row r="574">
      <c r="A574" s="92"/>
      <c r="B574" s="92"/>
    </row>
    <row r="575">
      <c r="A575" s="92"/>
      <c r="B575" s="92"/>
    </row>
    <row r="576">
      <c r="A576" s="92"/>
      <c r="B576" s="92"/>
    </row>
    <row r="577">
      <c r="A577" s="92"/>
      <c r="B577" s="92"/>
    </row>
    <row r="578">
      <c r="A578" s="92"/>
      <c r="B578" s="92"/>
    </row>
    <row r="579">
      <c r="A579" s="92"/>
      <c r="B579" s="92"/>
    </row>
    <row r="580">
      <c r="A580" s="92"/>
      <c r="B580" s="92"/>
    </row>
    <row r="581">
      <c r="A581" s="92"/>
      <c r="B581" s="92"/>
    </row>
    <row r="582">
      <c r="A582" s="92"/>
      <c r="B582" s="92"/>
    </row>
    <row r="583">
      <c r="A583" s="92"/>
      <c r="B583" s="92"/>
    </row>
    <row r="584">
      <c r="A584" s="92"/>
      <c r="B584" s="92"/>
    </row>
    <row r="585">
      <c r="A585" s="92"/>
      <c r="B585" s="92"/>
    </row>
    <row r="586">
      <c r="A586" s="92"/>
      <c r="B586" s="92"/>
    </row>
    <row r="587">
      <c r="A587" s="92"/>
      <c r="B587" s="92"/>
    </row>
    <row r="588">
      <c r="A588" s="92"/>
      <c r="B588" s="92"/>
    </row>
    <row r="589">
      <c r="A589" s="92"/>
      <c r="B589" s="92"/>
    </row>
    <row r="590">
      <c r="A590" s="92"/>
      <c r="B590" s="92"/>
    </row>
    <row r="591">
      <c r="A591" s="92"/>
      <c r="B591" s="92"/>
    </row>
    <row r="592">
      <c r="A592" s="92"/>
      <c r="B592" s="92"/>
    </row>
    <row r="593">
      <c r="A593" s="92"/>
      <c r="B593" s="92"/>
    </row>
    <row r="594">
      <c r="A594" s="92"/>
      <c r="B594" s="92"/>
    </row>
    <row r="595">
      <c r="A595" s="92"/>
      <c r="B595" s="92"/>
    </row>
    <row r="596">
      <c r="A596" s="92"/>
      <c r="B596" s="92"/>
    </row>
    <row r="597">
      <c r="A597" s="92"/>
      <c r="B597" s="92"/>
    </row>
    <row r="598">
      <c r="A598" s="92"/>
      <c r="B598" s="92"/>
    </row>
    <row r="599">
      <c r="A599" s="92"/>
      <c r="B599" s="92"/>
    </row>
    <row r="600">
      <c r="A600" s="92"/>
      <c r="B600" s="92"/>
    </row>
    <row r="601">
      <c r="A601" s="92"/>
      <c r="B601" s="92"/>
    </row>
    <row r="602">
      <c r="A602" s="92"/>
      <c r="B602" s="92"/>
    </row>
    <row r="603">
      <c r="A603" s="92"/>
      <c r="B603" s="92"/>
    </row>
    <row r="604">
      <c r="A604" s="92"/>
      <c r="B604" s="92"/>
    </row>
    <row r="605">
      <c r="A605" s="92"/>
      <c r="B605" s="92"/>
    </row>
    <row r="606">
      <c r="A606" s="92"/>
      <c r="B606" s="92"/>
    </row>
    <row r="607">
      <c r="A607" s="92"/>
      <c r="B607" s="92"/>
    </row>
    <row r="608">
      <c r="A608" s="92"/>
      <c r="B608" s="92"/>
    </row>
    <row r="609">
      <c r="A609" s="92"/>
      <c r="B609" s="92"/>
    </row>
    <row r="610">
      <c r="A610" s="92"/>
      <c r="B610" s="92"/>
    </row>
    <row r="611">
      <c r="A611" s="92"/>
      <c r="B611" s="92"/>
    </row>
    <row r="612">
      <c r="A612" s="92"/>
      <c r="B612" s="92"/>
    </row>
    <row r="613">
      <c r="A613" s="92"/>
      <c r="B613" s="92"/>
    </row>
    <row r="614">
      <c r="A614" s="92"/>
      <c r="B614" s="92"/>
    </row>
    <row r="615">
      <c r="A615" s="92"/>
      <c r="B615" s="92"/>
    </row>
    <row r="616">
      <c r="A616" s="92"/>
      <c r="B616" s="92"/>
    </row>
    <row r="617">
      <c r="A617" s="92"/>
      <c r="B617" s="92"/>
    </row>
    <row r="618">
      <c r="A618" s="92"/>
      <c r="B618" s="92"/>
    </row>
    <row r="619">
      <c r="A619" s="92"/>
      <c r="B619" s="92"/>
    </row>
    <row r="620">
      <c r="A620" s="92"/>
      <c r="B620" s="92"/>
    </row>
    <row r="621">
      <c r="A621" s="92"/>
      <c r="B621" s="92"/>
    </row>
    <row r="622">
      <c r="A622" s="92"/>
      <c r="B622" s="92"/>
    </row>
    <row r="623">
      <c r="A623" s="92"/>
      <c r="B623" s="92"/>
    </row>
    <row r="624">
      <c r="A624" s="92"/>
      <c r="B624" s="92"/>
    </row>
    <row r="625">
      <c r="A625" s="92"/>
      <c r="B625" s="92"/>
    </row>
    <row r="626">
      <c r="A626" s="92"/>
      <c r="B626" s="92"/>
    </row>
    <row r="627">
      <c r="A627" s="92"/>
      <c r="B627" s="92"/>
    </row>
    <row r="628">
      <c r="A628" s="92"/>
      <c r="B628" s="92"/>
    </row>
    <row r="629">
      <c r="A629" s="92"/>
      <c r="B629" s="92"/>
    </row>
    <row r="630">
      <c r="A630" s="92"/>
      <c r="B630" s="92"/>
    </row>
    <row r="631">
      <c r="A631" s="92"/>
      <c r="B631" s="92"/>
    </row>
    <row r="632">
      <c r="A632" s="92"/>
      <c r="B632" s="92"/>
    </row>
    <row r="633">
      <c r="A633" s="92"/>
      <c r="B633" s="92"/>
    </row>
    <row r="634">
      <c r="A634" s="92"/>
      <c r="B634" s="92"/>
    </row>
    <row r="635">
      <c r="A635" s="92"/>
      <c r="B635" s="92"/>
    </row>
    <row r="636">
      <c r="A636" s="92"/>
      <c r="B636" s="92"/>
    </row>
    <row r="637">
      <c r="A637" s="92"/>
      <c r="B637" s="92"/>
    </row>
    <row r="638">
      <c r="A638" s="92"/>
      <c r="B638" s="92"/>
    </row>
    <row r="639">
      <c r="A639" s="92"/>
      <c r="B639" s="92"/>
    </row>
    <row r="640">
      <c r="A640" s="92"/>
      <c r="B640" s="92"/>
    </row>
    <row r="641">
      <c r="A641" s="92"/>
      <c r="B641" s="92"/>
    </row>
    <row r="642">
      <c r="A642" s="92"/>
      <c r="B642" s="92"/>
    </row>
    <row r="643">
      <c r="A643" s="92"/>
      <c r="B643" s="92"/>
    </row>
    <row r="644">
      <c r="A644" s="92"/>
      <c r="B644" s="92"/>
    </row>
    <row r="645">
      <c r="A645" s="92"/>
      <c r="B645" s="92"/>
    </row>
    <row r="646">
      <c r="A646" s="92"/>
      <c r="B646" s="92"/>
    </row>
    <row r="647">
      <c r="A647" s="92"/>
      <c r="B647" s="92"/>
    </row>
    <row r="648">
      <c r="A648" s="92"/>
      <c r="B648" s="92"/>
    </row>
    <row r="649">
      <c r="A649" s="92"/>
      <c r="B649" s="92"/>
    </row>
    <row r="650">
      <c r="A650" s="92"/>
      <c r="B650" s="92"/>
    </row>
    <row r="651">
      <c r="A651" s="92"/>
      <c r="B651" s="92"/>
    </row>
    <row r="652">
      <c r="A652" s="92"/>
      <c r="B652" s="92"/>
    </row>
    <row r="653">
      <c r="A653" s="92"/>
      <c r="B653" s="92"/>
    </row>
    <row r="654">
      <c r="A654" s="92"/>
      <c r="B654" s="92"/>
    </row>
    <row r="655">
      <c r="A655" s="92"/>
      <c r="B655" s="92"/>
    </row>
    <row r="656">
      <c r="A656" s="92"/>
      <c r="B656" s="92"/>
    </row>
    <row r="657">
      <c r="A657" s="92"/>
      <c r="B657" s="92"/>
    </row>
    <row r="658">
      <c r="A658" s="92"/>
      <c r="B658" s="92"/>
    </row>
    <row r="659">
      <c r="A659" s="92"/>
      <c r="B659" s="92"/>
    </row>
    <row r="660">
      <c r="A660" s="92"/>
      <c r="B660" s="92"/>
    </row>
    <row r="661">
      <c r="A661" s="92"/>
      <c r="B661" s="92"/>
    </row>
    <row r="662">
      <c r="A662" s="92"/>
      <c r="B662" s="92"/>
    </row>
    <row r="663">
      <c r="A663" s="92"/>
      <c r="B663" s="92"/>
    </row>
    <row r="664">
      <c r="A664" s="92"/>
      <c r="B664" s="92"/>
    </row>
    <row r="665">
      <c r="A665" s="92"/>
      <c r="B665" s="92"/>
    </row>
    <row r="666">
      <c r="A666" s="92"/>
      <c r="B666" s="92"/>
    </row>
    <row r="667">
      <c r="A667" s="92"/>
      <c r="B667" s="92"/>
    </row>
    <row r="668">
      <c r="A668" s="92"/>
      <c r="B668" s="92"/>
    </row>
    <row r="669">
      <c r="A669" s="92"/>
      <c r="B669" s="92"/>
    </row>
    <row r="670">
      <c r="A670" s="92"/>
      <c r="B670" s="92"/>
    </row>
    <row r="671">
      <c r="A671" s="92"/>
      <c r="B671" s="92"/>
    </row>
    <row r="672">
      <c r="A672" s="92"/>
      <c r="B672" s="92"/>
    </row>
    <row r="673">
      <c r="A673" s="92"/>
      <c r="B673" s="92"/>
    </row>
    <row r="674">
      <c r="A674" s="92"/>
      <c r="B674" s="92"/>
    </row>
    <row r="675">
      <c r="A675" s="92"/>
      <c r="B675" s="92"/>
    </row>
    <row r="676">
      <c r="A676" s="92"/>
      <c r="B676" s="92"/>
    </row>
    <row r="677">
      <c r="A677" s="92"/>
      <c r="B677" s="92"/>
    </row>
    <row r="678">
      <c r="A678" s="92"/>
      <c r="B678" s="92"/>
    </row>
    <row r="679">
      <c r="A679" s="92"/>
      <c r="B679" s="92"/>
    </row>
    <row r="680">
      <c r="A680" s="92"/>
      <c r="B680" s="92"/>
    </row>
    <row r="681">
      <c r="A681" s="92"/>
      <c r="B681" s="92"/>
    </row>
    <row r="682">
      <c r="A682" s="92"/>
      <c r="B682" s="92"/>
    </row>
    <row r="683">
      <c r="A683" s="92"/>
      <c r="B683" s="92"/>
    </row>
    <row r="684">
      <c r="A684" s="92"/>
      <c r="B684" s="92"/>
    </row>
    <row r="685">
      <c r="A685" s="92"/>
      <c r="B685" s="92"/>
    </row>
    <row r="686">
      <c r="A686" s="92"/>
      <c r="B686" s="92"/>
    </row>
    <row r="687">
      <c r="A687" s="92"/>
      <c r="B687" s="92"/>
    </row>
    <row r="688">
      <c r="A688" s="92"/>
      <c r="B688" s="92"/>
    </row>
    <row r="689">
      <c r="A689" s="92"/>
      <c r="B689" s="92"/>
    </row>
    <row r="690">
      <c r="A690" s="92"/>
      <c r="B690" s="92"/>
    </row>
    <row r="691">
      <c r="A691" s="92"/>
      <c r="B691" s="92"/>
    </row>
    <row r="692">
      <c r="A692" s="92"/>
      <c r="B692" s="92"/>
    </row>
    <row r="693">
      <c r="A693" s="92"/>
      <c r="B693" s="92"/>
    </row>
    <row r="694">
      <c r="A694" s="92"/>
      <c r="B694" s="92"/>
    </row>
    <row r="695">
      <c r="A695" s="92"/>
      <c r="B695" s="92"/>
    </row>
    <row r="696">
      <c r="A696" s="92"/>
      <c r="B696" s="92"/>
    </row>
    <row r="697">
      <c r="A697" s="92"/>
      <c r="B697" s="92"/>
    </row>
    <row r="698">
      <c r="A698" s="92"/>
      <c r="B698" s="92"/>
    </row>
    <row r="699">
      <c r="A699" s="92"/>
      <c r="B699" s="92"/>
    </row>
    <row r="700">
      <c r="A700" s="92"/>
      <c r="B700" s="92"/>
    </row>
    <row r="701">
      <c r="A701" s="92"/>
      <c r="B701" s="92"/>
    </row>
    <row r="702">
      <c r="A702" s="92"/>
      <c r="B702" s="92"/>
    </row>
    <row r="703">
      <c r="A703" s="92"/>
      <c r="B703" s="92"/>
    </row>
    <row r="704">
      <c r="A704" s="92"/>
      <c r="B704" s="92"/>
    </row>
    <row r="705">
      <c r="A705" s="92"/>
      <c r="B705" s="92"/>
    </row>
    <row r="706">
      <c r="A706" s="92"/>
      <c r="B706" s="92"/>
    </row>
    <row r="707">
      <c r="A707" s="92"/>
      <c r="B707" s="92"/>
    </row>
    <row r="708">
      <c r="A708" s="92"/>
      <c r="B708" s="92"/>
    </row>
    <row r="709">
      <c r="A709" s="92"/>
      <c r="B709" s="92"/>
    </row>
    <row r="710">
      <c r="A710" s="92"/>
      <c r="B710" s="92"/>
    </row>
    <row r="711">
      <c r="A711" s="92"/>
      <c r="B711" s="92"/>
    </row>
    <row r="712">
      <c r="A712" s="92"/>
      <c r="B712" s="92"/>
    </row>
    <row r="713">
      <c r="A713" s="92"/>
      <c r="B713" s="92"/>
    </row>
    <row r="714">
      <c r="A714" s="92"/>
      <c r="B714" s="92"/>
    </row>
    <row r="715">
      <c r="A715" s="92"/>
      <c r="B715" s="92"/>
    </row>
    <row r="716">
      <c r="A716" s="92"/>
      <c r="B716" s="92"/>
    </row>
    <row r="717">
      <c r="A717" s="92"/>
      <c r="B717" s="92"/>
    </row>
    <row r="718">
      <c r="A718" s="92"/>
      <c r="B718" s="92"/>
    </row>
    <row r="719">
      <c r="A719" s="92"/>
      <c r="B719" s="92"/>
    </row>
    <row r="720">
      <c r="A720" s="92"/>
      <c r="B720" s="92"/>
    </row>
    <row r="721">
      <c r="A721" s="92"/>
      <c r="B721" s="92"/>
    </row>
    <row r="722">
      <c r="A722" s="92"/>
      <c r="B722" s="92"/>
    </row>
    <row r="723">
      <c r="A723" s="92"/>
      <c r="B723" s="92"/>
    </row>
    <row r="724">
      <c r="A724" s="92"/>
      <c r="B724" s="92"/>
    </row>
    <row r="725">
      <c r="A725" s="92"/>
      <c r="B725" s="92"/>
    </row>
    <row r="726">
      <c r="A726" s="92"/>
      <c r="B726" s="92"/>
    </row>
    <row r="727">
      <c r="A727" s="92"/>
      <c r="B727" s="92"/>
    </row>
    <row r="728">
      <c r="A728" s="92"/>
      <c r="B728" s="92"/>
    </row>
    <row r="729">
      <c r="A729" s="92"/>
      <c r="B729" s="92"/>
    </row>
    <row r="730">
      <c r="A730" s="92"/>
      <c r="B730" s="92"/>
    </row>
    <row r="731">
      <c r="A731" s="92"/>
      <c r="B731" s="92"/>
    </row>
    <row r="732">
      <c r="A732" s="92"/>
      <c r="B732" s="92"/>
    </row>
    <row r="733">
      <c r="A733" s="92"/>
      <c r="B733" s="92"/>
    </row>
    <row r="734">
      <c r="A734" s="92"/>
      <c r="B734" s="92"/>
    </row>
    <row r="735">
      <c r="A735" s="92"/>
      <c r="B735" s="92"/>
    </row>
    <row r="736">
      <c r="A736" s="92"/>
      <c r="B736" s="92"/>
    </row>
    <row r="737">
      <c r="A737" s="92"/>
      <c r="B737" s="92"/>
    </row>
    <row r="738">
      <c r="A738" s="92"/>
      <c r="B738" s="92"/>
    </row>
    <row r="739">
      <c r="A739" s="92"/>
      <c r="B739" s="92"/>
    </row>
    <row r="740">
      <c r="A740" s="92"/>
      <c r="B740" s="92"/>
    </row>
    <row r="741">
      <c r="A741" s="92"/>
      <c r="B741" s="92"/>
    </row>
    <row r="742">
      <c r="A742" s="92"/>
      <c r="B742" s="92"/>
    </row>
    <row r="743">
      <c r="A743" s="92"/>
      <c r="B743" s="92"/>
    </row>
    <row r="744">
      <c r="A744" s="92"/>
      <c r="B744" s="92"/>
    </row>
    <row r="745">
      <c r="A745" s="92"/>
      <c r="B745" s="92"/>
    </row>
    <row r="746">
      <c r="A746" s="92"/>
      <c r="B746" s="92"/>
    </row>
    <row r="747">
      <c r="A747" s="92"/>
      <c r="B747" s="92"/>
    </row>
    <row r="748">
      <c r="A748" s="92"/>
      <c r="B748" s="92"/>
    </row>
    <row r="749">
      <c r="A749" s="92"/>
      <c r="B749" s="92"/>
    </row>
    <row r="750">
      <c r="A750" s="92"/>
      <c r="B750" s="92"/>
    </row>
    <row r="751">
      <c r="A751" s="92"/>
      <c r="B751" s="92"/>
    </row>
    <row r="752">
      <c r="A752" s="92"/>
      <c r="B752" s="92"/>
    </row>
    <row r="753">
      <c r="A753" s="92"/>
      <c r="B753" s="92"/>
    </row>
    <row r="754">
      <c r="A754" s="92"/>
      <c r="B754" s="92"/>
    </row>
    <row r="755">
      <c r="A755" s="92"/>
      <c r="B755" s="92"/>
    </row>
    <row r="756">
      <c r="A756" s="92"/>
      <c r="B756" s="92"/>
    </row>
    <row r="757">
      <c r="A757" s="92"/>
      <c r="B757" s="92"/>
    </row>
    <row r="758">
      <c r="A758" s="92"/>
      <c r="B758" s="92"/>
    </row>
    <row r="759">
      <c r="A759" s="92"/>
      <c r="B759" s="92"/>
    </row>
    <row r="760">
      <c r="A760" s="92"/>
      <c r="B760" s="92"/>
    </row>
    <row r="761">
      <c r="A761" s="92"/>
      <c r="B761" s="92"/>
    </row>
    <row r="762">
      <c r="A762" s="92"/>
      <c r="B762" s="92"/>
    </row>
    <row r="763">
      <c r="A763" s="92"/>
      <c r="B763" s="92"/>
    </row>
    <row r="764">
      <c r="A764" s="92"/>
      <c r="B764" s="92"/>
    </row>
    <row r="765">
      <c r="A765" s="92"/>
      <c r="B765" s="92"/>
    </row>
    <row r="766">
      <c r="A766" s="92"/>
      <c r="B766" s="92"/>
    </row>
    <row r="767">
      <c r="A767" s="92"/>
      <c r="B767" s="92"/>
    </row>
    <row r="768">
      <c r="A768" s="92"/>
      <c r="B768" s="92"/>
    </row>
    <row r="769">
      <c r="A769" s="92"/>
      <c r="B769" s="92"/>
    </row>
    <row r="770">
      <c r="A770" s="92"/>
      <c r="B770" s="92"/>
    </row>
    <row r="771">
      <c r="A771" s="92"/>
      <c r="B771" s="92"/>
    </row>
    <row r="772">
      <c r="A772" s="92"/>
      <c r="B772" s="92"/>
    </row>
    <row r="773">
      <c r="A773" s="92"/>
      <c r="B773" s="92"/>
    </row>
    <row r="774">
      <c r="A774" s="92"/>
      <c r="B774" s="92"/>
    </row>
    <row r="775">
      <c r="A775" s="92"/>
      <c r="B775" s="92"/>
    </row>
    <row r="776">
      <c r="A776" s="92"/>
      <c r="B776" s="92"/>
    </row>
    <row r="777">
      <c r="A777" s="92"/>
      <c r="B777" s="92"/>
    </row>
    <row r="778">
      <c r="A778" s="92"/>
      <c r="B778" s="92"/>
    </row>
    <row r="779">
      <c r="A779" s="92"/>
      <c r="B779" s="92"/>
    </row>
    <row r="780">
      <c r="A780" s="92"/>
      <c r="B780" s="92"/>
    </row>
    <row r="781">
      <c r="A781" s="92"/>
      <c r="B781" s="92"/>
    </row>
    <row r="782">
      <c r="A782" s="92"/>
      <c r="B782" s="92"/>
    </row>
    <row r="783">
      <c r="A783" s="92"/>
      <c r="B783" s="92"/>
    </row>
    <row r="784">
      <c r="A784" s="92"/>
      <c r="B784" s="92"/>
    </row>
    <row r="785">
      <c r="A785" s="92"/>
      <c r="B785" s="92"/>
    </row>
    <row r="786">
      <c r="A786" s="92"/>
      <c r="B786" s="92"/>
    </row>
    <row r="787">
      <c r="A787" s="92"/>
      <c r="B787" s="92"/>
    </row>
    <row r="788">
      <c r="A788" s="92"/>
      <c r="B788" s="92"/>
    </row>
    <row r="789">
      <c r="A789" s="92"/>
      <c r="B789" s="92"/>
    </row>
    <row r="790">
      <c r="A790" s="92"/>
      <c r="B790" s="92"/>
    </row>
    <row r="791">
      <c r="A791" s="92"/>
      <c r="B791" s="92"/>
    </row>
    <row r="792">
      <c r="A792" s="92"/>
      <c r="B792" s="92"/>
    </row>
    <row r="793">
      <c r="A793" s="92"/>
      <c r="B793" s="92"/>
    </row>
    <row r="794">
      <c r="A794" s="92"/>
      <c r="B794" s="92"/>
    </row>
    <row r="795">
      <c r="A795" s="92"/>
      <c r="B795" s="92"/>
    </row>
    <row r="796">
      <c r="A796" s="92"/>
      <c r="B796" s="92"/>
    </row>
    <row r="797">
      <c r="A797" s="92"/>
      <c r="B797" s="92"/>
    </row>
    <row r="798">
      <c r="A798" s="92"/>
      <c r="B798" s="92"/>
    </row>
    <row r="799">
      <c r="A799" s="92"/>
      <c r="B799" s="92"/>
    </row>
    <row r="800">
      <c r="A800" s="92"/>
      <c r="B800" s="92"/>
    </row>
    <row r="801">
      <c r="A801" s="92"/>
      <c r="B801" s="92"/>
    </row>
    <row r="802">
      <c r="A802" s="92"/>
      <c r="B802" s="92"/>
    </row>
    <row r="803">
      <c r="A803" s="92"/>
      <c r="B803" s="92"/>
    </row>
    <row r="804">
      <c r="A804" s="92"/>
      <c r="B804" s="92"/>
    </row>
    <row r="805">
      <c r="A805" s="92"/>
      <c r="B805" s="92"/>
    </row>
    <row r="806">
      <c r="A806" s="92"/>
      <c r="B806" s="92"/>
    </row>
    <row r="807">
      <c r="A807" s="92"/>
      <c r="B807" s="92"/>
    </row>
    <row r="808">
      <c r="A808" s="92"/>
      <c r="B808" s="92"/>
    </row>
    <row r="809">
      <c r="A809" s="92"/>
      <c r="B809" s="92"/>
    </row>
    <row r="810">
      <c r="A810" s="92"/>
      <c r="B810" s="92"/>
    </row>
    <row r="811">
      <c r="A811" s="92"/>
      <c r="B811" s="92"/>
    </row>
    <row r="812">
      <c r="A812" s="92"/>
      <c r="B812" s="92"/>
    </row>
    <row r="813">
      <c r="A813" s="92"/>
      <c r="B813" s="92"/>
    </row>
    <row r="814">
      <c r="A814" s="92"/>
      <c r="B814" s="92"/>
    </row>
    <row r="815">
      <c r="A815" s="92"/>
      <c r="B815" s="92"/>
    </row>
    <row r="816">
      <c r="A816" s="92"/>
      <c r="B816" s="92"/>
    </row>
    <row r="817">
      <c r="A817" s="92"/>
      <c r="B817" s="92"/>
    </row>
    <row r="818">
      <c r="A818" s="92"/>
      <c r="B818" s="92"/>
    </row>
    <row r="819">
      <c r="A819" s="92"/>
      <c r="B819" s="92"/>
    </row>
    <row r="820">
      <c r="A820" s="92"/>
      <c r="B820" s="92"/>
    </row>
    <row r="821">
      <c r="A821" s="92"/>
      <c r="B821" s="92"/>
    </row>
    <row r="822">
      <c r="A822" s="92"/>
      <c r="B822" s="92"/>
    </row>
    <row r="823">
      <c r="A823" s="92"/>
      <c r="B823" s="92"/>
    </row>
    <row r="824">
      <c r="A824" s="92"/>
      <c r="B824" s="92"/>
    </row>
    <row r="825">
      <c r="A825" s="92"/>
      <c r="B825" s="92"/>
    </row>
    <row r="826">
      <c r="A826" s="92"/>
      <c r="B826" s="92"/>
    </row>
    <row r="827">
      <c r="A827" s="92"/>
      <c r="B827" s="92"/>
    </row>
    <row r="828">
      <c r="A828" s="92"/>
      <c r="B828" s="92"/>
    </row>
    <row r="829">
      <c r="A829" s="92"/>
      <c r="B829" s="92"/>
    </row>
    <row r="830">
      <c r="A830" s="92"/>
      <c r="B830" s="92"/>
    </row>
    <row r="831">
      <c r="A831" s="92"/>
      <c r="B831" s="92"/>
    </row>
    <row r="832">
      <c r="A832" s="92"/>
      <c r="B832" s="92"/>
    </row>
    <row r="833">
      <c r="A833" s="92"/>
      <c r="B833" s="92"/>
    </row>
    <row r="834">
      <c r="A834" s="92"/>
      <c r="B834" s="92"/>
    </row>
    <row r="835">
      <c r="A835" s="92"/>
      <c r="B835" s="92"/>
    </row>
    <row r="836">
      <c r="A836" s="92"/>
      <c r="B836" s="92"/>
    </row>
    <row r="837">
      <c r="A837" s="92"/>
      <c r="B837" s="92"/>
    </row>
    <row r="838">
      <c r="A838" s="92"/>
      <c r="B838" s="92"/>
    </row>
    <row r="839">
      <c r="A839" s="92"/>
      <c r="B839" s="92"/>
    </row>
    <row r="840">
      <c r="A840" s="92"/>
      <c r="B840" s="92"/>
    </row>
    <row r="841">
      <c r="A841" s="92"/>
      <c r="B841" s="92"/>
    </row>
    <row r="842">
      <c r="A842" s="92"/>
      <c r="B842" s="92"/>
    </row>
    <row r="843">
      <c r="A843" s="92"/>
      <c r="B843" s="92"/>
    </row>
    <row r="844">
      <c r="A844" s="92"/>
      <c r="B844" s="92"/>
    </row>
    <row r="845">
      <c r="A845" s="92"/>
      <c r="B845" s="92"/>
    </row>
    <row r="846">
      <c r="A846" s="92"/>
      <c r="B846" s="92"/>
    </row>
    <row r="847">
      <c r="A847" s="92"/>
      <c r="B847" s="92"/>
    </row>
    <row r="848">
      <c r="A848" s="92"/>
      <c r="B848" s="92"/>
    </row>
    <row r="849">
      <c r="A849" s="92"/>
      <c r="B849" s="92"/>
    </row>
    <row r="850">
      <c r="A850" s="92"/>
      <c r="B850" s="92"/>
    </row>
    <row r="851">
      <c r="A851" s="92"/>
      <c r="B851" s="92"/>
    </row>
    <row r="852">
      <c r="A852" s="92"/>
      <c r="B852" s="92"/>
    </row>
    <row r="853">
      <c r="A853" s="92"/>
      <c r="B853" s="92"/>
    </row>
    <row r="854">
      <c r="A854" s="92"/>
      <c r="B854" s="92"/>
    </row>
    <row r="855">
      <c r="A855" s="92"/>
      <c r="B855" s="92"/>
    </row>
    <row r="856">
      <c r="A856" s="92"/>
      <c r="B856" s="92"/>
    </row>
    <row r="857">
      <c r="A857" s="92"/>
      <c r="B857" s="92"/>
    </row>
    <row r="858">
      <c r="A858" s="92"/>
      <c r="B858" s="92"/>
    </row>
    <row r="859">
      <c r="A859" s="92"/>
      <c r="B859" s="92"/>
    </row>
    <row r="860">
      <c r="A860" s="92"/>
      <c r="B860" s="92"/>
    </row>
    <row r="861">
      <c r="A861" s="92"/>
      <c r="B861" s="92"/>
    </row>
    <row r="862">
      <c r="A862" s="92"/>
      <c r="B862" s="92"/>
    </row>
    <row r="863">
      <c r="A863" s="92"/>
      <c r="B863" s="92"/>
    </row>
    <row r="864">
      <c r="A864" s="92"/>
      <c r="B864" s="92"/>
    </row>
    <row r="865">
      <c r="A865" s="92"/>
      <c r="B865" s="92"/>
    </row>
    <row r="866">
      <c r="A866" s="92"/>
      <c r="B866" s="92"/>
    </row>
    <row r="867">
      <c r="A867" s="92"/>
      <c r="B867" s="92"/>
    </row>
    <row r="868">
      <c r="A868" s="92"/>
      <c r="B868" s="92"/>
    </row>
    <row r="869">
      <c r="A869" s="92"/>
      <c r="B869" s="92"/>
    </row>
    <row r="870">
      <c r="A870" s="92"/>
      <c r="B870" s="92"/>
    </row>
    <row r="871">
      <c r="A871" s="92"/>
      <c r="B871" s="92"/>
    </row>
    <row r="872">
      <c r="A872" s="92"/>
      <c r="B872" s="92"/>
    </row>
    <row r="873">
      <c r="A873" s="92"/>
      <c r="B873" s="92"/>
    </row>
    <row r="874">
      <c r="A874" s="92"/>
      <c r="B874" s="92"/>
    </row>
    <row r="875">
      <c r="A875" s="92"/>
      <c r="B875" s="92"/>
    </row>
    <row r="876">
      <c r="A876" s="92"/>
      <c r="B876" s="92"/>
    </row>
    <row r="877">
      <c r="A877" s="92"/>
      <c r="B877" s="92"/>
    </row>
    <row r="878">
      <c r="A878" s="92"/>
      <c r="B878" s="92"/>
    </row>
    <row r="879">
      <c r="A879" s="92"/>
      <c r="B879" s="92"/>
    </row>
    <row r="880">
      <c r="A880" s="92"/>
      <c r="B880" s="92"/>
    </row>
    <row r="881">
      <c r="A881" s="92"/>
      <c r="B881" s="92"/>
    </row>
    <row r="882">
      <c r="A882" s="92"/>
      <c r="B882" s="92"/>
    </row>
    <row r="883">
      <c r="A883" s="92"/>
      <c r="B883" s="92"/>
    </row>
    <row r="884">
      <c r="A884" s="92"/>
      <c r="B884" s="92"/>
    </row>
    <row r="885">
      <c r="A885" s="92"/>
      <c r="B885" s="92"/>
    </row>
    <row r="886">
      <c r="A886" s="92"/>
      <c r="B886" s="92"/>
    </row>
    <row r="887">
      <c r="A887" s="92"/>
      <c r="B887" s="92"/>
    </row>
    <row r="888">
      <c r="A888" s="92"/>
      <c r="B888" s="92"/>
    </row>
    <row r="889">
      <c r="A889" s="92"/>
      <c r="B889" s="92"/>
    </row>
    <row r="890">
      <c r="A890" s="92"/>
      <c r="B890" s="92"/>
    </row>
    <row r="891">
      <c r="A891" s="92"/>
      <c r="B891" s="92"/>
    </row>
    <row r="892">
      <c r="A892" s="92"/>
      <c r="B892" s="92"/>
    </row>
    <row r="893">
      <c r="A893" s="92"/>
      <c r="B893" s="92"/>
    </row>
    <row r="894">
      <c r="A894" s="92"/>
      <c r="B894" s="92"/>
    </row>
    <row r="895">
      <c r="A895" s="92"/>
      <c r="B895" s="92"/>
    </row>
    <row r="896">
      <c r="A896" s="92"/>
      <c r="B896" s="92"/>
    </row>
    <row r="897">
      <c r="A897" s="92"/>
      <c r="B897" s="92"/>
    </row>
    <row r="898">
      <c r="A898" s="92"/>
      <c r="B898" s="92"/>
    </row>
    <row r="899">
      <c r="A899" s="92"/>
      <c r="B899" s="92"/>
    </row>
    <row r="900">
      <c r="A900" s="92"/>
      <c r="B900" s="92"/>
    </row>
    <row r="901">
      <c r="A901" s="92"/>
      <c r="B901" s="92"/>
    </row>
    <row r="902">
      <c r="A902" s="92"/>
      <c r="B902" s="92"/>
    </row>
    <row r="903">
      <c r="A903" s="92"/>
      <c r="B903" s="92"/>
    </row>
    <row r="904">
      <c r="A904" s="92"/>
      <c r="B904" s="92"/>
    </row>
    <row r="905">
      <c r="A905" s="92"/>
      <c r="B905" s="92"/>
    </row>
    <row r="906">
      <c r="A906" s="92"/>
      <c r="B906" s="92"/>
    </row>
    <row r="907">
      <c r="A907" s="92"/>
      <c r="B907" s="92"/>
    </row>
    <row r="908">
      <c r="A908" s="92"/>
      <c r="B908" s="92"/>
    </row>
    <row r="909">
      <c r="A909" s="92"/>
      <c r="B909" s="92"/>
    </row>
    <row r="910">
      <c r="A910" s="92"/>
      <c r="B910" s="92"/>
    </row>
    <row r="911">
      <c r="A911" s="92"/>
      <c r="B911" s="92"/>
    </row>
    <row r="912">
      <c r="A912" s="92"/>
      <c r="B912" s="92"/>
    </row>
    <row r="913">
      <c r="A913" s="92"/>
      <c r="B913" s="92"/>
    </row>
    <row r="914">
      <c r="A914" s="92"/>
      <c r="B914" s="92"/>
    </row>
    <row r="915">
      <c r="A915" s="92"/>
      <c r="B915" s="92"/>
    </row>
    <row r="916">
      <c r="A916" s="92"/>
      <c r="B916" s="92"/>
    </row>
    <row r="917">
      <c r="A917" s="92"/>
      <c r="B917" s="92"/>
    </row>
    <row r="918">
      <c r="A918" s="92"/>
      <c r="B918" s="92"/>
    </row>
    <row r="919">
      <c r="A919" s="92"/>
      <c r="B919" s="92"/>
    </row>
    <row r="920">
      <c r="A920" s="92"/>
      <c r="B920" s="92"/>
    </row>
    <row r="921">
      <c r="A921" s="92"/>
      <c r="B921" s="92"/>
    </row>
    <row r="922">
      <c r="A922" s="92"/>
      <c r="B922" s="92"/>
    </row>
    <row r="923">
      <c r="A923" s="92"/>
      <c r="B923" s="92"/>
    </row>
    <row r="924">
      <c r="A924" s="92"/>
      <c r="B924" s="92"/>
    </row>
    <row r="925">
      <c r="A925" s="92"/>
      <c r="B925" s="92"/>
    </row>
    <row r="926">
      <c r="A926" s="92"/>
      <c r="B926" s="92"/>
    </row>
    <row r="927">
      <c r="A927" s="92"/>
      <c r="B927" s="92"/>
    </row>
    <row r="928">
      <c r="A928" s="92"/>
      <c r="B928" s="92"/>
    </row>
    <row r="929">
      <c r="A929" s="92"/>
      <c r="B929" s="92"/>
    </row>
    <row r="930">
      <c r="A930" s="92"/>
      <c r="B930" s="92"/>
    </row>
    <row r="931">
      <c r="A931" s="92"/>
      <c r="B931" s="92"/>
    </row>
    <row r="932">
      <c r="A932" s="92"/>
      <c r="B932" s="92"/>
    </row>
    <row r="933">
      <c r="A933" s="92"/>
      <c r="B933" s="92"/>
    </row>
    <row r="934">
      <c r="A934" s="92"/>
      <c r="B934" s="92"/>
    </row>
    <row r="935">
      <c r="A935" s="92"/>
      <c r="B935" s="92"/>
    </row>
    <row r="936">
      <c r="A936" s="92"/>
      <c r="B936" s="92"/>
    </row>
    <row r="937">
      <c r="A937" s="92"/>
      <c r="B937" s="92"/>
    </row>
    <row r="938">
      <c r="A938" s="92"/>
      <c r="B938" s="92"/>
    </row>
    <row r="939">
      <c r="A939" s="92"/>
      <c r="B939" s="92"/>
    </row>
    <row r="940">
      <c r="A940" s="92"/>
      <c r="B940" s="92"/>
    </row>
    <row r="941">
      <c r="A941" s="92"/>
      <c r="B941" s="92"/>
    </row>
    <row r="942">
      <c r="A942" s="92"/>
      <c r="B942" s="92"/>
    </row>
    <row r="943">
      <c r="A943" s="92"/>
      <c r="B943" s="92"/>
    </row>
    <row r="944">
      <c r="A944" s="92"/>
      <c r="B944" s="92"/>
    </row>
    <row r="945">
      <c r="A945" s="92"/>
      <c r="B945" s="92"/>
    </row>
    <row r="946">
      <c r="A946" s="92"/>
      <c r="B946" s="92"/>
    </row>
    <row r="947">
      <c r="A947" s="92"/>
      <c r="B947" s="92"/>
    </row>
    <row r="948">
      <c r="A948" s="92"/>
      <c r="B948" s="92"/>
    </row>
    <row r="949">
      <c r="A949" s="92"/>
      <c r="B949" s="92"/>
    </row>
    <row r="950">
      <c r="A950" s="92"/>
      <c r="B950" s="92"/>
    </row>
    <row r="951">
      <c r="A951" s="92"/>
      <c r="B951" s="92"/>
    </row>
    <row r="952">
      <c r="A952" s="92"/>
      <c r="B952" s="92"/>
    </row>
    <row r="953">
      <c r="A953" s="92"/>
      <c r="B953" s="92"/>
    </row>
    <row r="954">
      <c r="A954" s="92"/>
      <c r="B954" s="92"/>
    </row>
    <row r="955">
      <c r="A955" s="92"/>
      <c r="B955" s="92"/>
    </row>
    <row r="956">
      <c r="A956" s="92"/>
      <c r="B956" s="92"/>
    </row>
    <row r="957">
      <c r="A957" s="92"/>
      <c r="B957" s="92"/>
    </row>
    <row r="958">
      <c r="A958" s="92"/>
      <c r="B958" s="92"/>
    </row>
    <row r="959">
      <c r="A959" s="92"/>
      <c r="B959" s="92"/>
    </row>
    <row r="960">
      <c r="A960" s="92"/>
      <c r="B960" s="92"/>
    </row>
    <row r="961">
      <c r="A961" s="92"/>
      <c r="B961" s="92"/>
    </row>
    <row r="962">
      <c r="A962" s="92"/>
      <c r="B962" s="92"/>
    </row>
    <row r="963">
      <c r="A963" s="92"/>
      <c r="B963" s="92"/>
    </row>
    <row r="964">
      <c r="A964" s="92"/>
      <c r="B964" s="92"/>
    </row>
    <row r="965">
      <c r="A965" s="92"/>
      <c r="B965" s="92"/>
    </row>
    <row r="966">
      <c r="A966" s="92"/>
      <c r="B966" s="92"/>
    </row>
    <row r="967">
      <c r="A967" s="92"/>
      <c r="B967" s="92"/>
    </row>
    <row r="968">
      <c r="A968" s="92"/>
      <c r="B968" s="92"/>
    </row>
    <row r="969">
      <c r="A969" s="92"/>
      <c r="B969" s="92"/>
    </row>
    <row r="970">
      <c r="A970" s="92"/>
      <c r="B970" s="92"/>
    </row>
    <row r="971">
      <c r="A971" s="92"/>
      <c r="B971" s="92"/>
    </row>
    <row r="972">
      <c r="A972" s="92"/>
      <c r="B972" s="92"/>
    </row>
    <row r="973">
      <c r="A973" s="92"/>
      <c r="B973" s="92"/>
    </row>
    <row r="974">
      <c r="A974" s="92"/>
      <c r="B974" s="92"/>
    </row>
    <row r="975">
      <c r="A975" s="92"/>
      <c r="B975" s="92"/>
    </row>
    <row r="976">
      <c r="A976" s="92"/>
      <c r="B976" s="92"/>
    </row>
    <row r="977">
      <c r="A977" s="92"/>
      <c r="B977" s="92"/>
    </row>
    <row r="978">
      <c r="A978" s="92"/>
      <c r="B978" s="92"/>
    </row>
    <row r="979">
      <c r="A979" s="92"/>
      <c r="B979" s="92"/>
    </row>
    <row r="980">
      <c r="A980" s="92"/>
      <c r="B980" s="92"/>
    </row>
    <row r="981">
      <c r="A981" s="92"/>
      <c r="B981" s="92"/>
    </row>
    <row r="982">
      <c r="A982" s="92"/>
      <c r="B982" s="92"/>
    </row>
    <row r="983">
      <c r="A983" s="92"/>
      <c r="B983" s="92"/>
    </row>
    <row r="984">
      <c r="A984" s="92"/>
      <c r="B984" s="92"/>
    </row>
    <row r="985">
      <c r="A985" s="92"/>
      <c r="B985" s="92"/>
    </row>
    <row r="986">
      <c r="A986" s="92"/>
      <c r="B986" s="92"/>
    </row>
    <row r="987">
      <c r="A987" s="92"/>
      <c r="B987" s="92"/>
    </row>
    <row r="988">
      <c r="A988" s="92"/>
      <c r="B988" s="92"/>
    </row>
    <row r="989">
      <c r="A989" s="92"/>
      <c r="B989" s="92"/>
    </row>
    <row r="990">
      <c r="A990" s="92"/>
      <c r="B990" s="92"/>
    </row>
    <row r="991">
      <c r="A991" s="92"/>
      <c r="B991" s="92"/>
    </row>
    <row r="992">
      <c r="A992" s="92"/>
      <c r="B992" s="92"/>
    </row>
    <row r="993">
      <c r="A993" s="92"/>
      <c r="B993" s="92"/>
    </row>
    <row r="994">
      <c r="A994" s="92"/>
      <c r="B994" s="92"/>
    </row>
    <row r="995">
      <c r="A995" s="92"/>
      <c r="B995" s="92"/>
    </row>
    <row r="996">
      <c r="A996" s="92"/>
      <c r="B996" s="92"/>
    </row>
    <row r="997">
      <c r="A997" s="92"/>
      <c r="B997" s="92"/>
    </row>
    <row r="998">
      <c r="A998" s="92"/>
      <c r="B998" s="92"/>
    </row>
    <row r="999">
      <c r="A999" s="92"/>
      <c r="B999" s="92"/>
    </row>
    <row r="1000">
      <c r="A1000" s="92"/>
      <c r="B1000" s="92"/>
    </row>
    <row r="1001">
      <c r="A1001" s="92"/>
      <c r="B1001" s="92"/>
    </row>
    <row r="1002">
      <c r="A1002" s="92"/>
      <c r="B1002" s="92"/>
    </row>
    <row r="1003">
      <c r="A1003" s="92"/>
      <c r="B1003" s="92"/>
    </row>
    <row r="1004">
      <c r="A1004" s="92"/>
      <c r="B1004" s="92"/>
    </row>
    <row r="1005">
      <c r="A1005" s="92"/>
      <c r="B1005" s="92"/>
    </row>
    <row r="1006">
      <c r="A1006" s="92"/>
      <c r="B1006" s="92"/>
    </row>
    <row r="1007">
      <c r="A1007" s="92"/>
      <c r="B1007" s="92"/>
    </row>
    <row r="1008">
      <c r="A1008" s="92"/>
      <c r="B1008" s="92"/>
    </row>
    <row r="1009">
      <c r="A1009" s="92"/>
      <c r="B1009" s="92"/>
    </row>
    <row r="1010">
      <c r="A1010" s="92"/>
      <c r="B1010" s="92"/>
    </row>
    <row r="1011">
      <c r="A1011" s="92"/>
      <c r="B1011" s="92"/>
    </row>
    <row r="1012">
      <c r="A1012" s="92"/>
      <c r="B1012" s="92"/>
    </row>
    <row r="1013">
      <c r="A1013" s="92"/>
      <c r="B1013" s="92"/>
    </row>
    <row r="1014">
      <c r="A1014" s="92"/>
      <c r="B1014" s="92"/>
    </row>
    <row r="1015">
      <c r="A1015" s="92"/>
      <c r="B1015" s="92"/>
    </row>
    <row r="1016">
      <c r="A1016" s="92"/>
      <c r="B1016" s="92"/>
    </row>
    <row r="1017">
      <c r="A1017" s="92"/>
      <c r="B1017" s="92"/>
    </row>
    <row r="1018">
      <c r="A1018" s="92"/>
      <c r="B1018" s="9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