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CSM Intensities" sheetId="2" r:id="rId5"/>
    <sheet state="visible" name="Sheet9" sheetId="3" r:id="rId6"/>
  </sheets>
  <definedNames/>
  <calcPr/>
  <extLst>
    <ext uri="GoogleSheetsCustomDataVersion1">
      <go:sheetsCustomData xmlns:go="http://customooxmlschemas.google.com/" r:id="rId7" roundtripDataSignature="AMtx7miKYF1294JptjWd9uxc9et58AW2wQ=="/>
    </ext>
  </extLst>
</workbook>
</file>

<file path=xl/comments1.xml><?xml version="1.0" encoding="utf-8"?>
<comments xmlns:r="http://schemas.openxmlformats.org/officeDocument/2006/relationships" xmlns="http://schemas.openxmlformats.org/spreadsheetml/2006/main">
  <authors>
    <author/>
  </authors>
  <commentList>
    <comment authorId="0" ref="V52">
      <text>
        <t xml:space="preserve">======
ID#AAAASUEGqJ4
    (2021-11-30 23:14:29)
Might not want to include this condition since so few studies do this
	-Jordan Garrett</t>
      </text>
    </comment>
    <comment authorId="0" ref="AI156">
      <text>
        <t xml:space="preserve">======
ID#AAAASUEGqJ8
    (2021-11-30 23:14:29)
During
	-Jordan Garrett</t>
      </text>
    </comment>
    <comment authorId="0" ref="AK62">
      <text>
        <t xml:space="preserve">======
ID#AAAASUEGqJ0
    (2021-11-30 23:14:29)
Last two means are testing at 15 and 75 min
	-Jordan Garrett</t>
      </text>
    </comment>
    <comment authorId="0" ref="AK103">
      <text>
        <t xml:space="preserve">======
ID#AAAASUEGqJs
    (2021-11-30 23:14:29)
Pre; Post0, Post10, Post20, Post30
	-Jordan Garrett</t>
      </text>
    </comment>
    <comment authorId="0" ref="AK2">
      <text>
        <t xml:space="preserve">======
ID#AAAASUEGqJw
    (2021-11-30 23:14:29)
Left most mean is pre, right is post
	-Jordan Garrett</t>
      </text>
    </comment>
    <comment authorId="0" ref="BM88">
      <text>
        <t xml:space="preserve">======
ID#AAAASUEGqJo
    (2021-11-30 23:14:29)
Pre/Post
	-Jordan Garrett</t>
      </text>
    </comment>
    <comment authorId="0" ref="K105">
      <text>
        <t xml:space="preserve">======
ID#AAAASUEGqJg
    (2021-11-30 23:14:29)
Averaged over the during periods
	-Jordan Garrett</t>
      </text>
    </comment>
    <comment authorId="0" ref="AM87">
      <text>
        <t xml:space="preserve">======
ID#AAAASUEGqJk
    (2021-11-30 23:14:29)
Pre/Post
	-Jordan Garrett</t>
      </text>
    </comment>
    <comment authorId="0" ref="A148">
      <text>
        <t xml:space="preserve">======
ID#AAAASUEGqJc
    (2021-11-30 23:14:29)
Maybe don't include since looking at moral reasoning and the outcome measure is not accuracy or RT
	-Jordan Garrett</t>
      </text>
    </comment>
    <comment authorId="0" ref="Q40">
      <text>
        <t xml:space="preserve">======
ID#AAAASUEGqDg
    (2021-11-30 23:14:29)
6 subjects received lactate infusion
	-Jordan Garrett</t>
      </text>
    </comment>
    <comment authorId="0" ref="Q21">
      <text>
        <t xml:space="preserve">======
ID#AAAASUEGqDY
    (2021-11-30 23:14:29)
Assumption
	-Jordan Garrett</t>
      </text>
    </comment>
    <comment authorId="0" ref="AK72">
      <text>
        <t xml:space="preserve">======
ID#AAAASUEGqDc
    (2021-11-30 23:14:29)
Pre/Post
	-Jordan Garrett</t>
      </text>
    </comment>
    <comment authorId="0" ref="AK35">
      <text>
        <t xml:space="preserve">======
ID#AAAASUEGqDU
    (2021-11-30 23:14:29)
Last two means are for immediate vs 30 min post test
	-Jordan Garrett</t>
      </text>
    </comment>
    <comment authorId="0" ref="AK8">
      <text>
        <t xml:space="preserve">======
ID#AAAASUEGqDM
    (2021-11-30 23:14:29)
Put two here for pre-post comparison. Left most entry is pre
	-Jordan Garrett</t>
      </text>
    </comment>
    <comment authorId="0" ref="AK15">
      <text>
        <t xml:space="preserve">======
ID#AAAASUEGqDQ
    (2021-11-30 23:14:29)
Average over during exercise means
	-Jordan Garrett</t>
      </text>
    </comment>
    <comment authorId="0" ref="AM79">
      <text>
        <t xml:space="preserve">======
ID#AAAASUEGqDI
    (2021-11-30 23:14:29)
Pre-Post exercise
	-Jordan Garrett</t>
      </text>
    </comment>
    <comment authorId="0" ref="AK38">
      <text>
        <t xml:space="preserve">======
ID#AAAASUEGqDE
    (2021-11-30 23:14:29)
Higher is worse here
	-Jordan Garrett</t>
      </text>
    </comment>
    <comment authorId="0" ref="AK68">
      <text>
        <t xml:space="preserve">======
ID#AAAASUEGqC8
    (2021-11-30 23:14:29)
Pre, Post (Immediate), Post (5 min)
	-Jordan Garrett</t>
      </text>
    </comment>
    <comment authorId="0" ref="AY156">
      <text>
        <t xml:space="preserve">======
ID#AAAASUEGqDA
    (2021-11-30 23:14:29)
Pre/Post
	-Jordan Garrett</t>
      </text>
    </comment>
    <comment authorId="0" ref="AK7">
      <text>
        <t xml:space="preserve">======
ID#AAAASUEGqC4
    (2021-11-30 23:14:29)
Listing means for each testing time point
	-Jordan Garrett</t>
      </text>
    </comment>
    <comment authorId="0" ref="A48">
      <text>
        <t xml:space="preserve">======
ID#AAAASUEGqC0
    (2021-11-30 23:14:29)
Ask Barry how to code
	-Jordan Garrett</t>
      </text>
    </comment>
  </commentList>
  <extLst>
    <ext uri="GoogleSheetsCustomDataVersion1">
      <go:sheetsCustomData xmlns:go="http://customooxmlschemas.google.com/" r:id="rId1" roundtripDataSignature="AMtx7mhP9lv8EhrLawe5xzTi/yUJ5k16jg=="/>
    </ext>
  </extLst>
</comments>
</file>

<file path=xl/sharedStrings.xml><?xml version="1.0" encoding="utf-8"?>
<sst xmlns="http://schemas.openxmlformats.org/spreadsheetml/2006/main" count="6229" uniqueCount="2109">
  <si>
    <t>Article ID</t>
  </si>
  <si>
    <t>Title</t>
  </si>
  <si>
    <t>First Author</t>
  </si>
  <si>
    <t xml:space="preserve">Date </t>
  </si>
  <si>
    <t>DOI</t>
  </si>
  <si>
    <t>Exp #</t>
  </si>
  <si>
    <t>N</t>
  </si>
  <si>
    <t>Exercise Design</t>
  </si>
  <si>
    <t>Aerobic/Anaerobic</t>
  </si>
  <si>
    <t>Ex Mode</t>
  </si>
  <si>
    <t>Task Execution Time</t>
  </si>
  <si>
    <t>N Task Measures Per Ex Level</t>
  </si>
  <si>
    <t>N Ex Levels</t>
  </si>
  <si>
    <t>Ex Level 1</t>
  </si>
  <si>
    <t>Ex Level 1 Intensity</t>
  </si>
  <si>
    <t>Ex Level 1 Duration (mins)</t>
  </si>
  <si>
    <t>Ex Level 1 N</t>
  </si>
  <si>
    <t>Ex Level 2</t>
  </si>
  <si>
    <t>Ex Level 2 Intensity</t>
  </si>
  <si>
    <t>Ex Level 2 Duration (mins)</t>
  </si>
  <si>
    <t>Ex Level 2 N</t>
  </si>
  <si>
    <t>Ex Level 3</t>
  </si>
  <si>
    <t>Ex Level 3 Intensity</t>
  </si>
  <si>
    <t>Ex Level 3 Duration (mins)</t>
  </si>
  <si>
    <t>Ex Level 3 N</t>
  </si>
  <si>
    <t>Ex Level 4</t>
  </si>
  <si>
    <t>Ex Level 4 Intensity</t>
  </si>
  <si>
    <t>Ex Level 4 Duration (mins)</t>
  </si>
  <si>
    <t>Ex Level 4 N</t>
  </si>
  <si>
    <t>Ex Level 5</t>
  </si>
  <si>
    <t>Ex Level 5 Intensity</t>
  </si>
  <si>
    <t>Ex Level 5 Duration (mins)</t>
  </si>
  <si>
    <t>Ex Level 5 N</t>
  </si>
  <si>
    <t>Cognitive Domain 1</t>
  </si>
  <si>
    <t>Cognitive Task 1</t>
  </si>
  <si>
    <t>Cognitive DV1</t>
  </si>
  <si>
    <t>Ex Level 1 Mean</t>
  </si>
  <si>
    <t>Ex Level 1 SD</t>
  </si>
  <si>
    <t>Ex Level 2 Mean</t>
  </si>
  <si>
    <t>Ex Level 2 SD</t>
  </si>
  <si>
    <t>Ex Level 3 Mean</t>
  </si>
  <si>
    <t>Ex Level 3 SD</t>
  </si>
  <si>
    <t>Ex Level 4 Mean</t>
  </si>
  <si>
    <t>Ex Level 4 SD</t>
  </si>
  <si>
    <t>Ex Level 5 Mean</t>
  </si>
  <si>
    <t>Ex Level 5 SD</t>
  </si>
  <si>
    <t>Moderator 1</t>
  </si>
  <si>
    <t>Cognitive Domain 2</t>
  </si>
  <si>
    <t>Cognitive Task 2</t>
  </si>
  <si>
    <t>Cognitive DV2</t>
  </si>
  <si>
    <t>Moderator 2</t>
  </si>
  <si>
    <t>Cognitive Domain 3</t>
  </si>
  <si>
    <t>Cognitive Task 3</t>
  </si>
  <si>
    <t>Cognitive DV3</t>
  </si>
  <si>
    <t>Moderator 3</t>
  </si>
  <si>
    <t>Cognitive Domain 4</t>
  </si>
  <si>
    <t>Cognitive Task 4</t>
  </si>
  <si>
    <t>Cognitive DV4</t>
  </si>
  <si>
    <t>Cognitive Domain 5</t>
  </si>
  <si>
    <t>Cognitive Task 5</t>
  </si>
  <si>
    <t>Cognitive DV5</t>
  </si>
  <si>
    <t>Cognitive Domain 6</t>
  </si>
  <si>
    <t>Cognitive Task 6</t>
  </si>
  <si>
    <t>Cognitive DV6</t>
  </si>
  <si>
    <t>Cognitive Domain 7</t>
  </si>
  <si>
    <t>Cognitive Task 7</t>
  </si>
  <si>
    <t>Cognitive DV7</t>
  </si>
  <si>
    <t>Cognitive Domain 8</t>
  </si>
  <si>
    <t>Cognitive Task 8</t>
  </si>
  <si>
    <t>Cognitive DV8</t>
  </si>
  <si>
    <t>Cognitive Domain 9</t>
  </si>
  <si>
    <t>Cognitive Task 9</t>
  </si>
  <si>
    <t>Cognitive DV9</t>
  </si>
  <si>
    <t>Cognitive Domain 10</t>
  </si>
  <si>
    <t>Cognitive Task 10</t>
  </si>
  <si>
    <t>Cognitive DV10</t>
  </si>
  <si>
    <t>Cognitive Domain 11</t>
  </si>
  <si>
    <t>Cognitive Task 11</t>
  </si>
  <si>
    <t>Cognitive DV11</t>
  </si>
  <si>
    <t>Cognitive Domain 12</t>
  </si>
  <si>
    <t>Cognitive Task 12</t>
  </si>
  <si>
    <t>Cognitive DV12</t>
  </si>
  <si>
    <t>Moderator 4</t>
  </si>
  <si>
    <t>Effect Description</t>
  </si>
  <si>
    <t>Link to Data</t>
  </si>
  <si>
    <t>Notes</t>
  </si>
  <si>
    <t>Contact Author?</t>
  </si>
  <si>
    <t>Cognitive performance after strenuous physical exercise</t>
  </si>
  <si>
    <t>Hogervorst</t>
  </si>
  <si>
    <t>https://doi.org/10.2466/pms.1996.83.2.479</t>
  </si>
  <si>
    <t>Within</t>
  </si>
  <si>
    <t>Aerobic</t>
  </si>
  <si>
    <t>Cycling</t>
  </si>
  <si>
    <t>Pre, Post</t>
  </si>
  <si>
    <t>Maximal</t>
  </si>
  <si>
    <t>70% Maximal Work Capacity</t>
  </si>
  <si>
    <t>Inhibition</t>
  </si>
  <si>
    <t>Color Word Stroop Task</t>
  </si>
  <si>
    <t>Stroop Interference</t>
  </si>
  <si>
    <t>23.3; 20.8</t>
  </si>
  <si>
    <t>6.3; 4.4</t>
  </si>
  <si>
    <t>Information Processing</t>
  </si>
  <si>
    <t>Motor Choice-Simple RT</t>
  </si>
  <si>
    <t>Choice RT</t>
  </si>
  <si>
    <t>429; 417</t>
  </si>
  <si>
    <t>53; 39</t>
  </si>
  <si>
    <t>Incompatible RT</t>
  </si>
  <si>
    <t>494; 485</t>
  </si>
  <si>
    <t>61; 65</t>
  </si>
  <si>
    <t>RT on stroop was significantly longer before exercise compard to after (p&lt;.005)</t>
  </si>
  <si>
    <t>not a great paper to be honest</t>
  </si>
  <si>
    <t>yes</t>
  </si>
  <si>
    <t>The effect of exercise on the Decision-Making Performance of Experienced and Inexperienced Soccer Players</t>
  </si>
  <si>
    <t>McMorris</t>
  </si>
  <si>
    <t>https://doi.org/10.1080/02701367.1996.10607933</t>
  </si>
  <si>
    <t>During</t>
  </si>
  <si>
    <t>Rest</t>
  </si>
  <si>
    <t>Stationary</t>
  </si>
  <si>
    <t>Moderate</t>
  </si>
  <si>
    <t>70% max power</t>
  </si>
  <si>
    <t>High</t>
  </si>
  <si>
    <t>100% max power</t>
  </si>
  <si>
    <t>Decision-making</t>
  </si>
  <si>
    <t>Soccer specific decision task</t>
  </si>
  <si>
    <t>Accuracy</t>
  </si>
  <si>
    <t>RT (all responses)</t>
  </si>
  <si>
    <t>Soccer experience</t>
  </si>
  <si>
    <t>RT (corr responses)</t>
  </si>
  <si>
    <t>Only sig. interaction effect for overall speed of reaction (all responses).  Experienced group RT at rest slower than in both exercise conditions, and slower than inexperienced group RT at maximal power output condition.  Inexperienced group RT at rest slower than experienced group in both exercise conditions.  Experienced group faster during exercise (70% and 100%) than inexperienced group at 70% of max output.</t>
  </si>
  <si>
    <t>no</t>
  </si>
  <si>
    <t>Influence of Physical Exercise on Simple Reaction Time: Effect of Physical Fitness</t>
  </si>
  <si>
    <t>Brisswalter</t>
  </si>
  <si>
    <t>http://dx.doi.org/10.2466/pms.1997.85.3.1020</t>
  </si>
  <si>
    <t>Low</t>
  </si>
  <si>
    <t>20% VO2 max</t>
  </si>
  <si>
    <t>Low-Moderate</t>
  </si>
  <si>
    <t>40% VO2 Max</t>
  </si>
  <si>
    <t>60% VO2 Max</t>
  </si>
  <si>
    <t>80% VO2 Max</t>
  </si>
  <si>
    <t>Reaction Time Task</t>
  </si>
  <si>
    <t>RT</t>
  </si>
  <si>
    <t>No effect size reported. Need to contact authors.</t>
  </si>
  <si>
    <t>http://dx.doi.org/10.2466/pms.1997.85.3.1019</t>
  </si>
  <si>
    <t>Graded</t>
  </si>
  <si>
    <t>20%, 40%, 60%, 80% VO2 Max</t>
  </si>
  <si>
    <t>220; 218</t>
  </si>
  <si>
    <t>10.9; 18.5</t>
  </si>
  <si>
    <t>Expertise</t>
  </si>
  <si>
    <t>1.5; 1.8</t>
  </si>
  <si>
    <t>0.5; 1.0</t>
  </si>
  <si>
    <t>Effect of Physical Exhaustion on Cognitive Functioning</t>
  </si>
  <si>
    <t>Fery</t>
  </si>
  <si>
    <t>https://doi.org/10.2466/pms.1997.84.1.291</t>
  </si>
  <si>
    <t>During (~2 mins), During (13 mins), During (19 mins)</t>
  </si>
  <si>
    <t>Progressive</t>
  </si>
  <si>
    <t>30%VO2, 60% VO2, 90% VO2, 30%VO2</t>
  </si>
  <si>
    <t>8,3,until exhaustion, 8</t>
  </si>
  <si>
    <t>Continuous</t>
  </si>
  <si>
    <t>30% VO2</t>
  </si>
  <si>
    <t>Similar schedule to progressive</t>
  </si>
  <si>
    <t>Decision Making (STM task)</t>
  </si>
  <si>
    <t>Memory Search Task (Sternberg, 1969)</t>
  </si>
  <si>
    <t>655; 652; 646.5</t>
  </si>
  <si>
    <t>131.53; 94.74; 124.35</t>
  </si>
  <si>
    <t>645.5; 632.5; 670.5</t>
  </si>
  <si>
    <t>100.65; 105.7; 116.52</t>
  </si>
  <si>
    <t>Decision RT was affected only during the exhausting phase of the progressive workload session and for the more difficult decision task</t>
  </si>
  <si>
    <t>NEED TO COMPUTE ES</t>
  </si>
  <si>
    <t>195; 198</t>
  </si>
  <si>
    <t>8; 13.7</t>
  </si>
  <si>
    <t>2; 2.1</t>
  </si>
  <si>
    <t>0.4; 0.5</t>
  </si>
  <si>
    <t>Influence of exercise on visual search: implications for mediating cognitive mechanisms</t>
  </si>
  <si>
    <t>Aks</t>
  </si>
  <si>
    <t>https://doi.org/10.2466/pms.1998.87.3.771</t>
  </si>
  <si>
    <t>Pre-Post</t>
  </si>
  <si>
    <t>65% work load</t>
  </si>
  <si>
    <t>8 mins at 65% followed by 2 mins at 85% work load</t>
  </si>
  <si>
    <t>Visual Search</t>
  </si>
  <si>
    <t>Visual search</t>
  </si>
  <si>
    <t>Search slope</t>
  </si>
  <si>
    <t>Faster search and increased slopes after exercise [need to calculate ES for these]</t>
  </si>
  <si>
    <t>Physical exertion in simple reaction time and continuous attention of sport participants</t>
  </si>
  <si>
    <t>Tsorbatzoudis</t>
  </si>
  <si>
    <t>https://doi.org/10.2466/pms.1998.86.2.571</t>
  </si>
  <si>
    <t>Between</t>
  </si>
  <si>
    <t>250W + 25 after min 2</t>
  </si>
  <si>
    <t>150-160 HR bpm</t>
  </si>
  <si>
    <t>Attention</t>
  </si>
  <si>
    <t>Detection</t>
  </si>
  <si>
    <t>Vienna Test System continuous attention task</t>
  </si>
  <si>
    <t>Selective Effects of Physical Exercise on Choice Reaction Processes</t>
  </si>
  <si>
    <t xml:space="preserve">Arcelin </t>
  </si>
  <si>
    <t>http://dx.doi.org/10.2466/pms.1998.87.1.175</t>
  </si>
  <si>
    <t>Visual Perception</t>
  </si>
  <si>
    <t>Choice Reaction</t>
  </si>
  <si>
    <t>Exercise, plasma catecholamine concentrations and decision-making performance of soccer players on a soccer-specific test</t>
  </si>
  <si>
    <t>https://doi.org/10.1080/026404199365687</t>
  </si>
  <si>
    <t>57% max power output</t>
  </si>
  <si>
    <t>100% max power output</t>
  </si>
  <si>
    <t>ANOVA revealed sig. effect of speed of decision making.  Tucky post-hoc tests revealed decision speed sig. slower during rest when compared to both exercise conditions (cond1: adrenaline threshold, cond2: max power).  Both exercise conditions were similar.</t>
  </si>
  <si>
    <t>Influence of Variations in Body Hydration on Cognitive Function: Effect of Hyperhydration, HeatStress, and Exercise-Induced Dehydration</t>
  </si>
  <si>
    <t>Cian</t>
  </si>
  <si>
    <t>https://psycnet.apa.org/doi/10.1027/0269-8803.14.1.29</t>
  </si>
  <si>
    <t>Running</t>
  </si>
  <si>
    <t>Post</t>
  </si>
  <si>
    <t>Memory</t>
  </si>
  <si>
    <t>Picture Recall/Recognition</t>
  </si>
  <si>
    <t>Four-Choice Serial RT</t>
  </si>
  <si>
    <t>Perception</t>
  </si>
  <si>
    <t>Discrimination Task</t>
  </si>
  <si>
    <t>Working Memory</t>
  </si>
  <si>
    <t>Digit Span</t>
  </si>
  <si>
    <t xml:space="preserve">Accuracy </t>
  </si>
  <si>
    <t>Local muscular fatigue and attentional processes in a fencing task</t>
  </si>
  <si>
    <t>Devienne</t>
  </si>
  <si>
    <t>https://doi.org/10.2466%2Fpms.2000.90.1.315</t>
  </si>
  <si>
    <t>Effects of a prolonged run on simple reaction time of well trained runners</t>
  </si>
  <si>
    <t>Collardeau</t>
  </si>
  <si>
    <t>https://doi.org/10.2466/pms.2001.93.3.679</t>
  </si>
  <si>
    <t>Pre, During, Post</t>
  </si>
  <si>
    <t>VT</t>
  </si>
  <si>
    <t>Percpetion</t>
  </si>
  <si>
    <t>246; 240.2; 241</t>
  </si>
  <si>
    <t>18; 17.3; 20</t>
  </si>
  <si>
    <t>4.1; 3.7; 1.2</t>
  </si>
  <si>
    <t>5.2; 4.55; 3</t>
  </si>
  <si>
    <t>Choline Ingestion Does Not Modify Physical or Cognitive Performance</t>
  </si>
  <si>
    <t>Deuster</t>
  </si>
  <si>
    <t>http://dx.doi.org/10.1093/milmed/167.12.1020</t>
  </si>
  <si>
    <t xml:space="preserve"> 70% VO2max</t>
  </si>
  <si>
    <t>until exhaustion</t>
  </si>
  <si>
    <t>Visual Vigilance</t>
  </si>
  <si>
    <t>329; 326</t>
  </si>
  <si>
    <t>23; 22</t>
  </si>
  <si>
    <t>Decision Making</t>
  </si>
  <si>
    <t>Logical Reasoning</t>
  </si>
  <si>
    <t>2.8; 2.7</t>
  </si>
  <si>
    <t>0.2; 0.3</t>
  </si>
  <si>
    <t>Delayed matching-to-sample task</t>
  </si>
  <si>
    <t>4.7; 4.6</t>
  </si>
  <si>
    <t>0.3; 0.3</t>
  </si>
  <si>
    <t>Learning</t>
  </si>
  <si>
    <t>Repeated Acquisition</t>
  </si>
  <si>
    <t>168; 144</t>
  </si>
  <si>
    <t>10; 15</t>
  </si>
  <si>
    <t>Executive Function</t>
  </si>
  <si>
    <t>Serial addition/subtraction</t>
  </si>
  <si>
    <t>1.7; 1.4</t>
  </si>
  <si>
    <t>0.1; 0.1</t>
  </si>
  <si>
    <t>422; 347</t>
  </si>
  <si>
    <t>19; 8</t>
  </si>
  <si>
    <t>98; 95.9</t>
  </si>
  <si>
    <t>0.4; 1.8</t>
  </si>
  <si>
    <t>93.3; 96.1</t>
  </si>
  <si>
    <t>3.1; 2.6</t>
  </si>
  <si>
    <t>83.4; 80.8</t>
  </si>
  <si>
    <t>4; 5.7</t>
  </si>
  <si>
    <t>95.2; 98</t>
  </si>
  <si>
    <t>1.6; 0.8</t>
  </si>
  <si>
    <t>71.3; 73.2</t>
  </si>
  <si>
    <t>2; 2</t>
  </si>
  <si>
    <t>75.7; 76.4</t>
  </si>
  <si>
    <t>3.6; 4</t>
  </si>
  <si>
    <t>*LOAD CARRIAGE CONDITION*
Did not report effects of exercise compared to baseline on cognitive tests (M's &amp; SE's for all tasks included in paper)
- need to compute ES for DV's of load carriage placebo to baseline</t>
  </si>
  <si>
    <t>Both</t>
  </si>
  <si>
    <t>40% body weight + 70% VO2max</t>
  </si>
  <si>
    <t>329; 16</t>
  </si>
  <si>
    <t>0.2; 0.2</t>
  </si>
  <si>
    <t>4.7; 4.9</t>
  </si>
  <si>
    <t>168; 135</t>
  </si>
  <si>
    <t>10; 19</t>
  </si>
  <si>
    <t>1.7; 1.5</t>
  </si>
  <si>
    <t>422; 369</t>
  </si>
  <si>
    <t>19; 15</t>
  </si>
  <si>
    <t>98; 97.9</t>
  </si>
  <si>
    <t>0.4; 0.1</t>
  </si>
  <si>
    <t>93.3; 93.5</t>
  </si>
  <si>
    <t>3.1; 5</t>
  </si>
  <si>
    <t>83.4; 78.8</t>
  </si>
  <si>
    <t>4; 5.6</t>
  </si>
  <si>
    <t>95.2; 96.9</t>
  </si>
  <si>
    <t>71.3; 80.8</t>
  </si>
  <si>
    <t>2; 2.2</t>
  </si>
  <si>
    <t>75.7; 69.7</t>
  </si>
  <si>
    <t>3.6; 7.5</t>
  </si>
  <si>
    <t>*NO-LOAD CARRIAGE CONDITION*
Did not report effects of exercise compared to baseline on cognitive tests (M's &amp; SE's for all tasks included in paper)
- need to compute ES for DV's of no load carriage placebo to baseline</t>
  </si>
  <si>
    <t xml:space="preserve">Influence of physical exercise on perceptual response in aerobiacally trained subjects </t>
  </si>
  <si>
    <t xml:space="preserve">Godefroy </t>
  </si>
  <si>
    <t>https://doi.org/10.2466/pms.2002.94.1.68</t>
  </si>
  <si>
    <t>CFF</t>
  </si>
  <si>
    <t>Acute cardiovascular exercise and executive control function</t>
  </si>
  <si>
    <t>Hillman</t>
  </si>
  <si>
    <t>https://doi.org/10.1016/S0167-8760(03)00080-1</t>
  </si>
  <si>
    <t>Baseline</t>
  </si>
  <si>
    <t>Task duration</t>
  </si>
  <si>
    <t>83% HR Max</t>
  </si>
  <si>
    <t>Control</t>
  </si>
  <si>
    <t>Flanker</t>
  </si>
  <si>
    <t>Did not report on any effects of exercise for the behavioral results
ERP RESULTS:
1) increaed amp for exercise compared to baseline; 2) longer latency for incompatible relative to neutral flanker condition for baseline (pre exercise), not found for exercise (post exercise).</t>
  </si>
  <si>
    <t>Focusing of visual attention under submaximal physical load</t>
  </si>
  <si>
    <t>Pesce</t>
  </si>
  <si>
    <t>https://doi.org/10.1080/1612197X.2003.9671719</t>
  </si>
  <si>
    <t>Task Completion</t>
  </si>
  <si>
    <t>60% V02 Max</t>
  </si>
  <si>
    <t>Global vs Local Detection Task</t>
  </si>
  <si>
    <t>*Modified Global vs 
Local Detection</t>
  </si>
  <si>
    <t>Faster RT during exercise compared to rest. Accuracy was comparable between the two conditions, so their results were not analyzed
In the modified version of the task (i.e. cue size was misleading), RT was faster during exercise compated to rest.</t>
  </si>
  <si>
    <t>Test of an Alternative Explanation For Effects of Arousal Gradient on Cognitive Performance</t>
  </si>
  <si>
    <t>Stankard</t>
  </si>
  <si>
    <r>
      <rPr>
        <rFont val="Arial"/>
        <color rgb="FF1155CC"/>
        <sz val="10.0"/>
        <u/>
      </rPr>
      <t>http://doi</t>
    </r>
    <r>
      <rPr>
        <rFont val="Arial"/>
        <color rgb="FF1155CC"/>
        <sz val="10.0"/>
        <u/>
      </rPr>
      <t>.org/10.2466/pms.98.3.992-998</t>
    </r>
  </si>
  <si>
    <t>Light</t>
  </si>
  <si>
    <t>60% Predicted HR Max, 600-1350 kpm resistance, 50 rpm</t>
  </si>
  <si>
    <t>&gt; 2</t>
  </si>
  <si>
    <t>60% Predicted HR Max, 900-1800 kpm resistance, 72 rpm</t>
  </si>
  <si>
    <t>&gt; .5</t>
  </si>
  <si>
    <r>
      <rPr>
        <rFont val="Arial"/>
        <color rgb="FF1155CC"/>
        <sz val="10.0"/>
        <u/>
      </rPr>
      <t>http://doi</t>
    </r>
    <r>
      <rPr>
        <rFont val="Arial"/>
        <color rgb="FF1155CC"/>
        <sz val="10.0"/>
        <u/>
      </rPr>
      <t>.org/10.2466/pms.98.3.992-998</t>
    </r>
  </si>
  <si>
    <t>Critical flicker frequency threshold increment after an exhausting exercise</t>
  </si>
  <si>
    <t>Davranche</t>
  </si>
  <si>
    <t>https://doi.org/10.1123/jsep.27.4.515</t>
  </si>
  <si>
    <t>Cycling (incremental)</t>
  </si>
  <si>
    <t>Incremental cycling maximal exercise test
25 W increase every minute</t>
  </si>
  <si>
    <t>Until exhaustion</t>
  </si>
  <si>
    <t>Critical Flicker Fusion (CFF)</t>
  </si>
  <si>
    <t>Sensitivity Criterion</t>
  </si>
  <si>
    <t>34.8; 36.7</t>
  </si>
  <si>
    <t>3.1; 2.7</t>
  </si>
  <si>
    <t>Subjective Judgment Criterion</t>
  </si>
  <si>
    <t>-2.7; -1.3</t>
  </si>
  <si>
    <t>3.4; 4</t>
  </si>
  <si>
    <t>No effect; deterioration in perceptual processes linked to fatigue phenomena were not observed</t>
  </si>
  <si>
    <t>Information processing during physical exercise: a chronometric and electromyographic study</t>
  </si>
  <si>
    <t>https://doi.org/10.1007/s00221-005-2331-9</t>
  </si>
  <si>
    <t xml:space="preserve">Stationary </t>
  </si>
  <si>
    <t xml:space="preserve">increased by 25 W every minute </t>
  </si>
  <si>
    <t>Choice Reaction Task</t>
  </si>
  <si>
    <t>RT was faster in the exercise condition (262 ms) than in the rest condition</t>
  </si>
  <si>
    <t>A distributional analysis of the effect of physical exercise on a choice reaction time task</t>
  </si>
  <si>
    <t>https://doi.org/10.1080/02640410500132165</t>
  </si>
  <si>
    <t>Moderate/High</t>
  </si>
  <si>
    <t>90% of VTP (Vent. Threshold Power)</t>
  </si>
  <si>
    <t>RT (mean)</t>
  </si>
  <si>
    <t>RT (var)</t>
  </si>
  <si>
    <t>Errors</t>
  </si>
  <si>
    <t>Mean RT was faster during exercise than rest.  No sig. effects of exercise on error rate or RT var.  Also other analyses on TOT and RT distribution, but no meaningful interactions between exercise and measures. [either calc. ES or email Authors]</t>
  </si>
  <si>
    <t>Focusing of visual attention at rest and during physical exercise in soccer players</t>
  </si>
  <si>
    <t>https://doi.org/10.1080/02640410601040085</t>
  </si>
  <si>
    <t>60% HRR</t>
  </si>
  <si>
    <t>peripheral spatial 100% valid cue global/local</t>
  </si>
  <si>
    <t>Mean RT</t>
  </si>
  <si>
    <t>Soccer expertise</t>
  </si>
  <si>
    <t>Across the sample, faster response times during exercise, but there was an interaction, such that this effect was more pronounced in the non soccer players (who were also fit)</t>
  </si>
  <si>
    <t>Global local cue effect was reduced during ex for nonsoccer players, but was unchanged for soccer players</t>
  </si>
  <si>
    <t>Partially valid peripheral spatial global/local</t>
  </si>
  <si>
    <t>both groups showed faster RTs during exercise</t>
  </si>
  <si>
    <t>Performing Under Pressure: The Effects of Physiological Arousal, Cognitive Anxiety, and Gaze Control in Biathlon</t>
  </si>
  <si>
    <t>Vickers</t>
  </si>
  <si>
    <t>https://doi.org/10.3200/JMBR.39.5.381-394</t>
  </si>
  <si>
    <t>55% VO2 Max</t>
  </si>
  <si>
    <t>70% VO2 Max</t>
  </si>
  <si>
    <t>Very High</t>
  </si>
  <si>
    <t>100% VO2 Max</t>
  </si>
  <si>
    <t>Motor Skills</t>
  </si>
  <si>
    <t>Rifle Shooting</t>
  </si>
  <si>
    <t>Pressure</t>
  </si>
  <si>
    <t>Significant difference in shot accuracy across exercise conditions, bu not for an interaction of pressure and exercise intensity.</t>
  </si>
  <si>
    <t>Neuroelectric and behavioral indices of interference control during acute cycling</t>
  </si>
  <si>
    <t>Pontifex</t>
  </si>
  <si>
    <t>https://doi.org/10.1016/j.clinph.2006.09.029</t>
  </si>
  <si>
    <t>60% HR Max</t>
  </si>
  <si>
    <t>10.8-13.8</t>
  </si>
  <si>
    <t>Flanker Task</t>
  </si>
  <si>
    <t>No main effect of exercise condition on RT, significant main effect of condition on repsonse accuracy.
Decreased response accuracy for incongruent trials during exercise compared to rest</t>
  </si>
  <si>
    <t>Acute aerobic exercise and information processing: Energizing motor processes
during a choice reaction time task</t>
  </si>
  <si>
    <t>Audiffren</t>
  </si>
  <si>
    <t>https://doi.org/10.1016/j.actpsy.2008.09.006</t>
  </si>
  <si>
    <t>During, Post</t>
  </si>
  <si>
    <t>90% of VT</t>
  </si>
  <si>
    <t>Auditory Choice RT</t>
  </si>
  <si>
    <t>Faster RT during exercise. This effect quickly went away post exercise. The effect of exercise was more pronounced for lower intensity signals.</t>
  </si>
  <si>
    <t>Short-term exercise to exhaustion and its effects on cognitive function in young women</t>
  </si>
  <si>
    <t>Bue-Estes</t>
  </si>
  <si>
    <t>https://doi.org/10.2466/pms.107.3.933-945</t>
  </si>
  <si>
    <t>Pre, Post, Recovery</t>
  </si>
  <si>
    <t>VO2 Max</t>
  </si>
  <si>
    <t>Simple Reaction Time</t>
  </si>
  <si>
    <t>Fitness level (Active Group)</t>
  </si>
  <si>
    <t>Continual Processing</t>
  </si>
  <si>
    <t>Thruput (acc &amp; speed)</t>
  </si>
  <si>
    <t>Fitness Level</t>
  </si>
  <si>
    <t>Code Substitution</t>
  </si>
  <si>
    <t>Code Substitution Delayed</t>
  </si>
  <si>
    <t>Visuo-spatial Recall</t>
  </si>
  <si>
    <t xml:space="preserve">Simple RT: sedentary group slower than active and control groups; no effect of exercise
Continual Processing: No effect of exercise; moderator effects not reported
</t>
  </si>
  <si>
    <t>Fitness level (Sedentary Group)</t>
  </si>
  <si>
    <t>Code Substitution task(s): no effect for either task on exercise; moderator effects not reported</t>
  </si>
  <si>
    <t>Effects of acute exercise on executive processing, short-term and long-term memory</t>
  </si>
  <si>
    <t>Coles</t>
  </si>
  <si>
    <t>https://doi-org.proxy.library.ucsb.edu:9443/10.1080/02640410701591417</t>
  </si>
  <si>
    <t>60% VO2 max</t>
  </si>
  <si>
    <t>visual working memory</t>
  </si>
  <si>
    <t>Brown-Peterson Test</t>
  </si>
  <si>
    <t>73.4; 79.5</t>
  </si>
  <si>
    <t>18.33; 15.35</t>
  </si>
  <si>
    <t>72.1; 81</t>
  </si>
  <si>
    <t>19.9; 18.55</t>
  </si>
  <si>
    <t>75.17; 79.87</t>
  </si>
  <si>
    <t>19.64; 22.26</t>
  </si>
  <si>
    <t xml:space="preserve">No effect of exercise on visual short-term memory task </t>
  </si>
  <si>
    <t>Acute aerobic exercise and information processing: Modulation of executive control in a Random Number Generation task</t>
  </si>
  <si>
    <t>https://10.1016/j.actpsy.2009.06.008</t>
  </si>
  <si>
    <t>Auditory RNG</t>
  </si>
  <si>
    <t>TPI</t>
  </si>
  <si>
    <t>Runs</t>
  </si>
  <si>
    <t>Both measures are an index of inhibitory control and strategy in the random number generation task. The effects were that the easier strategies were adopted during exercise. Note the cohen's d was averaged across tests during exercise. the eta squared is from an ANOVA main effect. There are cohen's d for the Runs measure so they could be averaged.</t>
  </si>
  <si>
    <t>The effect of acute aerobic and resistance exercise on working memory</t>
  </si>
  <si>
    <t>https://doi.org/10.1249/mss.0b013e3181907d69</t>
  </si>
  <si>
    <t>Treadmill/ Resistance</t>
  </si>
  <si>
    <t>Pre, Post1, Post2 (30 min)</t>
  </si>
  <si>
    <t>60-70% VO2 Max</t>
  </si>
  <si>
    <t>8-12 Reps at 80% 1 rep max</t>
  </si>
  <si>
    <t>Sternberg</t>
  </si>
  <si>
    <t xml:space="preserve">87.23; 88.17; 87.93 </t>
  </si>
  <si>
    <t>1.57; 1.28; 1.61</t>
  </si>
  <si>
    <t>87.96; 88.13; 87.9</t>
  </si>
  <si>
    <t>1.57; 1.58; 1.64</t>
  </si>
  <si>
    <t>87.16; 87.23; 86.06</t>
  </si>
  <si>
    <t>1.32; 1.59; 1.45</t>
  </si>
  <si>
    <t>Differences in ball sports athletes speed discrimination skills before and after exercise induced fatigue</t>
  </si>
  <si>
    <t>Thomson</t>
  </si>
  <si>
    <t>https://www.ncbi.nlm.nih.gov/pubmed/24149535</t>
  </si>
  <si>
    <t>Treadmill</t>
  </si>
  <si>
    <t>Maximal Exertion (Ramped)</t>
  </si>
  <si>
    <t>Speed-discrimination task</t>
  </si>
  <si>
    <t>0.59; 0.56</t>
  </si>
  <si>
    <t>0.09; 0.08</t>
  </si>
  <si>
    <t>Sporting profession</t>
  </si>
  <si>
    <t>1.1; 1.83</t>
  </si>
  <si>
    <t>1.04; 1.46</t>
  </si>
  <si>
    <t xml:space="preserve">Athletes' decision-making time decreased but errors increased after maximal exercise bout.  Only difference between athlete groups was that the soccer players made fewer errors than the </t>
  </si>
  <si>
    <t>No DOI (used PMID instead)</t>
  </si>
  <si>
    <t>Heart rate variability and cognitive function: Effects of physical effort</t>
  </si>
  <si>
    <t>Luft</t>
  </si>
  <si>
    <t>https://doi.org/10.1016/j.biopsycho.2009.07.007</t>
  </si>
  <si>
    <t>Pre-post</t>
  </si>
  <si>
    <t>12 km/h + 1 km/h every 3 min</t>
  </si>
  <si>
    <t>Simple Detection</t>
  </si>
  <si>
    <t>2.45; 2.43</t>
  </si>
  <si>
    <t>0.08; 0.07</t>
  </si>
  <si>
    <t>Choice Reaction Time</t>
  </si>
  <si>
    <t>2.67; 2.68</t>
  </si>
  <si>
    <t>0.05; 0.07</t>
  </si>
  <si>
    <t>One-Back</t>
  </si>
  <si>
    <t xml:space="preserve">RT </t>
  </si>
  <si>
    <t>2.83; 2.8</t>
  </si>
  <si>
    <t>.1; 0.09</t>
  </si>
  <si>
    <t>Recognition</t>
  </si>
  <si>
    <t>2.95; 2.93</t>
  </si>
  <si>
    <t>0.08; 0.06</t>
  </si>
  <si>
    <t>Continuous Monitoring</t>
  </si>
  <si>
    <t>2.62; 2.62</t>
  </si>
  <si>
    <t>0.08; 0.1</t>
  </si>
  <si>
    <t>98.58; 97.59</t>
  </si>
  <si>
    <t>2.61; 3.09</t>
  </si>
  <si>
    <t>95.67; 94.62</t>
  </si>
  <si>
    <t>4.62; 4.19</t>
  </si>
  <si>
    <t>94.48; 93.04</t>
  </si>
  <si>
    <t>4.61; 4.19</t>
  </si>
  <si>
    <t>75.9; 73.51</t>
  </si>
  <si>
    <t>8.37; 10.7</t>
  </si>
  <si>
    <t>Monitoring</t>
  </si>
  <si>
    <t>89.05; 89.73</t>
  </si>
  <si>
    <t>6.98; 6.38</t>
  </si>
  <si>
    <t>self computed</t>
  </si>
  <si>
    <t>No overall significant difference in cognitive performance pre/post test.
Significant main effect of faster RT after incremental exercise on the 1-Back Task</t>
  </si>
  <si>
    <t>When does walking alter thinking? Age and task associated findings</t>
  </si>
  <si>
    <t>Srygley</t>
  </si>
  <si>
    <t>https://doi.org/10.1016/j.brainres.2008.11.067</t>
  </si>
  <si>
    <t>Walking</t>
  </si>
  <si>
    <t>task completion</t>
  </si>
  <si>
    <t>self-selected comfortabl pace</t>
  </si>
  <si>
    <t>Serial Subtraction</t>
  </si>
  <si>
    <t>Phoneme Monitoring</t>
  </si>
  <si>
    <t>Decrease in serial 7 accuracy while walking compared to sitting</t>
  </si>
  <si>
    <t>Effect of using a treadmill workstation on performance of simulated office work tasks</t>
  </si>
  <si>
    <t>John</t>
  </si>
  <si>
    <t>https://doi.org/10.1123/jpah.6.5.617</t>
  </si>
  <si>
    <t>Sitting</t>
  </si>
  <si>
    <t>60 mins</t>
  </si>
  <si>
    <t>Treadmill walking at 1pm (&lt;2 METS)</t>
  </si>
  <si>
    <t>Math Reasoning</t>
  </si>
  <si>
    <t>Stroop</t>
  </si>
  <si>
    <t>N. items within time limit</t>
  </si>
  <si>
    <t>Reading Comprehension</t>
  </si>
  <si>
    <t>Participants displayed better scores in typing and were faster in mouse cliking and drag-and-drop tests in the sitting condiiton compared to treadmill walking.</t>
  </si>
  <si>
    <t>1) No ES or means reported.  Would need to contact authors.  2) I've not listed the typing, mouse clicking and drag-drop tasks here because no space.</t>
  </si>
  <si>
    <t>Attentional processes and blood lactate levels</t>
  </si>
  <si>
    <t>Coco</t>
  </si>
  <si>
    <t>https://doi.org/10.1016/j.brainres.2009.09.032</t>
  </si>
  <si>
    <t>Increase by 30W per 3 min</t>
  </si>
  <si>
    <t>Exhaustion</t>
  </si>
  <si>
    <t>Lactate Infusion</t>
  </si>
  <si>
    <t>Divided Attention Task</t>
  </si>
  <si>
    <t xml:space="preserve"> Influence of exercise intensity on the decision-making performance of experienced and inexperienced soccer players</t>
  </si>
  <si>
    <t>Fontana</t>
  </si>
  <si>
    <t>https://doi.org/10.1123/jsep.31.2.135</t>
  </si>
  <si>
    <t>40% VO2max</t>
  </si>
  <si>
    <t>60% VO2max</t>
  </si>
  <si>
    <t>80% VO2max</t>
  </si>
  <si>
    <t>Experience (ns)</t>
  </si>
  <si>
    <t>Speed of decision making (RT) was sig. faster at 60% and 80% max aerobic capacity compared to rest for both groups.  Experienced players were also sig. more accurate and faster at the task, but experience did not interact with either accuracy or RT.</t>
  </si>
  <si>
    <t>Effects of Acute Exercise on Sensory and Executive Processing Tasks</t>
  </si>
  <si>
    <t>Lambourne</t>
  </si>
  <si>
    <t>https://doi.org/10.1249/MSS.0b013e3181cbee11</t>
  </si>
  <si>
    <t>Pre, During, Post1 (1 min), Post2 (15 min), Post3 (20min)</t>
  </si>
  <si>
    <t>Exercise</t>
  </si>
  <si>
    <t>Discrimination</t>
  </si>
  <si>
    <t>PASAT</t>
  </si>
  <si>
    <t>0.92; 0.93; 0.94; 0.93; 0.94</t>
  </si>
  <si>
    <t>0.02; 0.02; 0.01; 0.02; 0.02</t>
  </si>
  <si>
    <t>0.94; 0.94; 0.92; 0.93; 0.96</t>
  </si>
  <si>
    <t>0.02; 0.02; 0.02; 0.02; 0.01</t>
  </si>
  <si>
    <t>No main effects or interactions of condition or test block (time) on the PASAT</t>
  </si>
  <si>
    <t>The effects of different exercise workloads on visual perception skills in elite Serbian female judokas</t>
  </si>
  <si>
    <t>Drid</t>
  </si>
  <si>
    <t>https://www.researchgate.net/publication/283796825_The_effects_of_different_exercise_workloads_on_visual_perception_skills_in_elite_serbian_female_judokas</t>
  </si>
  <si>
    <t>low ( (incremental/steady for 6mins)</t>
  </si>
  <si>
    <t>moderate (incremental/steady for 6mins)</t>
  </si>
  <si>
    <t>75% VO2 Max</t>
  </si>
  <si>
    <t>high  (incremental/steady for 6mins)</t>
  </si>
  <si>
    <t>90% VO2 max</t>
  </si>
  <si>
    <t>Acute effect of exercise on kicking accuracy in elite Australian football players</t>
  </si>
  <si>
    <t>Young</t>
  </si>
  <si>
    <t>https://doi.org/10.1016/j.jsams.2008.07.002</t>
  </si>
  <si>
    <t xml:space="preserve">Pre-Post </t>
  </si>
  <si>
    <t>Moderate-High</t>
  </si>
  <si>
    <t>182+/-9 HR</t>
  </si>
  <si>
    <t>Total 7 (3 min break in middle)</t>
  </si>
  <si>
    <t>Kicking Accuracy Test</t>
  </si>
  <si>
    <t>85.7; 83.4</t>
  </si>
  <si>
    <t>23.8; 21.8</t>
  </si>
  <si>
    <t>The Benefit of Recreational Physical Activity to Restore Attentional Fatigue: The Effects of Running Intensity Level on Attention Scores</t>
  </si>
  <si>
    <t>Norling</t>
  </si>
  <si>
    <t>https://doi.org/10.1080/00222216.2010.11950198</t>
  </si>
  <si>
    <t>Pre; Post</t>
  </si>
  <si>
    <t>Short‐term effects of aerobic exercise on executive processes and emotional reactivity</t>
  </si>
  <si>
    <t>Tomporowski</t>
  </si>
  <si>
    <t>http://dx.doi.org/10.1080/1612197X.2005.9671763</t>
  </si>
  <si>
    <t>Fluid replacement was manipulated (4 different types of sport drinks) as well as exercise (exercise / no exercise)
Across the drink condition, PASAT scores were greater after the exercise sessions than after the non-exercise period.</t>
  </si>
  <si>
    <t>http://dx.doi.org/10.1080/1612197X.2005.9671764</t>
  </si>
  <si>
    <t>60-75% VO2 max</t>
  </si>
  <si>
    <t>Functioning of the attentional networks at rest vs. during acute bouts of aerobic exercise</t>
  </si>
  <si>
    <t>Huertas</t>
  </si>
  <si>
    <t>https://doi.org/10.1123/jsep.33.5.649</t>
  </si>
  <si>
    <t>80% of watts at lactate threshold</t>
  </si>
  <si>
    <t>Intense</t>
  </si>
  <si>
    <t>95% of watts at lactate threshold</t>
  </si>
  <si>
    <t>ANTs</t>
  </si>
  <si>
    <t>Overall RT</t>
  </si>
  <si>
    <t>Alerting Index</t>
  </si>
  <si>
    <t>Main effect of exercise on overall RT, with faster RT in intense condition vs rest. Difference between moderate condition RT and rest was not significant
Significant interaction between exercise and alerting on RT for no-cue trials. Reduction in alerting index in moderate exercise vs rest.</t>
  </si>
  <si>
    <t>The effect of active workstation use on measures of cognition, attention and motor skill</t>
  </si>
  <si>
    <t>Ohlinger</t>
  </si>
  <si>
    <t>https://doi.org/10.1123/jpah.8.1.119</t>
  </si>
  <si>
    <t>Treadmill Walking</t>
  </si>
  <si>
    <t>rest</t>
  </si>
  <si>
    <t>Need to estimate</t>
  </si>
  <si>
    <t>Standing</t>
  </si>
  <si>
    <t>low</t>
  </si>
  <si>
    <t>1.6 km/h</t>
  </si>
  <si>
    <t>Attention + WM</t>
  </si>
  <si>
    <t>Auditory Consonant Trigram Test</t>
  </si>
  <si>
    <t>Digital Finger Tapping Test (DFFT)</t>
  </si>
  <si>
    <t>A sig. effect of active workstation use was found on DFFT task (not the others).  Walking reduced DFFT performance.</t>
  </si>
  <si>
    <t>Visual Threat Detection During Moderate- and High-Intensity Exercise</t>
  </si>
  <si>
    <t>Shields</t>
  </si>
  <si>
    <t>https://doi.org/10.1037/a0021251</t>
  </si>
  <si>
    <t>45% HR Max</t>
  </si>
  <si>
    <t>80% HR Max</t>
  </si>
  <si>
    <t>Visual Threat Detection</t>
  </si>
  <si>
    <t>Fear</t>
  </si>
  <si>
    <t>Across fear-relevant and frear irrelevant matrix types, response accuracy was significantly lower during the resting condition vs moderate/high-intensity exercise. No difference between the exercise conditions.
RT was significantly slower during rest compared to moderate/high-intensity exercise conditions. No difference between exercise conditions</t>
  </si>
  <si>
    <t>Aerobic exercise improves hippocampal function and increases BDNF in the serum of young adult males</t>
  </si>
  <si>
    <t>Griffin</t>
  </si>
  <si>
    <t>https://doi.org/10.1016/j.physbeh.2011.06.005</t>
  </si>
  <si>
    <t>Graded Exercise Test
75 W increase by 25-50W</t>
  </si>
  <si>
    <t>Volitional exhaustion</t>
  </si>
  <si>
    <t>Episodic Memory
Inhibition</t>
  </si>
  <si>
    <t>Face-Name Task</t>
  </si>
  <si>
    <t>12.15; 17.08</t>
  </si>
  <si>
    <t>3.13; 6.85</t>
  </si>
  <si>
    <t>16.03; 21.20</t>
  </si>
  <si>
    <t>5.77; 7.01</t>
  </si>
  <si>
    <t>Larger increase in memory recall from baseline after exercise vs rest. 
Doesn't appear as though they actually made comparisons between groups, though. No change in performance on the Stroop task</t>
  </si>
  <si>
    <t>Effects of acute aerobic exercise on exogenous spatial attention</t>
  </si>
  <si>
    <t>Sanabria</t>
  </si>
  <si>
    <t>https://psycnet.apa.org/doi/10.1016/j.psychsport.2011.04.002</t>
  </si>
  <si>
    <t>Cycling no resistance</t>
  </si>
  <si>
    <t>85% AT</t>
  </si>
  <si>
    <t>Low Post-Moderate</t>
  </si>
  <si>
    <t>Exogenous cuing</t>
  </si>
  <si>
    <t>Faster RT during and post exercise. IOR was only present during rest.  Looks like it may have been due to the speed up squashing the effect.</t>
  </si>
  <si>
    <t>Dual-task performance during a climbing traverse</t>
  </si>
  <si>
    <t>Green</t>
  </si>
  <si>
    <t>https://doi.org/10.1007/s00221-011-2898-2</t>
  </si>
  <si>
    <t>Climbing</t>
  </si>
  <si>
    <t>stationary</t>
  </si>
  <si>
    <t>word recall</t>
  </si>
  <si>
    <t>Words recalled</t>
  </si>
  <si>
    <t>Effects of Acute Exercise on Executive Function: A Study With a Tower of London Task</t>
  </si>
  <si>
    <t>Chang</t>
  </si>
  <si>
    <t>https://doi.org/10.1123/jsep.33.6.847</t>
  </si>
  <si>
    <t xml:space="preserve">Stationary (reading) </t>
  </si>
  <si>
    <t>50-70% Heart rate reserve</t>
  </si>
  <si>
    <t>Planning, Working Memory
Control, Inhibition</t>
  </si>
  <si>
    <t>Tower of London</t>
  </si>
  <si>
    <t>Total moves</t>
  </si>
  <si>
    <t>31.45; 28.40</t>
  </si>
  <si>
    <t>20.42; 18.55</t>
  </si>
  <si>
    <t>32; 19.05</t>
  </si>
  <si>
    <t>18.40; 14.28</t>
  </si>
  <si>
    <t>4.14; 4.95</t>
  </si>
  <si>
    <t>3; 3.11</t>
  </si>
  <si>
    <t>3.75; 5.9</t>
  </si>
  <si>
    <t>2.83; 2.77</t>
  </si>
  <si>
    <t>188.7; 147.54</t>
  </si>
  <si>
    <t>68.72; 37.65</t>
  </si>
  <si>
    <t>225.36; 156.11</t>
  </si>
  <si>
    <t>90.68; 72.85</t>
  </si>
  <si>
    <t>Significant decrease from pre-test to post-test in the number of moves to solve the Tower of London for the exercise condition, not in the control.
Increase in accuracy from pre-test to post-test for the exercise condition, but not in the control.</t>
  </si>
  <si>
    <t>Attentional Bias to Emotional Stimuli Is Altered During Moderate- but Not High-Intensity Exercise</t>
  </si>
  <si>
    <t>Tian</t>
  </si>
  <si>
    <t>https://doi.org/10.1037/a0023568</t>
  </si>
  <si>
    <t>45% VO2 Max</t>
  </si>
  <si>
    <t>Dot-Probe Task</t>
  </si>
  <si>
    <t>Effects of acute physical exercise on executive functions: A comparison between aerobic and strength exercise</t>
  </si>
  <si>
    <t>Alves</t>
  </si>
  <si>
    <t>http://dx.doi.org/10.1123/jsep.34.4.539</t>
  </si>
  <si>
    <t>Walking/Resistance</t>
  </si>
  <si>
    <t>Stretching</t>
  </si>
  <si>
    <t>50-60% HRR</t>
  </si>
  <si>
    <t>2 x 15 Max Reps</t>
  </si>
  <si>
    <t>Cognitive Control</t>
  </si>
  <si>
    <t>Victoria Stroop Test</t>
  </si>
  <si>
    <t>Trail Making Test</t>
  </si>
  <si>
    <t>Time to completion</t>
  </si>
  <si>
    <t xml:space="preserve">Significant interactino between both Stroop non-color word/color ratio and stroop color word/color ratio. In both cases, RT was lower after exercise compared to control. No significance for accuracy.
No significant main effects or interactions for Trail Making B/A ratio RT </t>
  </si>
  <si>
    <t>Poor stats reporting</t>
  </si>
  <si>
    <t>Effects of strenuous exercise on visual perception are independent of visual resolution</t>
  </si>
  <si>
    <t>Ando</t>
  </si>
  <si>
    <t>https://doi-org.proxy.library.ucsb.edu:9443/10.1016/j.physbeh.2012.01.012</t>
  </si>
  <si>
    <t>40% of VO2 peak</t>
  </si>
  <si>
    <t xml:space="preserve">VO2 peak 93.4 ± 14.7 </t>
  </si>
  <si>
    <t>70% VO2 peak</t>
  </si>
  <si>
    <t>VO2 peak 194.4 ± 25.6 W</t>
  </si>
  <si>
    <t>Preception</t>
  </si>
  <si>
    <t>Visual RT</t>
  </si>
  <si>
    <t>Significant main effect of workload (</t>
  </si>
  <si>
    <t>Three days of experiment: day 1 peak VO2 record, day 2 practice run, day 3 actual experiment.</t>
  </si>
  <si>
    <t>Moderate intensity exercise facilitates working memory</t>
  </si>
  <si>
    <t>Quelhas Martins</t>
  </si>
  <si>
    <t>http://dx.doi.org/10.1016/j.psychsport.2012.11.010</t>
  </si>
  <si>
    <t>60-180 W</t>
  </si>
  <si>
    <t>working memory</t>
  </si>
  <si>
    <t>Block (PASAT difficulty)</t>
  </si>
  <si>
    <t>Cycling improved performance on the PASAT. Performance decreased with task difficulty overall, both groups performed the same when the PASAT difficulty was low</t>
  </si>
  <si>
    <t>Very low intensity</t>
  </si>
  <si>
    <t>5 watts</t>
  </si>
  <si>
    <t>Low Intensity</t>
  </si>
  <si>
    <t>50-60 watts</t>
  </si>
  <si>
    <t>Medium intensity</t>
  </si>
  <si>
    <t>75-90 watts</t>
  </si>
  <si>
    <t>Response Latency</t>
  </si>
  <si>
    <t>Improved performance on the Sternberg task in exercise condition compared to control for low and medium intensities only (not for 'very low')</t>
  </si>
  <si>
    <t>A Single Bout of Exercise Improves Motor Memory</t>
  </si>
  <si>
    <t>Roig</t>
  </si>
  <si>
    <t>http://doi.org/10.1371/journal.pone.0044594</t>
  </si>
  <si>
    <t>Lying down</t>
  </si>
  <si>
    <t>200-315W</t>
  </si>
  <si>
    <t>Motor Skill Acquisition</t>
  </si>
  <si>
    <t>Visuomotor Accuracy Tracking Task</t>
  </si>
  <si>
    <t>Error</t>
  </si>
  <si>
    <t>Short-term retention of motor skill between exercise and control not significant</t>
  </si>
  <si>
    <t>looked at two exercise groups (one exercised before the task [reported here] and one exercised after [not reported here]. there were significant effects of exercise on motor skill retention after 24 hours.</t>
  </si>
  <si>
    <t>The effects of acute exercise on temporal generalization</t>
  </si>
  <si>
    <t>https://doi-org.proxy.library.ucsb.edu:9443/10.1080%2F17470218.2011.605959</t>
  </si>
  <si>
    <t>90% VT</t>
  </si>
  <si>
    <t>Working memory</t>
  </si>
  <si>
    <t>Operation Span Task</t>
  </si>
  <si>
    <t>27.88; 28.94</t>
  </si>
  <si>
    <t>5.3; 5.58</t>
  </si>
  <si>
    <t>28.13; 28.06</t>
  </si>
  <si>
    <t>5.63; 6.35</t>
  </si>
  <si>
    <t>self-computed</t>
  </si>
  <si>
    <t>RNG: No effect of exercise on any of the measures for the random number generator task
OSPAN: No effect of exercise on OSPAN performance</t>
  </si>
  <si>
    <t>The influence of exercise-induced fatigue on cognitive function</t>
  </si>
  <si>
    <t>Moore</t>
  </si>
  <si>
    <t>https://doi.org/10.1080/02640414.2012.675083</t>
  </si>
  <si>
    <t>Pre, Post1 (15 min), Post2 (75 min)</t>
  </si>
  <si>
    <t>30% VT &gt; 90% VT</t>
  </si>
  <si>
    <t>5 mins &gt; 55 mins</t>
  </si>
  <si>
    <t>Perceptual</t>
  </si>
  <si>
    <t>Simple Visual-discrimination task</t>
  </si>
  <si>
    <t>99.66; 99.83; 98.66</t>
  </si>
  <si>
    <t>0.84; 0.62; 2.56</t>
  </si>
  <si>
    <t>99.83; 99.5; 99</t>
  </si>
  <si>
    <t>0.62; 1.35; 2</t>
  </si>
  <si>
    <t>Complex Visual Discrimination Task</t>
  </si>
  <si>
    <t>69.86; 63.46; 62.66</t>
  </si>
  <si>
    <t>12.12; 22.76; 20.06</t>
  </si>
  <si>
    <t>66.4; 58.66; 60</t>
  </si>
  <si>
    <t>16.31; 22.42; 17.94</t>
  </si>
  <si>
    <t>1) Following exercise, ps evidenced a decline in perceptual sensitivity (in the complex version of the task) that was not observed during rest. 2) No effect of exercise on Hits in Vigilance Task. 3) Following exercise, ps exhibited sig. longer response times when compared to ps assigned to the rest condition</t>
  </si>
  <si>
    <t>https://doi.org/10.1080/02640414.2012.675084</t>
  </si>
  <si>
    <t>6 mins &gt; 55 mins</t>
  </si>
  <si>
    <t>Vigilance</t>
  </si>
  <si>
    <t>Witnesses in Action: The Effect of Physical Exertion on Recall and Recognition</t>
  </si>
  <si>
    <t>Hope</t>
  </si>
  <si>
    <t>https://10.1177/0956797611431463</t>
  </si>
  <si>
    <t>Punching Bag</t>
  </si>
  <si>
    <t>Active</t>
  </si>
  <si>
    <t>No exertion</t>
  </si>
  <si>
    <t>Exertion</t>
  </si>
  <si>
    <t>self-paced</t>
  </si>
  <si>
    <t>Exhaustion (mean 56 s)</t>
  </si>
  <si>
    <t>Recognition Memory</t>
  </si>
  <si>
    <t>Cued Recall</t>
  </si>
  <si>
    <t>Recall</t>
  </si>
  <si>
    <t>Decline in executive control during acute bouts of exercise as a function of exercise intensity and fitness level</t>
  </si>
  <si>
    <t>Labelle</t>
  </si>
  <si>
    <t>http://dx.doi.org/10.1016/j.bandc.2012.10.001</t>
  </si>
  <si>
    <t>40% Peak Power Output</t>
  </si>
  <si>
    <t>60% Peak Power Output</t>
  </si>
  <si>
    <t>80% Peak Power Output</t>
  </si>
  <si>
    <t>Stroop Task</t>
  </si>
  <si>
    <t>Task Switching</t>
  </si>
  <si>
    <t>RT; Accuracy</t>
  </si>
  <si>
    <t xml:space="preserve">No effect of intensity on both RT and error rate for the denomination and inhibition trials. 
Main effect of intensity on accuracy for switch trials, with an increase in error between the 60% and 80% PPO.  </t>
  </si>
  <si>
    <t>The immediate and sustained effects of acute exercise on planning aspect of executive function</t>
  </si>
  <si>
    <t>Hung</t>
  </si>
  <si>
    <t>https://doi.org/10.1016/j.psychsport.2013.05.004</t>
  </si>
  <si>
    <t>Increase 15W every 2 min until 60-70% HR reserve</t>
  </si>
  <si>
    <t>Total correct score</t>
  </si>
  <si>
    <t xml:space="preserve">Tower of London </t>
  </si>
  <si>
    <t>Total execution time</t>
  </si>
  <si>
    <t xml:space="preserve">*Couple Notes:* Multiple post-tests (I.e., immediately post, 30, and 60 post)
Significant enhancement of total move score immediately post exercise cessation
Better response inhibition of planning 30 and 60 min after cessation </t>
  </si>
  <si>
    <t>Executive function during acute exercise: The role of exercise intensity</t>
  </si>
  <si>
    <t>Wang</t>
  </si>
  <si>
    <t>https://doi.org/10.1123/jsep.35.4.358</t>
  </si>
  <si>
    <t>30% HRR</t>
  </si>
  <si>
    <t>50% HRR</t>
  </si>
  <si>
    <t>80% HRR</t>
  </si>
  <si>
    <t>Wisconsin Card Sorting Task</t>
  </si>
  <si>
    <t>Perservative Responses</t>
  </si>
  <si>
    <t>Conceptual-Level Response</t>
  </si>
  <si>
    <t>reported</t>
  </si>
  <si>
    <t>Categories Completed 
Failure to Maintain</t>
  </si>
  <si>
    <t>80% HRR group demonstrated higher Perseverative Responses compared w/ the other three groups
80% HRR group demonstrated lower Conceptual-Level responses, and Number of Completed categories compared w/ the other three groups
No effect of Failure to Maintain</t>
  </si>
  <si>
    <t>The Effects of Exercise and Body Armor on Cognitive Function in Healthy Volunteers</t>
  </si>
  <si>
    <t>Roberts</t>
  </si>
  <si>
    <t>http://dx.doi.org/10.7205/MILMED-D-12-00385</t>
  </si>
  <si>
    <t>Circuit</t>
  </si>
  <si>
    <t>Pre, Post1 (End of exercise), Post2 (5min after)</t>
  </si>
  <si>
    <t>1 min jog</t>
  </si>
  <si>
    <t>1 min jog, 1-minute sprint (knees to chest), 30 sec job, 1 min sprint (knees to chest)</t>
  </si>
  <si>
    <t>Execute Function</t>
  </si>
  <si>
    <t>COWAT</t>
  </si>
  <si>
    <t>Clustering</t>
  </si>
  <si>
    <t>0.69; 0.98; 0.96</t>
  </si>
  <si>
    <t>0.48; 0.60; 0.77</t>
  </si>
  <si>
    <t>0.93;1.05;1.30</t>
  </si>
  <si>
    <t>0.67;0.71;0.9</t>
  </si>
  <si>
    <t>Switching</t>
  </si>
  <si>
    <t>25.25; 22; 23.25</t>
  </si>
  <si>
    <t>7.85; 5.67; 7.75</t>
  </si>
  <si>
    <t>25.5; 23.75; 22.8</t>
  </si>
  <si>
    <t>5.67; 7.79; 6.62</t>
  </si>
  <si>
    <t>No effect of exercise on the verbal fluency task (COWAT)</t>
  </si>
  <si>
    <t>Influence of acute high-intensity aerobic interval exercise bout on selective attention and short-term memory tasks</t>
  </si>
  <si>
    <t>https://doi.org/10.2466%2F22.06.PMS.118k10w4</t>
  </si>
  <si>
    <t>HIT</t>
  </si>
  <si>
    <t>Stroop (mod)</t>
  </si>
  <si>
    <t>On the Stoop incongruent color word RTs were faster in HIT than control. Digit span there was no difference.</t>
  </si>
  <si>
    <t>Attentional processes during submaximal exercises</t>
  </si>
  <si>
    <t>Perciavalle</t>
  </si>
  <si>
    <t>https://doi.org/10.3109/08990220.2013.796924</t>
  </si>
  <si>
    <t>ACT</t>
  </si>
  <si>
    <t>During exercise significant effects (relative to pre) were obsreved in the 80% group in RT, not in errors or omissions. 60% had one timepoint that showed a difference in RT. No effect sizes reported.</t>
  </si>
  <si>
    <t>Fitness level moderates executive control disruption during exercise regardless of age</t>
  </si>
  <si>
    <t>http://dx.doi.org/10.1123/jsep.2013-0115</t>
  </si>
  <si>
    <t>Increase in error rates from 60% to 80% intensity</t>
  </si>
  <si>
    <t>Single Bouts of Exercise Selectively Sustain Attentional Processes</t>
  </si>
  <si>
    <t>https://dx.doi.org/10.1111%2Fpsyp.12395</t>
  </si>
  <si>
    <t>70% HR Max</t>
  </si>
  <si>
    <t>Visual Oddball</t>
  </si>
  <si>
    <t>445.9; 453.9</t>
  </si>
  <si>
    <t>47.3; 46.4</t>
  </si>
  <si>
    <t>440.5; 438.2</t>
  </si>
  <si>
    <t>46.4; 38.2</t>
  </si>
  <si>
    <t>87.7; 84</t>
  </si>
  <si>
    <t>9.4; 11</t>
  </si>
  <si>
    <t>88.5; 85.7</t>
  </si>
  <si>
    <t>8.3; 8.5</t>
  </si>
  <si>
    <t>Significant main effect of exercise on RT, BUT there was no significant difference in the change of RT from pre-post between exercise and rest. 
Thus, exercise is not enhancing RT, but rather is sustaining the attentional repsonse. This response is decreased in the resting condition.</t>
  </si>
  <si>
    <t>Does the inverted-U function disappear in expert athletes? Ananalysis of the attentional behavior under physical exercise ofathletes and non-athletes</t>
  </si>
  <si>
    <t>Hüttermann</t>
  </si>
  <si>
    <t>http://dx.doi.org/10.1016/j.physbeh.2014.04.020</t>
  </si>
  <si>
    <t>50% HR Max</t>
  </si>
  <si>
    <t>Breadth Measuring</t>
  </si>
  <si>
    <t>No Athletic Experience</t>
  </si>
  <si>
    <t>Significant main effect of exercise intensity on attentional performance. Increased accuracy at 60% and 70% overall, but this effect was driven by more experienced atheletes. 
Non-athletes displayed no difference in accuracy across exercise intensities. Athletes displayed higher success rate as intensity levels increased.</t>
  </si>
  <si>
    <t>Athletic Experience</t>
  </si>
  <si>
    <t>Dual-task interference between climbing and a simulated communication task</t>
  </si>
  <si>
    <t>Darling</t>
  </si>
  <si>
    <r>
      <rPr>
        <rFont val="Arial"/>
        <color rgb="FF1155CC"/>
        <sz val="10.0"/>
        <u/>
      </rPr>
      <t>https://doi</t>
    </r>
    <r>
      <rPr>
        <rFont val="Arial"/>
        <color rgb="FF1155CC"/>
        <sz val="10.0"/>
        <u/>
      </rPr>
      <t>.org/ 10.1007/s00221-014-3855-7</t>
    </r>
  </si>
  <si>
    <t>Stationary (VAS mean 3.6/100)</t>
  </si>
  <si>
    <t>Climbing (VAS mean 74.8/100)</t>
  </si>
  <si>
    <t>Word assocation</t>
  </si>
  <si>
    <t xml:space="preserve">Word Association </t>
  </si>
  <si>
    <t>Acute exercise and aerobic fitness influence selective attention during visual search</t>
  </si>
  <si>
    <t>Bullock</t>
  </si>
  <si>
    <t>https://doi.org/10.3389/fpsyg.2014.01290</t>
  </si>
  <si>
    <t>~50% est. VO2max</t>
  </si>
  <si>
    <t>Hybrid Flanker/Load Task</t>
  </si>
  <si>
    <t>Test Latency</t>
  </si>
  <si>
    <t>Aerobic Capacity</t>
  </si>
  <si>
    <t>Distraction</t>
  </si>
  <si>
    <t>Perceptual Load</t>
  </si>
  <si>
    <t>Fitter individuals were faster at visual search, but this relationship only emerged after the onset of physical activity.</t>
  </si>
  <si>
    <t>Acute exercise improves motor memory: Exploring potential biomarkers</t>
  </si>
  <si>
    <t>Skriver</t>
  </si>
  <si>
    <t>https://doi.org/10.1016/j.nlm.2014.08.004</t>
  </si>
  <si>
    <t>Resistance 100W + 50W every 3 mins</t>
  </si>
  <si>
    <t>Motor Skill</t>
  </si>
  <si>
    <t>visuomotor tracking task (MT)</t>
  </si>
  <si>
    <t xml:space="preserve"> improvements in motor skill acquisition and retention induced by acute cardiovascular exercise are associated with increased concentrations of biomarkers involved in memory and learning processes</t>
  </si>
  <si>
    <t>Impact of acute aerobic exercise and cardiorespiratory fitness on visuospatial attention performance and serum BDNF levels</t>
  </si>
  <si>
    <t>Tsai</t>
  </si>
  <si>
    <t>http://dx.doi.org/10.1016/j.psyneuen.2013.12.014</t>
  </si>
  <si>
    <t>Spatial cueing</t>
  </si>
  <si>
    <t>Fitness level</t>
  </si>
  <si>
    <t>Exercise group showed overall faster response times than the non exercise (pre. vs. post). Interaction showing that the exercise groups only showed pre-post differences and that high fit individuals were faster than low.</t>
  </si>
  <si>
    <t>Also did ERPs and showed that mainly differences as a function of fitness. BDNF was also higher for the exercise intervention groups.</t>
  </si>
  <si>
    <t>Executive function and endocrinological responses to acute resistance exercise</t>
  </si>
  <si>
    <t>https://doi.org/10.3389/fnbeh.2014.00262</t>
  </si>
  <si>
    <t>Anaerobic</t>
  </si>
  <si>
    <t>Resistance</t>
  </si>
  <si>
    <t>50% 1 rep max</t>
  </si>
  <si>
    <t>80% 1 rep max</t>
  </si>
  <si>
    <t>Go/No-Go combined with Flanker</t>
  </si>
  <si>
    <t>309.57; 287.21</t>
  </si>
  <si>
    <t>69.15; 68.91</t>
  </si>
  <si>
    <t>299.49; 275.02</t>
  </si>
  <si>
    <t>47.9; 47.56</t>
  </si>
  <si>
    <t>Decreased RTs post-exercise for the go condition
Increased accuracy post-exercise on incongruent-no-go condition
*Note* did not report stats for other task conditions (e.g., congruent/no-go). Also, no post-hoc comparison between exercise groups, just with pre-test scores</t>
  </si>
  <si>
    <t>Positive effect of acute mild exercise on executive function via arousal-related prefrontal activations: An fNIRS study</t>
  </si>
  <si>
    <t>Byun</t>
  </si>
  <si>
    <t>https://doi.org/10.1016/j.neuroimage.2014.04.067</t>
  </si>
  <si>
    <t xml:space="preserve">Rest </t>
  </si>
  <si>
    <t>30% VO2 peak</t>
  </si>
  <si>
    <t>782.6; 772.45</t>
  </si>
  <si>
    <t>27.67; 26.78</t>
  </si>
  <si>
    <t>765; 739.9</t>
  </si>
  <si>
    <t>26.14; 23.16</t>
  </si>
  <si>
    <t>4.4; 3</t>
  </si>
  <si>
    <t>1.36; 1.3</t>
  </si>
  <si>
    <t>3.8; 3.8</t>
  </si>
  <si>
    <t>1.20; 1.04</t>
  </si>
  <si>
    <t>Decreased Stroop Interference after exercise relative to rest (RT). No difference in stroop interference error rates</t>
  </si>
  <si>
    <t>Treadmill walking during vocabulary encoding improves verbal long-term memory</t>
  </si>
  <si>
    <t>Schmidt-Kassow</t>
  </si>
  <si>
    <t>https://doi.org/10.1186/1744-9081-10-24</t>
  </si>
  <si>
    <t>Walking (treadmill)</t>
  </si>
  <si>
    <t>&lt; 50% VO2max</t>
  </si>
  <si>
    <t>Learning &amp; Memory</t>
  </si>
  <si>
    <t>customized online vocabulary test</t>
  </si>
  <si>
    <t>perceived safety on the treadmill showing that participants performed better if they felt safe on the treadmill</t>
  </si>
  <si>
    <t>the positive effect of walking on verbal long-term memory is independent of sex</t>
  </si>
  <si>
    <t>Acute Physical Exercise Affected Processing Efficiency in an Auditory Attention Task More Than Processing Effectiveness</t>
  </si>
  <si>
    <t>Dutke</t>
  </si>
  <si>
    <t>https://doi.org/doi:10.1123/jsep.2013-0044</t>
  </si>
  <si>
    <t>75% AT</t>
  </si>
  <si>
    <t>duration of task</t>
  </si>
  <si>
    <t>120% AT</t>
  </si>
  <si>
    <t>Word Comparison</t>
  </si>
  <si>
    <t>Cognitive Load</t>
  </si>
  <si>
    <t>Interval Production</t>
  </si>
  <si>
    <t>Neither physical load (med vs high) or cognitive load (high vs low) affected primary task performance (word comparison task) accuracy or RT</t>
  </si>
  <si>
    <t>The effects of acute aerobic activity on cognition and cross-domain transfer to eating behavior</t>
  </si>
  <si>
    <t>Lowe</t>
  </si>
  <si>
    <t>http://dx.doi.org/10.3389/fnhum.2014.00267</t>
  </si>
  <si>
    <t>30-40 RPM</t>
  </si>
  <si>
    <t>60-70 RPM; 30% HRR</t>
  </si>
  <si>
    <t>60-70 RPM; 50% HRR</t>
  </si>
  <si>
    <t>Interference RT</t>
  </si>
  <si>
    <t>Stop Signal Task</t>
  </si>
  <si>
    <t>Go/No-Go Task</t>
  </si>
  <si>
    <t>Stroop task signficantly better in moderate intensity condition, ,and marginally better in the vigorous condition, compared to the light intensity condition.
No significant effects of intensity on Go/No-Go and Stop Signal task</t>
  </si>
  <si>
    <t>The effects of anxiety and exercise-induced fatigue on shooting accuracy and cognitive performance in infantry soldiers</t>
  </si>
  <si>
    <t>Nibbeling</t>
  </si>
  <si>
    <t>https://doi.org/10.1080/00140139.2014.924572</t>
  </si>
  <si>
    <t>50m shuttle</t>
  </si>
  <si>
    <t>Decision &amp; Shoot Task</t>
  </si>
  <si>
    <t>Anxiety Levels</t>
  </si>
  <si>
    <t>Shooting Accuracy</t>
  </si>
  <si>
    <t>Excecutive Function</t>
  </si>
  <si>
    <t>Math Problems</t>
  </si>
  <si>
    <t>Interaction between anxiety levels and exercise fatigue levels on the percentage of hits in the decision &amp; shooting task, with decreased accuracy in the lower-fatigue group in the high anxiety condition than in the low anxiety condition. There was no influence of exercise on d' for this task, though.
Overall, exercise did not influence performance on any of the behavioral tasks.</t>
  </si>
  <si>
    <t>Multiple stages of information processing are modulated during acute bouts of exercise</t>
  </si>
  <si>
    <t>https://doi.org/10.1016/j.neuroscience.2015.08.046</t>
  </si>
  <si>
    <t>Stationary (sat on bike)</t>
  </si>
  <si>
    <t>40 Watts Resistance</t>
  </si>
  <si>
    <t>RPE 12-14</t>
  </si>
  <si>
    <t>3-stimulus oddball task</t>
  </si>
  <si>
    <t>Faster target detection during high-intensity conditions when compared to low-intensity and rest.</t>
  </si>
  <si>
    <t>Differential Effects of Acute Exercise on Distinct Aspects of Executive Function.</t>
  </si>
  <si>
    <t>Weng</t>
  </si>
  <si>
    <t>https://doi.org/10.1249/mss.0000000000000542</t>
  </si>
  <si>
    <t>Active Rest</t>
  </si>
  <si>
    <t>Motor-driven cycling</t>
  </si>
  <si>
    <t>60-70% HRmax</t>
  </si>
  <si>
    <t>Working memory and Inhibition</t>
  </si>
  <si>
    <t>2-back</t>
  </si>
  <si>
    <t>90.67; 92.25</t>
  </si>
  <si>
    <t>1.51; 1.55</t>
  </si>
  <si>
    <t>88.19; 93.61</t>
  </si>
  <si>
    <t>1.45; 1.23</t>
  </si>
  <si>
    <t>2-Back</t>
  </si>
  <si>
    <t>764.35; 709.69</t>
  </si>
  <si>
    <t>29.88; 29.91</t>
  </si>
  <si>
    <t>762.73; 722.51</t>
  </si>
  <si>
    <t>28.16; 30</t>
  </si>
  <si>
    <t>97.43; 96.43</t>
  </si>
  <si>
    <t>0.73; 0.83</t>
  </si>
  <si>
    <t>96.63; 97.17</t>
  </si>
  <si>
    <t>0.9; 0.67</t>
  </si>
  <si>
    <t>468.83; 464.4</t>
  </si>
  <si>
    <t>10.02; 8.89</t>
  </si>
  <si>
    <t>476.73; 471.87</t>
  </si>
  <si>
    <t>14.92; 12.34</t>
  </si>
  <si>
    <t>Observed greater increase in accuracy on the 2-back task post moderate intensity exercise vs active rest.
No pre/post change in inhibitory control accuracy in either exercise condition.
No significant changes in RT on N-back or Eriksen flanker task</t>
  </si>
  <si>
    <t>Individual Differences in Biophysiological Toughness: Sustaining Working Memory During Physical Exhaustion</t>
  </si>
  <si>
    <t>Shia</t>
  </si>
  <si>
    <t>http://dx.doi.org/10.7205/MILMED-D-14-00363</t>
  </si>
  <si>
    <t>Incline from 2% - 16%</t>
  </si>
  <si>
    <t>Vigiliance Task</t>
  </si>
  <si>
    <t>248.27; 262.60</t>
  </si>
  <si>
    <t>22.55; 30.77</t>
  </si>
  <si>
    <t>Working Memory Accuracy: increase from T1 to T2 (p = .009); greater increase from T1 to T3 (p=.003)
Working Memory RT: decrease from T1 to T2 (p = .014) and from T1 to T3 (.027)</t>
  </si>
  <si>
    <t>http://dx.doi.org/10.7205/MILMED-D-14-00364</t>
  </si>
  <si>
    <t>During (T1), During (T2), During (T3), During (T4), Post</t>
  </si>
  <si>
    <t>Task Switching (Manikin &amp; Continuous Memory tasks)</t>
  </si>
  <si>
    <t>Working memory and blood lactate levels</t>
  </si>
  <si>
    <t>https://doi.org/10.1007/s10072-015-2329-4</t>
  </si>
  <si>
    <t>Pre, Post1 (End of exercise), Post2 (15min after)</t>
  </si>
  <si>
    <t>30 W every 3 min until exhaustion</t>
  </si>
  <si>
    <t>Self-Ordered Pointing Task</t>
  </si>
  <si>
    <t>1.3; 3.3; 1.7</t>
  </si>
  <si>
    <t>0.55; 0.79; 0.55</t>
  </si>
  <si>
    <t>Motor Working Memory</t>
  </si>
  <si>
    <t>1.7; 1.04; 2.0</t>
  </si>
  <si>
    <t>0.66; 1.04; 0.61</t>
  </si>
  <si>
    <t>SOPT: Errors increased from before exercise to end of exercise (p&lt;.001); post1 sig. more errors than before and post2
Motor WM: Error increased from before exercise to end of exercise (p&lt;.001); post1 sig. more errors than before and post2</t>
  </si>
  <si>
    <t>Effect of Standing or Walking at a Workstation on Cognitive Function: A Randomized Counterbalanced Trial</t>
  </si>
  <si>
    <t>Bantoft</t>
  </si>
  <si>
    <t>https://doi.org/10.1177%2F0018720815605446</t>
  </si>
  <si>
    <t xml:space="preserve">&lt; 60 </t>
  </si>
  <si>
    <t>Static</t>
  </si>
  <si>
    <t>&lt; 60</t>
  </si>
  <si>
    <t>1-3 km/hr</t>
  </si>
  <si>
    <t>Digit Span Forward</t>
  </si>
  <si>
    <t>Digit Span Backward</t>
  </si>
  <si>
    <t>Letter Number Sequencing</t>
  </si>
  <si>
    <t>Digit Symbol Coding</t>
  </si>
  <si>
    <t>Stroop Color Word Test</t>
  </si>
  <si>
    <t xml:space="preserve">No change in performance on any cognitive measures </t>
  </si>
  <si>
    <t>Intense Physical Exercise Reduces Overt Attentional Capture</t>
  </si>
  <si>
    <t>Llorens</t>
  </si>
  <si>
    <t>http://dx.doi.org/10.1123/jsep.2015-0087</t>
  </si>
  <si>
    <t>100% HR &amp; Power at anerobic threshold</t>
  </si>
  <si>
    <t>Manual RT</t>
  </si>
  <si>
    <t>Saccade RT</t>
  </si>
  <si>
    <t>Singificant main effect of condition on maual RT, with slower RTs in the rest session vs exercise. 
Significant interaction between condition and presentation of a new object on first saccade to target RT, with slower RTs when the new object was present in the rest condition.
Significant main effect of condition on number of saccades to new object, with higher number of saccades to the new object in the rest condition vs exercise.</t>
  </si>
  <si>
    <t>Acute aerobic exercise enhances attentional modulation of somatosensory event-related potentials during a tactilediscrimination task</t>
  </si>
  <si>
    <t>Popovich</t>
  </si>
  <si>
    <t>https://doi.org/10.1016/j.bbr.2014.12.045</t>
  </si>
  <si>
    <t>Tactile Odd-Ball Task</t>
  </si>
  <si>
    <t>Physical and psychomotor performance of Australian football and rugby league officials during a match simulation</t>
  </si>
  <si>
    <t>Elsworthy</t>
  </si>
  <si>
    <t>https://doi.org/10.1080/02640414.2015.1057208</t>
  </si>
  <si>
    <t>Match simulation</t>
  </si>
  <si>
    <t>below HSR (high speed running) threshold</t>
  </si>
  <si>
    <t>intermittent (100min match)</t>
  </si>
  <si>
    <t>above HSR threshold</t>
  </si>
  <si>
    <t>Psychomotor Performance</t>
  </si>
  <si>
    <t xml:space="preserve">RT sig. faster when running above HSR (high speed running) threshold than when running below HSR. </t>
  </si>
  <si>
    <t>&lt;70% HR Max</t>
  </si>
  <si>
    <t>70-80% HR Max</t>
  </si>
  <si>
    <t>80-90% HR Max</t>
  </si>
  <si>
    <t>90-100% HR Max</t>
  </si>
  <si>
    <t>No differences in RT at different HRs</t>
  </si>
  <si>
    <t>&lt; VT 1</t>
  </si>
  <si>
    <t>VT 1 - VT 2</t>
  </si>
  <si>
    <t>&gt; VT2</t>
  </si>
  <si>
    <t>No differences in RT above or below ventilatory thresholds</t>
  </si>
  <si>
    <t>Antecedent acute cycling exercise affects attention control: an ERP study using attention network test</t>
  </si>
  <si>
    <t>https://doi.org/10.3389/fnhum.2015.00156</t>
  </si>
  <si>
    <t>70-85% HR Max</t>
  </si>
  <si>
    <t>ANT</t>
  </si>
  <si>
    <t>Alerting RT</t>
  </si>
  <si>
    <t>Orienting RT</t>
  </si>
  <si>
    <t>Executive Control</t>
  </si>
  <si>
    <t>Significant interaction between flanker condition and exercise group on RT, with exercise group displaying smaller conflic effects than the control group. No difference in accuracy.
Non-significant differences observed for all other comparisons</t>
  </si>
  <si>
    <t>Acute cardiovascular exercise counteracts the effect of ego-depletion on attention: How ego-depletion increases boredom and compromises directed attention</t>
  </si>
  <si>
    <t>Osgood</t>
  </si>
  <si>
    <t>http://dx.doi.org/10.5539/ijps.v7n3p85</t>
  </si>
  <si>
    <t>Jumping Jacks</t>
  </si>
  <si>
    <t>Body Weight</t>
  </si>
  <si>
    <t>CPT</t>
  </si>
  <si>
    <t>Ego-depletion</t>
  </si>
  <si>
    <t>Apolipoprotein E ε₄ allele modulates the immediate impact of acute exercise on prefrontal function</t>
  </si>
  <si>
    <t>De Marco</t>
  </si>
  <si>
    <t>http://dx.doi.org/10.1007/s10519-014-9675-5</t>
  </si>
  <si>
    <t>1 km/h</t>
  </si>
  <si>
    <t>70% predicted Max HR</t>
  </si>
  <si>
    <t>Color Word Stroop</t>
  </si>
  <si>
    <t>Stroop Effect RT</t>
  </si>
  <si>
    <t>Posner Cueing</t>
  </si>
  <si>
    <t>Posner Effect RT</t>
  </si>
  <si>
    <t>Significant impact of condition on the Stroop and Posner effects, with slower RT after exercise</t>
  </si>
  <si>
    <t>Concurrent Movement Impairs Incidental But Not Intentional Statistical Learning</t>
  </si>
  <si>
    <t>Stevens</t>
  </si>
  <si>
    <t>https://doi.org/10.1111/cogs.12180</t>
  </si>
  <si>
    <t xml:space="preserve">Between </t>
  </si>
  <si>
    <t xml:space="preserve">Light </t>
  </si>
  <si>
    <t>No resistance</t>
  </si>
  <si>
    <t>Embedded Triplet Learning Task</t>
  </si>
  <si>
    <t>Control group learning statistical regularities better than both the light and moderate intensity exercise groups</t>
  </si>
  <si>
    <t>No difference in statistical learning between groups when they were informed of having to complete a testing phase prior to learning</t>
  </si>
  <si>
    <t>Slow walking on a treadmill desk does not negatively affect executive abilities: An examination of cognitive control, conflict adaptation, response inhibition, and post-error slowing</t>
  </si>
  <si>
    <t>Larson</t>
  </si>
  <si>
    <t>http://dx.doi.org/10.3389/fpsyg.2015.00723</t>
  </si>
  <si>
    <t>~60</t>
  </si>
  <si>
    <t>1.5 m/hr</t>
  </si>
  <si>
    <t>Modified Flanker Task</t>
  </si>
  <si>
    <t>Go/No-Go</t>
  </si>
  <si>
    <t>No significant main effect of condition on any of the response outcomes</t>
  </si>
  <si>
    <t>Greater impact of acute high-intensity interval exercise on post-exercise executive function compared to moderate-intensity continuous exercise</t>
  </si>
  <si>
    <t>Tsukamoto</t>
  </si>
  <si>
    <t>https://doi.org/10.1016/j.physbeh.2015.12.021</t>
  </si>
  <si>
    <t>Pre, Post1, Post2 (10 min), Post3 (20 min), Post4 (30 min)</t>
  </si>
  <si>
    <t>Moderate-Continuous</t>
  </si>
  <si>
    <t>60% VO2 peak</t>
  </si>
  <si>
    <t>High Intensity Interval</t>
  </si>
  <si>
    <t>60-90% VO2 peak</t>
  </si>
  <si>
    <t>11018.3; 10024.33; 10056; 9698; 10622</t>
  </si>
  <si>
    <t>514.44; 442.38; 490.66; 500; 511.47</t>
  </si>
  <si>
    <t>11039.67; 9604; 9981.33; 10112.33; 10219</t>
  </si>
  <si>
    <t>716.13; 547.42; 648.10; 668.11; 672.53</t>
  </si>
  <si>
    <t>97.97; 97.7; 97.37; 97.53; 97.57</t>
  </si>
  <si>
    <t>0.6; 0.6; 0.9; 0.78; 0.81</t>
  </si>
  <si>
    <t>98.47; 97.53; 97.63; 97.23; 97.77</t>
  </si>
  <si>
    <t>0.5; 0.57; 0.5; 0.73; 0.62</t>
  </si>
  <si>
    <t>Decrease in reverse-stroop interference score post vs pre-exercise, but this decrease was only sustained for the full 30 min
post exercise period after High intensity interval exercise.</t>
  </si>
  <si>
    <t>Dose–response and time course effects of acute resistance exercise on executive function</t>
  </si>
  <si>
    <t>Brush</t>
  </si>
  <si>
    <t>http://dx.doi.org/10.1123/jsep.2016-0027</t>
  </si>
  <si>
    <t>Post (15 min), Post 2 (180 min)</t>
  </si>
  <si>
    <t>40% 10-rep Max</t>
  </si>
  <si>
    <t>70% 10-rep Max</t>
  </si>
  <si>
    <t>100% 10-rep Max</t>
  </si>
  <si>
    <t>96.6; 96.45</t>
  </si>
  <si>
    <t>4.9; 4.18</t>
  </si>
  <si>
    <t>97.8; 97.3</t>
  </si>
  <si>
    <t>3.58; 3.61</t>
  </si>
  <si>
    <t>96.75; 96.5</t>
  </si>
  <si>
    <t>3.92; 4.35</t>
  </si>
  <si>
    <t>97.2; 97.05</t>
  </si>
  <si>
    <t>3.8; 3.94</t>
  </si>
  <si>
    <t>676.85; 669.6</t>
  </si>
  <si>
    <t>139.59; 123.91</t>
  </si>
  <si>
    <t>683.3; 665.5</t>
  </si>
  <si>
    <t>112.09; 118.96</t>
  </si>
  <si>
    <t>700.45; 669.3</t>
  </si>
  <si>
    <t>114.09; 127.43</t>
  </si>
  <si>
    <t>654.3; 666.2</t>
  </si>
  <si>
    <t>108.69; 141.7</t>
  </si>
  <si>
    <t>Simon Task</t>
  </si>
  <si>
    <t>97.6; 97.4</t>
  </si>
  <si>
    <t>4.79; 4.52</t>
  </si>
  <si>
    <t>98.6; 98.3</t>
  </si>
  <si>
    <t>3.04; 3.51</t>
  </si>
  <si>
    <t>98.65; 98.2</t>
  </si>
  <si>
    <t>2.72; 3.44</t>
  </si>
  <si>
    <t>97.7; 98.3</t>
  </si>
  <si>
    <t>4.27; 3.69</t>
  </si>
  <si>
    <t>486.75; 489.15</t>
  </si>
  <si>
    <t>117.94; 135.2</t>
  </si>
  <si>
    <t>496.6; 464.2</t>
  </si>
  <si>
    <t>142.05; 121.16</t>
  </si>
  <si>
    <t>489.3; 470.2</t>
  </si>
  <si>
    <t>123.65; 136.7</t>
  </si>
  <si>
    <t>511.6; 493</t>
  </si>
  <si>
    <t>151.99; 139.49</t>
  </si>
  <si>
    <t>92.7; 93.2</t>
  </si>
  <si>
    <t>7.96; 9.09</t>
  </si>
  <si>
    <t>93.2; 92.55</t>
  </si>
  <si>
    <t>7.91; 9.09</t>
  </si>
  <si>
    <t>91.9; 92.35</t>
  </si>
  <si>
    <t>8.52; 10.04</t>
  </si>
  <si>
    <t>91.25; 93.75</t>
  </si>
  <si>
    <t>8.79; 9.31</t>
  </si>
  <si>
    <t>Verbal Running Span</t>
  </si>
  <si>
    <t>75.35; 80.8</t>
  </si>
  <si>
    <t>24.95; 19.57</t>
  </si>
  <si>
    <t>76.7; 82</t>
  </si>
  <si>
    <t>21.19; 18.90</t>
  </si>
  <si>
    <t>72.5; 81</t>
  </si>
  <si>
    <t>19.59; 16.42</t>
  </si>
  <si>
    <t>76.35; 82.25</t>
  </si>
  <si>
    <t>21.46; 18.51</t>
  </si>
  <si>
    <t>Flexibility</t>
  </si>
  <si>
    <t>Dimension Switching Task</t>
  </si>
  <si>
    <t>96.9; 96.8</t>
  </si>
  <si>
    <t>4.05; 3.47</t>
  </si>
  <si>
    <t>97.85; 97.25</t>
  </si>
  <si>
    <t>2.3; 3.76</t>
  </si>
  <si>
    <t>97.05; 97</t>
  </si>
  <si>
    <t>3.57; 3.48</t>
  </si>
  <si>
    <t>96.6; 96.65</t>
  </si>
  <si>
    <t>3.31; 4.3</t>
  </si>
  <si>
    <t>602.2; 585.65</t>
  </si>
  <si>
    <t>198.49; 187.55</t>
  </si>
  <si>
    <t>613.35; 556.85</t>
  </si>
  <si>
    <t>217.27; 162.90</t>
  </si>
  <si>
    <t>616.05; 565.35</t>
  </si>
  <si>
    <t>179.95; 159.41</t>
  </si>
  <si>
    <t>625.5; 573.35</t>
  </si>
  <si>
    <t>249.68; 157.77</t>
  </si>
  <si>
    <t>Plus-Minus Task</t>
  </si>
  <si>
    <t>94.3; 95.3</t>
  </si>
  <si>
    <t>6.11; 4.47</t>
  </si>
  <si>
    <t>94.8; 94.7</t>
  </si>
  <si>
    <t>4.69; 5.88</t>
  </si>
  <si>
    <t>94.4; 93.3</t>
  </si>
  <si>
    <t>5.16; 7.26</t>
  </si>
  <si>
    <t>93.65; 94.05</t>
  </si>
  <si>
    <t>6.32; 5.07</t>
  </si>
  <si>
    <t>1979.3; 1887.95</t>
  </si>
  <si>
    <t>520.11; 438.53</t>
  </si>
  <si>
    <t>1950.15; 1930.85</t>
  </si>
  <si>
    <t>548.64; 589.97</t>
  </si>
  <si>
    <t>2037.6; 1946.7</t>
  </si>
  <si>
    <t>596.55; 608.09</t>
  </si>
  <si>
    <t>1982.2; 1896.05</t>
  </si>
  <si>
    <t>585.65; 520.26</t>
  </si>
  <si>
    <t>Stroop: Significantly reduced stroop interference with increasing exercise intensity. Only High intensity significantly different from control.
Simon: n.s.
2-back: n.s.
Verbal Running Span: n.s.
Dimension Switching: n.s.
Plus-Minus: n.s.</t>
  </si>
  <si>
    <t>Post test 15 Min after exercise cessation</t>
  </si>
  <si>
    <t>Cognitive function at rest and during exercise following breakfast omission</t>
  </si>
  <si>
    <t>Komiyama</t>
  </si>
  <si>
    <t>https://doi.org/10.1016/j.physbeh.2016.02.013</t>
  </si>
  <si>
    <t>Seated</t>
  </si>
  <si>
    <t>Task Duration</t>
  </si>
  <si>
    <t>140 beats per min</t>
  </si>
  <si>
    <t>Spatial Delayed Response Task</t>
  </si>
  <si>
    <t xml:space="preserve">Go/No-Go Task </t>
  </si>
  <si>
    <t>Spatial Delayed Task: No effects of exercise or breakfast consumption</t>
  </si>
  <si>
    <t>An Exploratory Study Investigating the Effects of Barefoot Running on Working Memory</t>
  </si>
  <si>
    <t>Alloway</t>
  </si>
  <si>
    <t>https://doi-org.proxy.library.ucsb.edu:9443/10.1177%2F0031512516640391</t>
  </si>
  <si>
    <t>Self-paced</t>
  </si>
  <si>
    <t>Automated Working Memory Assessment (modified backward digit recall)</t>
  </si>
  <si>
    <t>6.32; 6.34</t>
  </si>
  <si>
    <t>1.42; 1.35</t>
  </si>
  <si>
    <t xml:space="preserve">Participants ran barefoot or with shoes and either stepped on targets or not while running:
Target condition: Effect of testing; WM performance improved from baseline to Session 3(after 2nd bout of running); Effect of running condition; No interaction between running condition (shoes) and session; t-tests compared baseline to session3 scores -- significant WM improvement between baseline and session3 only when running barefoot last
No Target condition: No effects
</t>
  </si>
  <si>
    <t>An exploration of exercise-induced cognitive enhancement and transfer effects to dietary self-control</t>
  </si>
  <si>
    <t>http://dx.doi.org/10.1016/j.bandc.2016.04.008</t>
  </si>
  <si>
    <t>10% Max HR - Rest HR</t>
  </si>
  <si>
    <t>50% Max HR - Rest HR</t>
  </si>
  <si>
    <t>.961; .966</t>
  </si>
  <si>
    <t>.098; .096</t>
  </si>
  <si>
    <t>.977; .986</t>
  </si>
  <si>
    <t>.071; .013</t>
  </si>
  <si>
    <t>48.572; 43.42</t>
  </si>
  <si>
    <t>66.568; 64.007</t>
  </si>
  <si>
    <t>65.23; 32.592</t>
  </si>
  <si>
    <t>78.946; 54.987</t>
  </si>
  <si>
    <t>Significant increase in task performance following moderate exercise, but not minimal exercise</t>
  </si>
  <si>
    <t>The Influence of Acute Physical Activity on Working Memory</t>
  </si>
  <si>
    <t>Zach</t>
  </si>
  <si>
    <t>https://doi.org/10.1177/0031512516631066</t>
  </si>
  <si>
    <t>Volleyball</t>
  </si>
  <si>
    <t>duration of a game</t>
  </si>
  <si>
    <t>Visual Memory Span</t>
  </si>
  <si>
    <t>70.62; 85.31</t>
  </si>
  <si>
    <t>5.4; 6.5</t>
  </si>
  <si>
    <t>80.83; 95</t>
  </si>
  <si>
    <t>9.4; 5.67</t>
  </si>
  <si>
    <t>M's and SD's provided; this study looked at working memory pre-post on three different days doing three different acitivities and compared these activities against each other. Volleyball was the only activitry that significantly improved working memory.</t>
  </si>
  <si>
    <t>3 sets (10 push ups, 10 sit-ups, 10 squats)</t>
  </si>
  <si>
    <t>duration of sets</t>
  </si>
  <si>
    <t>71.87; 74.37</t>
  </si>
  <si>
    <t>9.82; 5.7</t>
  </si>
  <si>
    <t>78.33; 83.75</t>
  </si>
  <si>
    <t>9.13; 8.75</t>
  </si>
  <si>
    <t>120-130 HR</t>
  </si>
  <si>
    <t>69.06; 70.93</t>
  </si>
  <si>
    <t>9.17; 5.47</t>
  </si>
  <si>
    <t>77.91; 82.5</t>
  </si>
  <si>
    <t>8.67; 6.57</t>
  </si>
  <si>
    <t>Slowed response to peripheral visual stimuli during strenuous exercise</t>
  </si>
  <si>
    <t>https://doi.org/10.1016/j.physbeh.2016.04.006</t>
  </si>
  <si>
    <t>50% VO2 max</t>
  </si>
  <si>
    <t>75%VO2 max</t>
  </si>
  <si>
    <t>RT task</t>
  </si>
  <si>
    <t>Observed that while premotor time for peripheral visual stimuli increased during moderate and strenuous exercise, premotor time for central visual stimuli did not</t>
  </si>
  <si>
    <t>Physical and mental effort disrupts the implicit sense of agency</t>
  </si>
  <si>
    <t>Howard</t>
  </si>
  <si>
    <t>https://doi.org/10.1016/j.cognition.2016.08.018</t>
  </si>
  <si>
    <t>4.9N force</t>
  </si>
  <si>
    <t>24.5N force</t>
  </si>
  <si>
    <t>Interval Reproduction Task</t>
  </si>
  <si>
    <t>Presence of Agency (whether they self-initiated stimulus or not)</t>
  </si>
  <si>
    <t>Larger reproduction errors across presence of agency when physical effort was low compared to high</t>
  </si>
  <si>
    <t>Main effect of physical effort: same as above ^ (resistance bands now held in hand opposite of hand completing task)
Interaction: Larger reproduction errors in low effort compared to high, only in agency present conditions (when self-initiated stimulus)</t>
  </si>
  <si>
    <t>The effects of acute resistance exercise on young and older males' working memory</t>
  </si>
  <si>
    <t>Hseih</t>
  </si>
  <si>
    <t>http://dx.doi.org/10.1016/j.psychsport.2015.09.004</t>
  </si>
  <si>
    <t>10 repetitions @ 70% 10-RM (repetition maximum) for eight exercises (see notes)</t>
  </si>
  <si>
    <t>2 sets</t>
  </si>
  <si>
    <t>Sternberg Task</t>
  </si>
  <si>
    <t>491.8; 486.9</t>
  </si>
  <si>
    <t>75.77; 78.32</t>
  </si>
  <si>
    <t>503.7; 462.75</t>
  </si>
  <si>
    <t>82.76; 87.40</t>
  </si>
  <si>
    <t>Treatment (exercise,control) x Time (pre,post) interaction: post-test RTs significantly shorter than control. No difference in pre-test RT</t>
  </si>
  <si>
    <t>Prior physical exertion modulates allocentric distance perception: a demonstration of task-irrelevant cross-modal transfer</t>
  </si>
  <si>
    <t>Clark</t>
  </si>
  <si>
    <t>https://doi.org/10.1007/s00221-016-4641-5</t>
  </si>
  <si>
    <t>Pinch force</t>
  </si>
  <si>
    <t>Post-task</t>
  </si>
  <si>
    <t>20% maximal voluntary force</t>
  </si>
  <si>
    <t>50% maximal voluntary force</t>
  </si>
  <si>
    <t>80% maximal voluntary force</t>
  </si>
  <si>
    <t>Allocentric Distance Perception</t>
  </si>
  <si>
    <t>Cycling on a Bike Desk Positively Influences Cognitive Performance</t>
  </si>
  <si>
    <t>Torbeyns</t>
  </si>
  <si>
    <t>https://doi.org/10.1371/journal.pone.0165510</t>
  </si>
  <si>
    <t>30% max Watts from incremental test to exhaustion</t>
  </si>
  <si>
    <t>Rey auditory verbal learning test</t>
  </si>
  <si>
    <t>Rosvold continuous performance test</t>
  </si>
  <si>
    <t>No difference in transcription test performance.
No difference in the amount of recalled words or the recognition of words on the auditory learning test.
No difference in accuracy on Stroop. Faster RT during cycling compared to sitting.
No difference in accuracy on Rosovld test. Faster RT during cycling compared to sitting.</t>
  </si>
  <si>
    <t>Acute resistance exercise facilitates attention control in adult males without an age-moderating effect</t>
  </si>
  <si>
    <t>Hsieh</t>
  </si>
  <si>
    <t>http://dx.doi.org/10.1123/jsep.2015-0282</t>
  </si>
  <si>
    <t>10 x 70% 10-rep max</t>
  </si>
  <si>
    <t>Go RT</t>
  </si>
  <si>
    <t>Compared older vs young adults, but have the means for young adults post exercise and post rest. RT significantly shorter following exercise vs rest (need to parse out older group means from this effect)</t>
  </si>
  <si>
    <t>Exercise-Induced Fatigueand Caffeine Supplementation Affect Psychomotor Performance but Not Covert Visuo-Spatial Attention</t>
  </si>
  <si>
    <t>Connell</t>
  </si>
  <si>
    <t>https://doi.org/10.1371/journal.pone.0165318</t>
  </si>
  <si>
    <t>Posner Cueing Task</t>
  </si>
  <si>
    <t>323; 323</t>
  </si>
  <si>
    <t>23.35; 24</t>
  </si>
  <si>
    <t>325; 366</t>
  </si>
  <si>
    <t>51.01; 62.6</t>
  </si>
  <si>
    <t>Placebo</t>
  </si>
  <si>
    <t>1; 1</t>
  </si>
  <si>
    <t>2.55; 2</t>
  </si>
  <si>
    <t>321; 305.5</t>
  </si>
  <si>
    <t>25.5; 32.25</t>
  </si>
  <si>
    <t>314.5; 322</t>
  </si>
  <si>
    <t>44.05; 50.5</t>
  </si>
  <si>
    <t>Caffeine</t>
  </si>
  <si>
    <t>1.5; 1.5</t>
  </si>
  <si>
    <t>3.61; 3.61</t>
  </si>
  <si>
    <t>1.5; 2</t>
  </si>
  <si>
    <t>2; 1.58</t>
  </si>
  <si>
    <t>The differential effects of prolonged exercise upon executive function and cerebral oxygenation</t>
  </si>
  <si>
    <t>Tempest</t>
  </si>
  <si>
    <t>https://doi.org/10.1016/j.bandc.2017.02.001</t>
  </si>
  <si>
    <t xml:space="preserve">During </t>
  </si>
  <si>
    <t>&lt; 30 W</t>
  </si>
  <si>
    <t>10% above VT workload (165 +/ 44W)</t>
  </si>
  <si>
    <t>Inhibtion</t>
  </si>
  <si>
    <t>Significant decrease in flanker RT in the high intensity exercise but not in low intensity exercise
No significant effect for flanker accuracy
Decrease in memory strength (d') in the high intensity condition but not the low intensity</t>
  </si>
  <si>
    <t>Stair walking is more energizing than low dose caffeine in sleep deprived young women</t>
  </si>
  <si>
    <t>Randolph</t>
  </si>
  <si>
    <t>http://dx.doi.org/10.1016/j.physbeh.2017.03.013</t>
  </si>
  <si>
    <t>Stair Walking</t>
  </si>
  <si>
    <t>Baseline, Post1 (30 min after start), Post2 (51 minutes after)</t>
  </si>
  <si>
    <t>Low/Moderate</t>
  </si>
  <si>
    <t>4 flights of 16 stairs</t>
  </si>
  <si>
    <t>~10</t>
  </si>
  <si>
    <t>Simple Reaction Time Task</t>
  </si>
  <si>
    <t>264.9; 291.6; 294.1</t>
  </si>
  <si>
    <t>36.1; 36.1; 41.4</t>
  </si>
  <si>
    <t>279.5; 267.2; 261.5</t>
  </si>
  <si>
    <t>52; 36; 48.1</t>
  </si>
  <si>
    <t>93.6; 93.9; 93.8</t>
  </si>
  <si>
    <t>6; 5.9; 6.2</t>
  </si>
  <si>
    <t>95.3; 94.6; 94.5</t>
  </si>
  <si>
    <t>5.5; 4.2; 6.2</t>
  </si>
  <si>
    <t>359.5; 356.2; 355.1</t>
  </si>
  <si>
    <t>35.5; 25.9; 34.4</t>
  </si>
  <si>
    <t>348.6; 339.3; 343.6</t>
  </si>
  <si>
    <t>58.8; 55.5; 58.5</t>
  </si>
  <si>
    <t>86; 91.33; 91.11</t>
  </si>
  <si>
    <t>18.37; 6.8; 4.64</t>
  </si>
  <si>
    <t>91.33; 92.74; 93.7</t>
  </si>
  <si>
    <t>3.11; 3.72; 3.19</t>
  </si>
  <si>
    <t>648.66; 612.9; 596.82</t>
  </si>
  <si>
    <t>120.28; 97.04; 95.36</t>
  </si>
  <si>
    <t>629.38; 589.99; 570.83</t>
  </si>
  <si>
    <t>74.99; 75.63; 76.89</t>
  </si>
  <si>
    <t>3-back</t>
  </si>
  <si>
    <t>86.15; 91.11; 90</t>
  </si>
  <si>
    <t>16.11; 6.14; 6.21</t>
  </si>
  <si>
    <t>90.3; 90.89; 90.96</t>
  </si>
  <si>
    <t>7.01; 4.89; 5.12</t>
  </si>
  <si>
    <t>696.2; 674.6; 637.51</t>
  </si>
  <si>
    <t>105.97; 126.41; 105.5</t>
  </si>
  <si>
    <t>706.1; 621.3; 597.3</t>
  </si>
  <si>
    <t>77.66; 121.94; 93.32</t>
  </si>
  <si>
    <t>This study also looked at the effects of caffeine on these tasks, however no effects were significant on any cognitive task (including the two below)</t>
  </si>
  <si>
    <t>284.8; 283.8; 280.5</t>
  </si>
  <si>
    <t>49.2; 42.1; 37.1</t>
  </si>
  <si>
    <t>92.1; 93.6; 92.7</t>
  </si>
  <si>
    <t>8.2; 5.8; 9</t>
  </si>
  <si>
    <t>358.2; 345.7; 350.8</t>
  </si>
  <si>
    <t>49.7; 66.6; 55.3</t>
  </si>
  <si>
    <t>91.76; 92.39; 93.8</t>
  </si>
  <si>
    <t>4.48; 3.70; 2.9</t>
  </si>
  <si>
    <t>635.27; 623.15; 582.2</t>
  </si>
  <si>
    <t>101.08; 70.97; 86.81</t>
  </si>
  <si>
    <t>88.63; 89.73; 91.53</t>
  </si>
  <si>
    <t>7.12; 8.3; 6.88</t>
  </si>
  <si>
    <t>745.74; 671.33; 609.2</t>
  </si>
  <si>
    <t>146.7; 106.12; 92.3</t>
  </si>
  <si>
    <t>The interacting effects of treadmill walking and different types of visuospatial cognitive task: Discriminating dual task and age effects</t>
  </si>
  <si>
    <t>Nankar</t>
  </si>
  <si>
    <t>http://dx.doi.org/10.1016/j.archger.2017.07.013</t>
  </si>
  <si>
    <t>Pre, During</t>
  </si>
  <si>
    <t>0.7 m/s</t>
  </si>
  <si>
    <t>Visuospatial Perception</t>
  </si>
  <si>
    <t>Visuomotor</t>
  </si>
  <si>
    <t>Visuospatial</t>
  </si>
  <si>
    <t>Increase in total residual error from standing to walking for the visuomotor task
Increase in response time from standing to walking in Visuospatial task, no change in success rate</t>
  </si>
  <si>
    <t>Exercise manipulation was minimal (no HR data)
Standing condition was performed post a 1 min bout of walking only</t>
  </si>
  <si>
    <t>Acute moderate exercise improves mnemonic discrimination in young adults</t>
  </si>
  <si>
    <t>Suwabe</t>
  </si>
  <si>
    <t>http://dx.doi.org/10.1002/hipo.22695</t>
  </si>
  <si>
    <t>50% VO2 peak</t>
  </si>
  <si>
    <t>Mnemonic Discrimintation</t>
  </si>
  <si>
    <t>Lure Discrimination Index</t>
  </si>
  <si>
    <t xml:space="preserve">Lure discrimination index for high-similarity lures was higher when memory encoding occured post exercise </t>
  </si>
  <si>
    <t>Effects of moderate exercise on cortical resilience: A transcranial magnetic stimulation study targeting the dorsolateral prefrontal cortex</t>
  </si>
  <si>
    <t>https://doi.org/10.1097/psy.0000000000000361</t>
  </si>
  <si>
    <t>&lt; 10% HRR</t>
  </si>
  <si>
    <t>0.98; 0.98</t>
  </si>
  <si>
    <t>0.005; 0.003</t>
  </si>
  <si>
    <t>0.004; 0.003</t>
  </si>
  <si>
    <t>RT Interference</t>
  </si>
  <si>
    <t>16.46; 15.97</t>
  </si>
  <si>
    <t>7.55; 5.62</t>
  </si>
  <si>
    <t>14.57; 39.03</t>
  </si>
  <si>
    <t>7.23; 6.01</t>
  </si>
  <si>
    <t>No siginficant differences between pre TMS stimulation and postexercise Stroop interference scores</t>
  </si>
  <si>
    <t>Acute exercise has a general facilitative effect on cognitive function: A combined ERP temporal dynamics and BDNF study</t>
  </si>
  <si>
    <t>http://dx.doi.org/10.1111/psyp.12784</t>
  </si>
  <si>
    <t>60-70% HRR</t>
  </si>
  <si>
    <t>RT reduced for both congruent and incongruent trials after exercise
No effect for accuracy</t>
  </si>
  <si>
    <t>Vigilance performance during acute exercise</t>
  </si>
  <si>
    <t>Gonzalez-Fernandez</t>
  </si>
  <si>
    <t>https://doi.org/10.7352/IJSP2017.48.435</t>
  </si>
  <si>
    <t>Very Light</t>
  </si>
  <si>
    <t>40% VAT</t>
  </si>
  <si>
    <t>60% VAT</t>
  </si>
  <si>
    <t>80% VAT</t>
  </si>
  <si>
    <t>100% VAT</t>
  </si>
  <si>
    <t>Vigilance Task</t>
  </si>
  <si>
    <t>Significant main effect of intensity on psychomotor vigilance task RT. Peak performance occured in the 80% VAT condition, 
with worst performance occuring in the 100% VAT condition.</t>
  </si>
  <si>
    <t>Low-effort</t>
  </si>
  <si>
    <t>Light-Moderate</t>
  </si>
  <si>
    <t>75% VAT</t>
  </si>
  <si>
    <t>Shorter RTs in the light-moderate effort condition than in the low effort condition</t>
  </si>
  <si>
    <t>Acute aerobic exercise hastens emotional recovery from a subsequent stressor</t>
  </si>
  <si>
    <t>Bernstein</t>
  </si>
  <si>
    <t>https://doi.org/10.1037/hea0000482</t>
  </si>
  <si>
    <t>Active Control</t>
  </si>
  <si>
    <t>65% Max HR</t>
  </si>
  <si>
    <t>Internal Shift Task</t>
  </si>
  <si>
    <t>RT Switch Cost</t>
  </si>
  <si>
    <t>Nback</t>
  </si>
  <si>
    <t>No main effects of interactive effects of acute-activity on NBack or IST performance, ps &gt; .05.</t>
  </si>
  <si>
    <t>VO2 max regardless of physical activity, was a positive predictor of IST performance</t>
  </si>
  <si>
    <t>Prefrontal Hemodynamics of Physical Activity and Environmental Complexity During Cognitive Work</t>
  </si>
  <si>
    <t>McKendrick</t>
  </si>
  <si>
    <t>https://doi-org.proxy.library.ucsb.edu:9443/10.1177/0018720816675053</t>
  </si>
  <si>
    <t>Very light</t>
  </si>
  <si>
    <t>walking through hallway</t>
  </si>
  <si>
    <t>walking outside on busy campus</t>
  </si>
  <si>
    <t>Auditory 1-back task</t>
  </si>
  <si>
    <t>When sitting, participants performed well on the 1-back; relative to sitting, walking indoors did not alter performance, but walking outdoors on a busy campus did (sig worse than sitting)</t>
  </si>
  <si>
    <t>Data given, mixed-effects linear regression</t>
  </si>
  <si>
    <t>The impact of a single bout of high intensity circuit training on myokines' concentrations and cognitive functions in women of different age</t>
  </si>
  <si>
    <t>Gmiat</t>
  </si>
  <si>
    <t>https://doi.org/10.1016/j.physbeh.2017.07.004</t>
  </si>
  <si>
    <t>Max reps within 30s</t>
  </si>
  <si>
    <t>Effects of auditory stimuli on electrical activity in the brain during cycle ergometry</t>
  </si>
  <si>
    <t>Bigliassi</t>
  </si>
  <si>
    <t>https://doi.org/10.1016/j.physbeh.2017.04.023</t>
  </si>
  <si>
    <t>20% below VT</t>
  </si>
  <si>
    <t>10% below VT</t>
  </si>
  <si>
    <t>Self-Report Attentional State</t>
  </si>
  <si>
    <t>Rating</t>
  </si>
  <si>
    <t>Attentional focus was mostly externally allocated 20% below VT</t>
  </si>
  <si>
    <t>Executive function after exhaustive exercise</t>
  </si>
  <si>
    <t>Sudo</t>
  </si>
  <si>
    <t>https://doi.org/10.1007/s00421-017-3692-z</t>
  </si>
  <si>
    <t>Resistance 10W then +20W every 1min</t>
  </si>
  <si>
    <t>Exhaustion (average time = 16)</t>
  </si>
  <si>
    <t>Working Memory; Inhibition</t>
  </si>
  <si>
    <t>Spatial Delayed-Response</t>
  </si>
  <si>
    <t>1; 0.6</t>
  </si>
  <si>
    <t>0.8; 0.6</t>
  </si>
  <si>
    <t>0.9; 1.8</t>
  </si>
  <si>
    <t>0.7; 1.8</t>
  </si>
  <si>
    <t>833; 827</t>
  </si>
  <si>
    <t>234; 221</t>
  </si>
  <si>
    <t>861; 775</t>
  </si>
  <si>
    <t>299; 168</t>
  </si>
  <si>
    <t>Note* Go/No-Task was embedded in the delay period of the spatial task
No significant decrease in RT on the Go/No-go task pre to post in either group. 
Significant time x group interaction on Go/No-go accuracy, but post-hoc comparisons did not survive bonferronic correction
No difference in spatial task accuracy pre-post for either group</t>
  </si>
  <si>
    <t>The effects of low-intensity cycling on cognitive performance following sleep deprivation</t>
  </si>
  <si>
    <t>Slutsky</t>
  </si>
  <si>
    <t>https://doi.org/10.1016/j.physbeh.2017.07.033</t>
  </si>
  <si>
    <t>35-45% HRR</t>
  </si>
  <si>
    <t>368.31; 429.125</t>
  </si>
  <si>
    <t>7.06; 17.3309044772626</t>
  </si>
  <si>
    <t>368.31 ; 420.585</t>
  </si>
  <si>
    <t>Sleep Deprivation</t>
  </si>
  <si>
    <t>SternBerg Task CTL</t>
  </si>
  <si>
    <t>658.17; 544.71</t>
  </si>
  <si>
    <t>31.91; 15.46</t>
  </si>
  <si>
    <t>658.17; 531.23</t>
  </si>
  <si>
    <t>Sternberg Task CTL</t>
  </si>
  <si>
    <t>0.91; 0.95</t>
  </si>
  <si>
    <t>0.03; 0.01</t>
  </si>
  <si>
    <t>0.91; 0.97</t>
  </si>
  <si>
    <t>Sternberg Task LTR</t>
  </si>
  <si>
    <t>764.53; 721.47</t>
  </si>
  <si>
    <t>25.87; 20.36</t>
  </si>
  <si>
    <t>764.53; 756.8</t>
  </si>
  <si>
    <t>Sterberg Task LTR</t>
  </si>
  <si>
    <t>0.88; 0.86</t>
  </si>
  <si>
    <t>0.02; 0.04</t>
  </si>
  <si>
    <t>0.88; 0.82</t>
  </si>
  <si>
    <t>Sterberg Task PLUS</t>
  </si>
  <si>
    <t>854.51; 771.33</t>
  </si>
  <si>
    <t>28.35; 31.74</t>
  </si>
  <si>
    <t>854.51; 778.41</t>
  </si>
  <si>
    <t>0.7; 0.7</t>
  </si>
  <si>
    <t>0.03; 0.04</t>
  </si>
  <si>
    <t>No effects of exercise after sleep deprivation on RT or accuracy measures for working memory or attention</t>
  </si>
  <si>
    <t>Examining the acute effects of hatha yoga and mindfulness meditation on executive function and mood</t>
  </si>
  <si>
    <t>Luu</t>
  </si>
  <si>
    <t>http://dx.doi.org/10.1007/s12671-016-0661-2</t>
  </si>
  <si>
    <t>Yoga</t>
  </si>
  <si>
    <t>Baseline, Post (5), Post (10 min)</t>
  </si>
  <si>
    <t>Meditation</t>
  </si>
  <si>
    <t>-42.25; -49.01; -50.62</t>
  </si>
  <si>
    <t>45.29; 64.54; 53.01</t>
  </si>
  <si>
    <t>-61.43; -41.35; -28.39</t>
  </si>
  <si>
    <t>69.67; 60.56; 50.07</t>
  </si>
  <si>
    <t>-60.93; -41.98; -21.33</t>
  </si>
  <si>
    <t>56.91; 61; 43.19</t>
  </si>
  <si>
    <t>Stroop interference score 10 min post exercise was not significantly better compared to meditation, but was significantly better compared to control</t>
  </si>
  <si>
    <t>The effect of light-intensity cycling on mood and working memory in response to a randomized, placebo-controlled design</t>
  </si>
  <si>
    <t>Lindheimer</t>
  </si>
  <si>
    <t>http://dx.doi.org/10.1097/PSY.0000000000000381</t>
  </si>
  <si>
    <t>Baseline, post, 20 minutes post</t>
  </si>
  <si>
    <t>Passive</t>
  </si>
  <si>
    <t>controlled pedaling at 55 revs per min</t>
  </si>
  <si>
    <t>35% VO2 reserve</t>
  </si>
  <si>
    <t>88.18; 91.08; 84.87</t>
  </si>
  <si>
    <t>11.46; 7.96; 9.17</t>
  </si>
  <si>
    <t>93.42; 87.33; 90.16</t>
  </si>
  <si>
    <t>8.16; 15.35; 12.14</t>
  </si>
  <si>
    <t>No Information</t>
  </si>
  <si>
    <t>701.51; 652.7; 660.4</t>
  </si>
  <si>
    <t>123.16; 120.37; 146.4</t>
  </si>
  <si>
    <t>675.56; 640.03; 619.36</t>
  </si>
  <si>
    <t>166.55; 126.97; 162.06</t>
  </si>
  <si>
    <t>80.81; 84.55; 81.94</t>
  </si>
  <si>
    <t>11.54; 16.24; 18.16</t>
  </si>
  <si>
    <t>78.4; 76.65; 75.87</t>
  </si>
  <si>
    <t>12.2; 11.28; 12.79</t>
  </si>
  <si>
    <t>789.2; 721.42; 659.58</t>
  </si>
  <si>
    <t>129.1; 160.07; 95.56</t>
  </si>
  <si>
    <t>761.67; 712.32; 659.28</t>
  </si>
  <si>
    <t>169.44; 158.25; 148.91</t>
  </si>
  <si>
    <t>This task ran separate ANOVA's for load (2back vs 3back) for the nback Acc and RT; 2back reported here, 3 back reported below</t>
  </si>
  <si>
    <t>89.9; 87.84; 86.03</t>
  </si>
  <si>
    <t>8.97; 8.52; 12.86</t>
  </si>
  <si>
    <t>91.8; 90.6; 92.71</t>
  </si>
  <si>
    <t>8.31; 10.9; 8.9</t>
  </si>
  <si>
    <t>Information About Study</t>
  </si>
  <si>
    <t>732.63; 725.36; 690.81</t>
  </si>
  <si>
    <t>128.47; 129.07; 112.88</t>
  </si>
  <si>
    <t>692.98; 671.1; 640.6</t>
  </si>
  <si>
    <t>104.68; 122.04; 121.63</t>
  </si>
  <si>
    <t>78.92; 79.61; 79.73</t>
  </si>
  <si>
    <t>11.31; 13.98; 13.33</t>
  </si>
  <si>
    <t>75.24; 83.49; 80.03</t>
  </si>
  <si>
    <t>16.71; 19.12; 16.92</t>
  </si>
  <si>
    <t>838.45; 789.16; 718.06</t>
  </si>
  <si>
    <t>144.37; 156.28; 143.46</t>
  </si>
  <si>
    <t>803.19; 765.88; 713.57</t>
  </si>
  <si>
    <t>125.11; 120.93; 105.59</t>
  </si>
  <si>
    <t>Dose-response effects of exercise duration and recovery on cognitive functioning</t>
  </si>
  <si>
    <t>Crush</t>
  </si>
  <si>
    <t>http://dx.doi.org/10.1177/0031512517726920</t>
  </si>
  <si>
    <t xml:space="preserve">Post (5), Post (15), Post (30 minutes) </t>
  </si>
  <si>
    <t>Task completion</t>
  </si>
  <si>
    <t>40-59% HRR</t>
  </si>
  <si>
    <t>1074.33; 953.67; 1084.67</t>
  </si>
  <si>
    <t>220.62; 286.8; 415.93</t>
  </si>
  <si>
    <t>1064; 972.33; 1097.67</t>
  </si>
  <si>
    <t>283.04; 323.42; 373.14</t>
  </si>
  <si>
    <t>Spatial Span</t>
  </si>
  <si>
    <t>5.8; 5.7; 5.3</t>
  </si>
  <si>
    <t xml:space="preserve">0.9; 1; 1 </t>
  </si>
  <si>
    <t>6.0; 5.7; 5.7</t>
  </si>
  <si>
    <t>0.8; 1.1; 1.1</t>
  </si>
  <si>
    <t>Planning</t>
  </si>
  <si>
    <t>Total Score</t>
  </si>
  <si>
    <t>31.6; 31.5; 31.6</t>
  </si>
  <si>
    <t>2.6; 3.2; 2.8</t>
  </si>
  <si>
    <t>32.5; 31.4; 31.7</t>
  </si>
  <si>
    <t>2.8; 3.6; 3</t>
  </si>
  <si>
    <t>Trail Making A</t>
  </si>
  <si>
    <t>Time to Completion</t>
  </si>
  <si>
    <t>20.7; 18.2; 17.7</t>
  </si>
  <si>
    <t>13.1; 6.5; 5.1</t>
  </si>
  <si>
    <t>17.1; 19.1; 18.9</t>
  </si>
  <si>
    <t>4; 5.6; 6.3</t>
  </si>
  <si>
    <t>Trail Making B</t>
  </si>
  <si>
    <t>43.9; 45.3; 42.6</t>
  </si>
  <si>
    <t>12.1; 19.8; 15.5</t>
  </si>
  <si>
    <t>42.7; 47.2; 38.7</t>
  </si>
  <si>
    <t>14.4; 19.7; 13.2</t>
  </si>
  <si>
    <t>F stats are in table w/o df</t>
  </si>
  <si>
    <t>http://dx.doi.org/10.1177/0031512517726921</t>
  </si>
  <si>
    <t>938.33; 978; 1088.33</t>
  </si>
  <si>
    <t>224.46; 287.48; 396.03</t>
  </si>
  <si>
    <t>951.33; 982; 1063.67</t>
  </si>
  <si>
    <t>273.42; 246.88; 312.06</t>
  </si>
  <si>
    <t>6.0; 5.6; 5.3</t>
  </si>
  <si>
    <t>1; 1; 0.9</t>
  </si>
  <si>
    <t>5.7; 5.9; 5.6</t>
  </si>
  <si>
    <t>1; 1.3; 0.9</t>
  </si>
  <si>
    <t>32.2; 31.8; 30</t>
  </si>
  <si>
    <t>2.4; 3.9; 3.8</t>
  </si>
  <si>
    <t>2.5; 4.9; 3</t>
  </si>
  <si>
    <t>15.1; 18.6; 19.7</t>
  </si>
  <si>
    <t>3.1; 7.4; 6.1</t>
  </si>
  <si>
    <t>16.2; 18.6; 17.3</t>
  </si>
  <si>
    <t>4.4; 8.6; 5.9</t>
  </si>
  <si>
    <t>41.9; 41.3; 42.2</t>
  </si>
  <si>
    <t>21.5; 11.3; 16.6</t>
  </si>
  <si>
    <t>38.7; 43.6; 38</t>
  </si>
  <si>
    <t>12.4; 19.9; 10.6</t>
  </si>
  <si>
    <t>http://dx.doi.org/10.1177/0031512517726922</t>
  </si>
  <si>
    <t>1027; 1050.67; 1008.33</t>
  </si>
  <si>
    <t>384.76; 309.88; 269.38</t>
  </si>
  <si>
    <t>1063.33; 1070.33; 1049</t>
  </si>
  <si>
    <t>374.11; 350.19; 316.84</t>
  </si>
  <si>
    <t>6.0; 5.9; 6.0</t>
  </si>
  <si>
    <t>0.7; 1.1; 0.8</t>
  </si>
  <si>
    <t>5.7; 5.5; 5.7</t>
  </si>
  <si>
    <t>0.8; 1.1; 0.9</t>
  </si>
  <si>
    <t>33; 31.2; 31.8</t>
  </si>
  <si>
    <t>2.4; 3.4; 2.8</t>
  </si>
  <si>
    <t>31.8; 31.2; 31</t>
  </si>
  <si>
    <t>3.7; 3.7; 3.7</t>
  </si>
  <si>
    <t>18.7; 18.3; 15.2</t>
  </si>
  <si>
    <t>7.3; 4.6; 4.6</t>
  </si>
  <si>
    <t>19.3; 19.9; 16.7</t>
  </si>
  <si>
    <t>9.5; 8.1; 6.8</t>
  </si>
  <si>
    <t>39.4; 45.3; 36.8</t>
  </si>
  <si>
    <t>15.4; 22.2; 21</t>
  </si>
  <si>
    <t>44.6; 38.7; 41.8</t>
  </si>
  <si>
    <t>16.8; 13.6; 31.6</t>
  </si>
  <si>
    <t>http://dx.doi.org/10.1177/0031512517726923</t>
  </si>
  <si>
    <t>1066; 959; 1058</t>
  </si>
  <si>
    <t>323.85; 226.84; 346.02</t>
  </si>
  <si>
    <t>1022; 982.67; 1034.33</t>
  </si>
  <si>
    <t>316.88; 398.93; 350.40</t>
  </si>
  <si>
    <t>5.5; 6.1; 5.9</t>
  </si>
  <si>
    <t>1.2; 0.7; 0.9</t>
  </si>
  <si>
    <t>5.8; 5.8; 5.9</t>
  </si>
  <si>
    <t>0.7; 0.9; 1.1</t>
  </si>
  <si>
    <t>32.9; 31.5; 31.6</t>
  </si>
  <si>
    <t>2.2; 3; 3.8</t>
  </si>
  <si>
    <t>31.8; 32; 32.9</t>
  </si>
  <si>
    <t>5.6; 3; 3.4</t>
  </si>
  <si>
    <t>18.6; 17.7; 17.4</t>
  </si>
  <si>
    <t>5.7; 8.6; 5.2</t>
  </si>
  <si>
    <t>17.2; 17.6; 15.9</t>
  </si>
  <si>
    <t>4.9; 6.4; 3.5</t>
  </si>
  <si>
    <t>42.4; 43.4; 50.1</t>
  </si>
  <si>
    <t>12.9; 19.9; 22.5</t>
  </si>
  <si>
    <t>43.7; 42; 40.9</t>
  </si>
  <si>
    <t>34; 20.9; 17.4</t>
  </si>
  <si>
    <t>http://dx.doi.org/10.1177/0031512517726924</t>
  </si>
  <si>
    <t>1022.33; 953.67; 1118.33</t>
  </si>
  <si>
    <t>281.08; 204.86; 341.68</t>
  </si>
  <si>
    <t>1034.67; 995.33; 1108.67</t>
  </si>
  <si>
    <t>298.31; 308.98; 344.49</t>
  </si>
  <si>
    <t>5.5; 6; 5.7</t>
  </si>
  <si>
    <t>0.6; 0.8; 0.7</t>
  </si>
  <si>
    <t>6; 5.8; 5.6</t>
  </si>
  <si>
    <t>0.8; 0.9; 1</t>
  </si>
  <si>
    <t>32.9; 32.2; 31.2</t>
  </si>
  <si>
    <t>2; 3.5; 4.2</t>
  </si>
  <si>
    <t>32; 30.8; 31.1</t>
  </si>
  <si>
    <t>2.9; 4; 3.8</t>
  </si>
  <si>
    <t>17.1; 17.8; 19.1</t>
  </si>
  <si>
    <t>5.8; 6.2; 5.8</t>
  </si>
  <si>
    <t>18.2; 17.3; 20.5</t>
  </si>
  <si>
    <t>7.6; 4.9; 9.3</t>
  </si>
  <si>
    <t>39.9; 36.7; 47.5</t>
  </si>
  <si>
    <t>12.7; 7.6; 16.1</t>
  </si>
  <si>
    <t>42; 38.6; 45.7</t>
  </si>
  <si>
    <t>15.4; 10.4; 18.6</t>
  </si>
  <si>
    <t>Experimental Investigation of the Time Course Effects of Acute Exercise on False Episodic Memory</t>
  </si>
  <si>
    <t>Siddiqui</t>
  </si>
  <si>
    <t>http://doi.org/https://doi.org/10.3390/jcm7070157</t>
  </si>
  <si>
    <t>Pre; During; Post</t>
  </si>
  <si>
    <t>Stationary (playing Soduku)</t>
  </si>
  <si>
    <t>Moderate (prior to task)</t>
  </si>
  <si>
    <t>3.0 mph</t>
  </si>
  <si>
    <t>Moderate (during task)</t>
  </si>
  <si>
    <t xml:space="preserve"> Deese–Roediger–McDermott (DRM) Paradigm</t>
  </si>
  <si>
    <t>acute moderate-intensity exercise may help to increase the accurate recall of past episodic memories and may help to reduce the rate of false memories</t>
  </si>
  <si>
    <t>Inter-individual differences in working memory improvement after acute mild and moderate aerobic exercise</t>
  </si>
  <si>
    <t>Yamazaki</t>
  </si>
  <si>
    <t>https://doi.org/10.1371/journal.pone.0210053</t>
  </si>
  <si>
    <t>Pre, Post1 (5 min), Post2 (15 min)</t>
  </si>
  <si>
    <t>Mild</t>
  </si>
  <si>
    <t>30% VO2peak</t>
  </si>
  <si>
    <t>50% VO2peak</t>
  </si>
  <si>
    <t>0-back</t>
  </si>
  <si>
    <t>No effect of exercise on performance
Sig. correlation: those w/ lowest WM benefited from acute moderate aerobic exercise</t>
  </si>
  <si>
    <t>http://www.plosone.org/article/fetchSingleRepresentation.action?uri=info:doi/10.1371/journal.pone.0210053.s002</t>
  </si>
  <si>
    <t>Physical exercise increases overall brain oscillatory activity but does not influence inhibitory control in young adults</t>
  </si>
  <si>
    <t>Ciria</t>
  </si>
  <si>
    <t>http://dx.doi.org/10.1016/j.neuroimage.2018.07.009</t>
  </si>
  <si>
    <t>Post (16 min), Post (21 min)</t>
  </si>
  <si>
    <t>20% VT</t>
  </si>
  <si>
    <t>80% VT</t>
  </si>
  <si>
    <t>Eriksen Flanker</t>
  </si>
  <si>
    <t>No effect of exercise intensity on the congruency effect of RT or accuracy (Incongruent - Congruent)
BF reported in favor of null hypotheses, figure out if we can convert this to cohen's d.</t>
  </si>
  <si>
    <t>A post-exercise facilitation of executive function is independent of aerobically supported metabolic costs</t>
  </si>
  <si>
    <t>Heath</t>
  </si>
  <si>
    <t>http://dx.doi.org/10.1016/j.neuropsychologia.2018.10.002</t>
  </si>
  <si>
    <t>80% Lactate Thresh (LT)</t>
  </si>
  <si>
    <t>15% difference between VO2 peak &amp; LT</t>
  </si>
  <si>
    <t>50% difference between LT and VO2 peak</t>
  </si>
  <si>
    <t>Prosaccade</t>
  </si>
  <si>
    <t>Antisaccade</t>
  </si>
  <si>
    <t>No reliable difference in post-pre prosaccade RTs, while pre-exercise RTs were longer than post exercise RTs for the antisaccade task</t>
  </si>
  <si>
    <t>A transferable high-intensity intermittent exercise improves executive performance in association with dorsolateral prefrontal activation in young adults</t>
  </si>
  <si>
    <t>Kujach</t>
  </si>
  <si>
    <t>http://dx.doi.org/10.1016/j.neuroimage.2017.12.003</t>
  </si>
  <si>
    <t>60% Maximal Aerobic Power</t>
  </si>
  <si>
    <t>Significant decrease in RT stroop interference effect for the exercise condition vs rest, but no significant effect observed for error rate (hence, none was reported)</t>
  </si>
  <si>
    <t>The role of exercise induced arousal and exposure to blue-enriched lighting on vigilance</t>
  </si>
  <si>
    <t>Barba</t>
  </si>
  <si>
    <t>https://doi.org/10.3389/fnhum.2018.00499</t>
  </si>
  <si>
    <t>25% HRR</t>
  </si>
  <si>
    <t>Auditory PVT</t>
  </si>
  <si>
    <t>Main effect reported</t>
  </si>
  <si>
    <t>Temporal Effects of Acute Walking Exercise on Learning and Memory Function</t>
  </si>
  <si>
    <t>Sng</t>
  </si>
  <si>
    <t>https://doi.org/10.1177/0890117117749476</t>
  </si>
  <si>
    <t>Low (pre-task)</t>
  </si>
  <si>
    <t xml:space="preserve"> self-selected pace </t>
  </si>
  <si>
    <t>Low (during)</t>
  </si>
  <si>
    <t>Low (post-task)</t>
  </si>
  <si>
    <t>self-selected pace</t>
  </si>
  <si>
    <t>Red Pen Task</t>
  </si>
  <si>
    <t>Engaging in a 15-minute bout of moderate-intensity walking before a learning task was effective in influencing long-term episodic memory</t>
  </si>
  <si>
    <t>Exercise was pre-task but relative to learning (before,during and after)</t>
  </si>
  <si>
    <t>Auditory statistical learning during concurrent physical exercise and the tolerance for pitch, tempo, and rhythm changes</t>
  </si>
  <si>
    <t>Daikoku</t>
  </si>
  <si>
    <t>https://doi.org/10.1123/mc.2017-0006</t>
  </si>
  <si>
    <t>Resistance free</t>
  </si>
  <si>
    <t>Attention; Memory</t>
  </si>
  <si>
    <t>Auditory Tone Familiarity</t>
  </si>
  <si>
    <t>Used a generalized estimating equation and observed a group-series interaction, which indicated that correct answers in the rhythm-changed series were significantly lower than those in the tempo-changed series for the Exercise group. Same effect not present for Rest.</t>
  </si>
  <si>
    <t>Exercise Similarly Facilitates Men and Women’s Selective Attention Task Response Times but Differentially Affects Memory Task Performance</t>
  </si>
  <si>
    <t>Coleman</t>
  </si>
  <si>
    <t>https://doi.org/10.3389/fpsyg.2018.01405</t>
  </si>
  <si>
    <t>Jump Rope</t>
  </si>
  <si>
    <t>n.s.</t>
  </si>
  <si>
    <t>No effect of condition on accuracy in the attention selection task. Main effect of condition on RT.
No effect of condition on memory accuracy or RT</t>
  </si>
  <si>
    <t>Conscientiousness is associated with improvement in visuospatial working memory and mood following acute physical exercise: A randomized controlled trial</t>
  </si>
  <si>
    <t>Elkana</t>
  </si>
  <si>
    <t>https://doi.org/10.1016/j.paid.2018.05.018</t>
  </si>
  <si>
    <t>60% HR</t>
  </si>
  <si>
    <t>Visual Working Memory</t>
  </si>
  <si>
    <t>Non-Verbal Memory Test</t>
  </si>
  <si>
    <t xml:space="preserve">Used a multiple regression looking at conscientiousness and WM in exercise and control  groups. Interaction between conscientiousness and WM for group; increased conscientiousness was associated with increased WM accuracy, but only for the exercise group. 
Group alone did not result in a change in WM performance. </t>
  </si>
  <si>
    <t>Means and SD for each individual cognitive test in the battery provided as supplemental data</t>
  </si>
  <si>
    <t>Brief aerobic exercise immediately enhances visual attentional control and perceptual speed. Testing the mediating role of feelings of energy</t>
  </si>
  <si>
    <t>Legrand</t>
  </si>
  <si>
    <t>https://doi.org/10.1016/j.actpsy.2018.08.020</t>
  </si>
  <si>
    <t>Relaxtion/Concentration</t>
  </si>
  <si>
    <t>8 km/hour</t>
  </si>
  <si>
    <t>Trail Making Test A</t>
  </si>
  <si>
    <t>29.31; 29.61</t>
  </si>
  <si>
    <t>9.86; 12.03</t>
  </si>
  <si>
    <t>32.35; 24.81</t>
  </si>
  <si>
    <t>12.69; 7.42</t>
  </si>
  <si>
    <t>Trail Making Test B</t>
  </si>
  <si>
    <t>63.46; 54.36</t>
  </si>
  <si>
    <t>18.61; 18.44</t>
  </si>
  <si>
    <t>56.28; 48.08</t>
  </si>
  <si>
    <t>17.28; 11.41</t>
  </si>
  <si>
    <t>RT speed up on the attention component due to exercise. No impact on working memory (TMT B). Note, reported Cohen's d from pairwise comparison. The interaction eta squared for the interaction with control group was .06. Only the eta squared for the TMT-b interaction was reported</t>
  </si>
  <si>
    <t>The Experimental Effects of Acute Exercise on Long-Term Emotional Memory</t>
  </si>
  <si>
    <t>Wade</t>
  </si>
  <si>
    <t>https://doi.org/10.3390/jcm7120486</t>
  </si>
  <si>
    <t>Pre-task</t>
  </si>
  <si>
    <t>3 mph (minimumun speed)</t>
  </si>
  <si>
    <t>Emotional Memory</t>
  </si>
  <si>
    <t>Recognition of Images</t>
  </si>
  <si>
    <t>No effect of exercise</t>
  </si>
  <si>
    <t>The Effects Of Acute Exercise On Postural Control, Information Processing, Motor Skill Acquisition, And Executive Function</t>
  </si>
  <si>
    <t>Kendall</t>
  </si>
  <si>
    <t>https://dx.doi.org/10.3389%2Ffpsyg.2019.00535</t>
  </si>
  <si>
    <t>HIIT workout</t>
  </si>
  <si>
    <t>Aerobic moderate</t>
  </si>
  <si>
    <t>HR = 85.2+/-1.2% max</t>
  </si>
  <si>
    <t xml:space="preserve">Aerobic with resistance </t>
  </si>
  <si>
    <t>HR = 80.0+/-1.5% max</t>
  </si>
  <si>
    <t>Information processing</t>
  </si>
  <si>
    <t>226.25; 234.35</t>
  </si>
  <si>
    <t>4.25; 8.51</t>
  </si>
  <si>
    <t>246.55; 214.25</t>
  </si>
  <si>
    <t>6.7; 6.91</t>
  </si>
  <si>
    <t>236.65; 211.05</t>
  </si>
  <si>
    <t>5.77; 5.85</t>
  </si>
  <si>
    <t>9.97; 9.75</t>
  </si>
  <si>
    <t>0.75; 0.68</t>
  </si>
  <si>
    <t>8.4; 7.28</t>
  </si>
  <si>
    <t>0.71; 0.64</t>
  </si>
  <si>
    <t>10.17; 8.88</t>
  </si>
  <si>
    <t>0.7; 0.63</t>
  </si>
  <si>
    <t>804.5; 816</t>
  </si>
  <si>
    <t>25.74; 31.58</t>
  </si>
  <si>
    <t>764.5; 713</t>
  </si>
  <si>
    <t>21.78; 25.54</t>
  </si>
  <si>
    <t>808; 779</t>
  </si>
  <si>
    <t>21.59; 22</t>
  </si>
  <si>
    <t>0.95; 0.95</t>
  </si>
  <si>
    <t>0.01; 0.01</t>
  </si>
  <si>
    <t>0.95; 0.98</t>
  </si>
  <si>
    <t>0.95; 0.97</t>
  </si>
  <si>
    <t>RT: There was a significant interaction between group and time for the single trial conditions. With regard to only group,  HIIT-A group (M = 582, SE = 27) was significantly faster than the control group (M =
708, SE = 25). Participants performed task in 5 blocks, for which there was a significant interaction with groups.</t>
  </si>
  <si>
    <t>Resist Forgetting: Effects of Aerobic and Resistance Exercise on Prospective and Retrospective Memory</t>
  </si>
  <si>
    <t>Cuttler</t>
  </si>
  <si>
    <t>http://dx.doi.org/10.1037/spy0000112</t>
  </si>
  <si>
    <t>Resistance/Walking</t>
  </si>
  <si>
    <t>Moderate Aerobic</t>
  </si>
  <si>
    <t>Moderate Resistance</t>
  </si>
  <si>
    <t>continuous lifting</t>
  </si>
  <si>
    <t>Viral Video Prospective Memory (detection)</t>
  </si>
  <si>
    <t>Significant difference in Viral Video Prospective Memory Test performance during exercise, with those in the sitting condition performing significantly better than the aerobic exercise condition.
Significantly better performance on the Reminder Prospective Memory Test in the resistance condition compared to sitting and aerobic conditions.
No difference in performance on the Red Pen Prospective Memory Test</t>
  </si>
  <si>
    <t>California Verbal Learning Test II</t>
  </si>
  <si>
    <t>9.28; 9.04</t>
  </si>
  <si>
    <t>.37; .39</t>
  </si>
  <si>
    <t>8.23; 8.24</t>
  </si>
  <si>
    <t>0.37; .39</t>
  </si>
  <si>
    <t>8.83; 8.72</t>
  </si>
  <si>
    <t>.36; .38</t>
  </si>
  <si>
    <t>Red Pen Prospective Memory Test</t>
  </si>
  <si>
    <t>Reminder Prospective Memory Test</t>
  </si>
  <si>
    <t>Long Term Memory</t>
  </si>
  <si>
    <t>Brief Visuospatial Memory Test-Revise</t>
  </si>
  <si>
    <t>Number Recalled</t>
  </si>
  <si>
    <t>18.63; 10.76</t>
  </si>
  <si>
    <t>.59; 0.01</t>
  </si>
  <si>
    <t>18.49; 10.46</t>
  </si>
  <si>
    <t>0.58; 0.26</t>
  </si>
  <si>
    <t>18.8; 10.72</t>
  </si>
  <si>
    <t>0.57; 0.25</t>
  </si>
  <si>
    <t>Experimental Effects of Acute Exercise on Episodic Memory Function: Considerations for the Timing of Exercise</t>
  </si>
  <si>
    <t>Haynes</t>
  </si>
  <si>
    <t>https://doi.org/10.1177%2F0033294118786688</t>
  </si>
  <si>
    <t>walking</t>
  </si>
  <si>
    <t>Moderate intensity (prior to memory encoding)</t>
  </si>
  <si>
    <t>Moderate intensity (during to memory encoding)</t>
  </si>
  <si>
    <t>Moderate intensity (after to memory encoding)</t>
  </si>
  <si>
    <t>RAVLT</t>
  </si>
  <si>
    <t>Rey Auditory Verbal Learning Test</t>
  </si>
  <si>
    <t>short-term memory was greater in the visit that involved exercising prior to memory encoding</t>
  </si>
  <si>
    <t xml:space="preserve"> yes</t>
  </si>
  <si>
    <t>Acute effect of three different exercise training modalities on executive function in overweight inactive men: A secondary analysis of the BrainFitstudy</t>
  </si>
  <si>
    <t>Quintero</t>
  </si>
  <si>
    <t>https://doi.org/10.1016/j.physbeh.2018.09.010</t>
  </si>
  <si>
    <t>80-90% HR max</t>
  </si>
  <si>
    <t>12-15 reps at 50-70% 1 RM</t>
  </si>
  <si>
    <t>50% HIIT + 50% Resistance</t>
  </si>
  <si>
    <t>d2 Test</t>
  </si>
  <si>
    <t>Sweat So You Don’t Forget: Exercise Breaks During a University Lecture Increase On-Task Attention and Learning</t>
  </si>
  <si>
    <t>Fenesi</t>
  </si>
  <si>
    <t>https://doi.org/10.1016/j.jarmac.2018.01.012</t>
  </si>
  <si>
    <t>Callisthenics</t>
  </si>
  <si>
    <t>50 second body weight exercises</t>
  </si>
  <si>
    <t>Multiple Choice Test</t>
  </si>
  <si>
    <t>Executive-related oculomotor control is improved following a 10-min single-bout of aerobic exercise: Evidence from the antisaccade task</t>
  </si>
  <si>
    <t>Samani</t>
  </si>
  <si>
    <t>https://doi.org/10.1016/j.neuropsychologia.2017.11.029</t>
  </si>
  <si>
    <t>60-85% HR Max</t>
  </si>
  <si>
    <t>Antisaccade Task</t>
  </si>
  <si>
    <t>310; 283</t>
  </si>
  <si>
    <t>38; 34</t>
  </si>
  <si>
    <t>The effects of acute exercise on episodic memory function among young university students: moderation considerations by biological sex</t>
  </si>
  <si>
    <t>Johnson</t>
  </si>
  <si>
    <t>https://doi.org/10.15171/hpp.2019.14</t>
  </si>
  <si>
    <t>Pre</t>
  </si>
  <si>
    <t>70% of heart rate max</t>
  </si>
  <si>
    <t>Rey Auditory Verbal Learning Test (RAVLT)</t>
  </si>
  <si>
    <t>Effect size reported per condition/suggestive evidence of a more beneficial effect of acute exercise on memory for females</t>
  </si>
  <si>
    <t>Beneficial effects of acute high-intensity exercise on electrophysiological indices of attention processes in young adult men</t>
  </si>
  <si>
    <t>Du Rietz</t>
  </si>
  <si>
    <t>https://doi.org/10.1016/j.bbr.2018.11.024</t>
  </si>
  <si>
    <t>20% Delta</t>
  </si>
  <si>
    <t>CPT-OX</t>
  </si>
  <si>
    <t>374.55; 378.13</t>
  </si>
  <si>
    <t>60.12; 51.91</t>
  </si>
  <si>
    <t>370.82; 370.56</t>
  </si>
  <si>
    <t>41.08; 45.72</t>
  </si>
  <si>
    <t>Omission Errors</t>
  </si>
  <si>
    <t>1.92; 3.27</t>
  </si>
  <si>
    <t>3.58; 5.74</t>
  </si>
  <si>
    <t>1.04; 2.04</t>
  </si>
  <si>
    <t>1.48; 3.36</t>
  </si>
  <si>
    <t>Commission Errors</t>
  </si>
  <si>
    <t>1.27; 2.27</t>
  </si>
  <si>
    <t>1.99; 2.81</t>
  </si>
  <si>
    <t>1.04; 1.84</t>
  </si>
  <si>
    <t>1.22; 1.93</t>
  </si>
  <si>
    <t>Eriksen Flanker Task</t>
  </si>
  <si>
    <t>369.3; 362.39</t>
  </si>
  <si>
    <t>42.67; 36.57</t>
  </si>
  <si>
    <t>362.03; 356.53</t>
  </si>
  <si>
    <t>38.69; 35.11</t>
  </si>
  <si>
    <t>Eriksen Flaker</t>
  </si>
  <si>
    <t>22.64; 22.7</t>
  </si>
  <si>
    <t>10.45; 10.37</t>
  </si>
  <si>
    <t>23.86; 22.9</t>
  </si>
  <si>
    <t>11.21; 11.03</t>
  </si>
  <si>
    <t>There was a NS effect on mean RT, but the effect size was not reported.</t>
  </si>
  <si>
    <t>Effects of acute aerobic and resistance exercise on executive function: An ERP study</t>
  </si>
  <si>
    <t>Wu</t>
  </si>
  <si>
    <t>http://dx.doi.org/10.1016/j.jsams.2019.07.009</t>
  </si>
  <si>
    <t>Cycling/Resistance</t>
  </si>
  <si>
    <t>60-70% HR Max</t>
  </si>
  <si>
    <t>Task-Switching Paradigm</t>
  </si>
  <si>
    <t>Global RT</t>
  </si>
  <si>
    <t>Global Accuracy</t>
  </si>
  <si>
    <t>Local RT</t>
  </si>
  <si>
    <t>Local Accuracy</t>
  </si>
  <si>
    <t>Global switch RT: shorter RT for aerobic exercise (AE) and resistance exercise (RE) compared to control condition.
Global switch Accuracy: greater mean accuracy levels for AE than RE.
Local switch RT: shorter RT for AE and RE compared to controls 
Local switch Accuracy: greater accuracy for AE and control vs RE</t>
  </si>
  <si>
    <t>Breaking up prolonged sitting with moderate-intensity walking improves attention and executive function in Qatari females</t>
  </si>
  <si>
    <t>Chrismas</t>
  </si>
  <si>
    <t>http://dx.doi.org/10.1371/journal.pone.0219565</t>
  </si>
  <si>
    <t>Baseline,T1 (2.5 hr from Baseline), T2 (5 hr)</t>
  </si>
  <si>
    <t>5-8.3 km/hr</t>
  </si>
  <si>
    <t>3 min every 30 mins</t>
  </si>
  <si>
    <t>Siginificant effect of exercise condition on choice reaction task RT, quicker in the walk condition</t>
  </si>
  <si>
    <t>The musculoskeletal and cognitive effects of under-desk cycling compared to sitting for office workers</t>
  </si>
  <si>
    <t>Baker</t>
  </si>
  <si>
    <t>https://doi.org/10.1016/j.apergo.2019.04.011</t>
  </si>
  <si>
    <t>During (0 min); During (30 min); During (60 min); During (90 min); During (120 min)</t>
  </si>
  <si>
    <t>SART</t>
  </si>
  <si>
    <t>No-Go Accuracy</t>
  </si>
  <si>
    <t>59.4; 57.6; 54.8; 56.2; 54.4</t>
  </si>
  <si>
    <t>29.7; 30.1; 30.1; 27.5; 30.7</t>
  </si>
  <si>
    <t>65.8; 64.4; 60.8; 57.4; 62</t>
  </si>
  <si>
    <t>25.9; 26.6; 25.5; 28.6; 25.3</t>
  </si>
  <si>
    <t>375.9; 365.4; 361.2; 373.1; 365.5</t>
  </si>
  <si>
    <t>73.3; 68.1; 74.1; 66.8; 62.6</t>
  </si>
  <si>
    <t>404.2; 410.5; 386.3; 391.3; 399.4</t>
  </si>
  <si>
    <t>80.8; 92.2; 70.7; 93.5; 104.1</t>
  </si>
  <si>
    <t>Ruff Figural Fluency Task</t>
  </si>
  <si>
    <t>1.8; 1.8; 2.3; 2.2; 2.8</t>
  </si>
  <si>
    <t>3.2; 2.8; 3.6; 2.3; 3.1</t>
  </si>
  <si>
    <t>1.8; 2.8; 2.3; 1.8; 2.4</t>
  </si>
  <si>
    <t>2.1; 3.3; 2.6; 2.3; 2</t>
  </si>
  <si>
    <t>Exercise-induced physiological arousal biases attention towards threatening scene detail</t>
  </si>
  <si>
    <t>Brunyé</t>
  </si>
  <si>
    <t>https://doi.org/10.1177/0033294117750629</t>
  </si>
  <si>
    <t>Cylcing</t>
  </si>
  <si>
    <t>25-35% Peak HR</t>
  </si>
  <si>
    <t>75-85% Peak HR</t>
  </si>
  <si>
    <t>d-prime</t>
  </si>
  <si>
    <t>Recognition memory</t>
  </si>
  <si>
    <t>Encoding was during exercise, recognition was post.</t>
  </si>
  <si>
    <t>Intensity-dependent effects of acute exercise on executive function</t>
  </si>
  <si>
    <t>Mehren</t>
  </si>
  <si>
    <t>https://doi.org/10.1155/2019/8608317</t>
  </si>
  <si>
    <t>50-70% HRR</t>
  </si>
  <si>
    <t>&gt;70% HRR</t>
  </si>
  <si>
    <t>Decrease in attentional performance after repeated bouts of high intensity exercise in association-football referees and assistant referees</t>
  </si>
  <si>
    <t>Schmidt</t>
  </si>
  <si>
    <t>https://doi.org/10.3389/fpsyg.2019.02014</t>
  </si>
  <si>
    <t>FIFA-Test</t>
  </si>
  <si>
    <t>n/a</t>
  </si>
  <si>
    <t>Continuous Visual Attention Task</t>
  </si>
  <si>
    <t>Omission Error</t>
  </si>
  <si>
    <t>1; 1.1</t>
  </si>
  <si>
    <t>0.32; 0.21</t>
  </si>
  <si>
    <t>Referees</t>
  </si>
  <si>
    <t>CVAT</t>
  </si>
  <si>
    <t>3.37; 3.32</t>
  </si>
  <si>
    <t>0.45; 0.41</t>
  </si>
  <si>
    <t>381.05; 389.53</t>
  </si>
  <si>
    <t>9.5; 11.4</t>
  </si>
  <si>
    <t>RTV</t>
  </si>
  <si>
    <t>increased RT and variability</t>
  </si>
  <si>
    <t>0.73; 2.47</t>
  </si>
  <si>
    <t>0.25; 0.59</t>
  </si>
  <si>
    <t>Assitant Referees</t>
  </si>
  <si>
    <t>3.27; 3.07</t>
  </si>
  <si>
    <t>0.53; 0.34</t>
  </si>
  <si>
    <t>391.2; 407.2</t>
  </si>
  <si>
    <t>13.62; 18.52</t>
  </si>
  <si>
    <t>Acute moderate-intensity exercise generally enhances attentional resources related to perceptual processing</t>
  </si>
  <si>
    <t>Zhou</t>
  </si>
  <si>
    <t>https://dx.doi.org/10.3389/fpsyg.2019.02547</t>
  </si>
  <si>
    <t>93.66; 96.04</t>
  </si>
  <si>
    <t>0.87; 0.64</t>
  </si>
  <si>
    <t>93.91; 96.67</t>
  </si>
  <si>
    <t>755.365; 720.56</t>
  </si>
  <si>
    <t>15.63; 12.69</t>
  </si>
  <si>
    <t>755.21; 725.78</t>
  </si>
  <si>
    <t>No effect of exercise on stroop accuracy, but interaction between exercise condition, congruency, and test time on RT</t>
  </si>
  <si>
    <t>Effects of a brief stair-climbing intervention on cognitive performance and mood states in healthy young adults</t>
  </si>
  <si>
    <t>Stenling</t>
  </si>
  <si>
    <t>http://dx.doi.org/10.3389/fpsyg.2019.02300</t>
  </si>
  <si>
    <r>
      <rPr>
        <rFont val="Arial"/>
        <color theme="1"/>
        <sz val="10.0"/>
      </rPr>
      <t xml:space="preserve">No manipulation; </t>
    </r>
    <r>
      <rPr>
        <rFont val="Arial"/>
        <i/>
        <color theme="1"/>
        <sz val="10.0"/>
      </rPr>
      <t>M</t>
    </r>
    <r>
      <rPr>
        <rFont val="Arial"/>
        <color theme="1"/>
        <sz val="10.0"/>
      </rPr>
      <t xml:space="preserve"> RPE = 13</t>
    </r>
  </si>
  <si>
    <t>3 x 1 mins</t>
  </si>
  <si>
    <t>Pro-Response</t>
  </si>
  <si>
    <t>Anti-Response</t>
  </si>
  <si>
    <t>Pro/Anti</t>
  </si>
  <si>
    <t>Pro/Anit-Response</t>
  </si>
  <si>
    <t>Switch Cost RT</t>
  </si>
  <si>
    <t>Inhibition Cost RT</t>
  </si>
  <si>
    <t>No effect of exercise on cognitive performance. 
Only observed effects when sex and the frequency of physical activity were held as covariates</t>
  </si>
  <si>
    <t>Intensity and workload related dose-response effects of acute resistance exercise on domain-specific cognitive function and affective response - A four-armed randomized controlled crossover trial</t>
  </si>
  <si>
    <t>Engeroff</t>
  </si>
  <si>
    <t>https://doi.org/10.1016/j.psychsport.2018.12.009</t>
  </si>
  <si>
    <t>60% 1 rep max</t>
  </si>
  <si>
    <t>2 sets 19 reps @ 60% 1RM</t>
  </si>
  <si>
    <t>75% of 1 rep max</t>
  </si>
  <si>
    <t>3 sets of 10</t>
  </si>
  <si>
    <t>90% 1 rep max</t>
  </si>
  <si>
    <t xml:space="preserve">5 sets of 5 </t>
  </si>
  <si>
    <t>Work load reduced</t>
  </si>
  <si>
    <t>75% 1 rep max 3 sets of 5</t>
  </si>
  <si>
    <t>26.9; 22.5</t>
  </si>
  <si>
    <t>8.6; 8.5</t>
  </si>
  <si>
    <t>26.4; 23.2</t>
  </si>
  <si>
    <t>9.2; 8.1</t>
  </si>
  <si>
    <t>27.9; 25.5</t>
  </si>
  <si>
    <t>8.1; 8</t>
  </si>
  <si>
    <t>27.3; 24</t>
  </si>
  <si>
    <t>10.8; 9.5</t>
  </si>
  <si>
    <t>Congruent Stroop</t>
  </si>
  <si>
    <t>These are for the main effects across the 4 conditions. Largely driven by differences between the 90% condition and either the 60% or the reduced workload condition.</t>
  </si>
  <si>
    <t>Pupillometric indices of locus-coeruleous activitation are not modulated following single bouts of exercise</t>
  </si>
  <si>
    <t>McGowan</t>
  </si>
  <si>
    <t>https://doi.org/10.1016/j.ijpsycho.2019.04.004</t>
  </si>
  <si>
    <t>WIthin</t>
  </si>
  <si>
    <t>Active control</t>
  </si>
  <si>
    <t>.5 mph 0% incline</t>
  </si>
  <si>
    <t>65-75% Predicted Max HR</t>
  </si>
  <si>
    <t>Flanker task</t>
  </si>
  <si>
    <t>385.7; 382.3</t>
  </si>
  <si>
    <t>54.4; 55.4</t>
  </si>
  <si>
    <t>388.2; 378.5</t>
  </si>
  <si>
    <t>59.2; 55.3</t>
  </si>
  <si>
    <t>92.3; 91.7</t>
  </si>
  <si>
    <t>6.9; 7.7</t>
  </si>
  <si>
    <t>91.6; 92.3</t>
  </si>
  <si>
    <t>8.79; 7.9</t>
  </si>
  <si>
    <t>Hemodynamic Changes in Response to Aerobic Exercise: Near-infrared Spectroscopy Study</t>
  </si>
  <si>
    <t>Kim</t>
  </si>
  <si>
    <t>https://doi.org/10.1055/a-1198-8465</t>
  </si>
  <si>
    <t>65% VO2max</t>
  </si>
  <si>
    <t>27.6; 27.5</t>
  </si>
  <si>
    <t>1.6; 1.7</t>
  </si>
  <si>
    <t>26.6; 27.5</t>
  </si>
  <si>
    <t>2.3; 1.8</t>
  </si>
  <si>
    <t>no change in accuracy of 2-back pre- and post-exercise; small sample, short exercise bouts (10min)</t>
  </si>
  <si>
    <t>Light aerobic exercise modulates executive function and cortical excitability</t>
  </si>
  <si>
    <t>Morris</t>
  </si>
  <si>
    <t>http://dx.doi.org/10.1111/ejn.14593</t>
  </si>
  <si>
    <t>40-60% HRR</t>
  </si>
  <si>
    <t>Multitasking Test</t>
  </si>
  <si>
    <t>Congruent RT</t>
  </si>
  <si>
    <t>554.5; 518.6</t>
  </si>
  <si>
    <t>102.8; 78.8</t>
  </si>
  <si>
    <t>555.6; 499.3</t>
  </si>
  <si>
    <t>112.7; 78</t>
  </si>
  <si>
    <t>Incongruent RT</t>
  </si>
  <si>
    <t>611.2; 584.6</t>
  </si>
  <si>
    <t>122.4; 92.7</t>
  </si>
  <si>
    <t>622.8; 553.1</t>
  </si>
  <si>
    <t>119.9; 125.2</t>
  </si>
  <si>
    <t>Multitasking</t>
  </si>
  <si>
    <t>682.5; 630.2</t>
  </si>
  <si>
    <t>178.2; 116.4</t>
  </si>
  <si>
    <t>690.3; 597.2</t>
  </si>
  <si>
    <t>184.4; 125.2</t>
  </si>
  <si>
    <t>Cost RT</t>
  </si>
  <si>
    <t>198.7; 157.9</t>
  </si>
  <si>
    <t>139.9; 74.5</t>
  </si>
  <si>
    <t>201.7; 141.9</t>
  </si>
  <si>
    <t>150.4; 100.1</t>
  </si>
  <si>
    <t>211.2; 219.7</t>
  </si>
  <si>
    <t>42.5; 34.8</t>
  </si>
  <si>
    <t>206.7; 221.6</t>
  </si>
  <si>
    <t>29.7; 40</t>
  </si>
  <si>
    <t>Spatial Working Memory Task</t>
  </si>
  <si>
    <t>5.1; 6.2</t>
  </si>
  <si>
    <t>5.3; 8.1</t>
  </si>
  <si>
    <t>4.4; 5.7</t>
  </si>
  <si>
    <t>5.2; 6.3</t>
  </si>
  <si>
    <t>Significant interaction of pre/post test and exercise intervention only observed for RT on incongruent trials of multitasking task.
Planned comparisons indicate significant enhancement of RT post exercise for incongruent/congruent multitasking trials</t>
  </si>
  <si>
    <t>A single bout of moderate intensity exercise improves cognitive flexibility: Evidence from task-switching</t>
  </si>
  <si>
    <t>Shukla</t>
  </si>
  <si>
    <t>http://dx.doi.org/10.1007/s00221-020-05885-w</t>
  </si>
  <si>
    <t>AABB</t>
  </si>
  <si>
    <t xml:space="preserve">Main effect of time on oculomotor task
</t>
  </si>
  <si>
    <t>Effect of time not reported for resting condition</t>
  </si>
  <si>
    <t>Acute effects of aerobic exercise on response variability and neuroelectric indices during a serial n-back task</t>
  </si>
  <si>
    <t>Kao</t>
  </si>
  <si>
    <t>https://doi.org/10.1016/j.bandc.2019.105508</t>
  </si>
  <si>
    <t>Post (30 min)</t>
  </si>
  <si>
    <t>1-Back</t>
  </si>
  <si>
    <t>No effect of exercise on performance</t>
  </si>
  <si>
    <t>A single bout of vigorous-intensity aerobic exercise affects reactive, but not proactive cognitive brain functions</t>
  </si>
  <si>
    <t>Chacko</t>
  </si>
  <si>
    <t>https://doi.org/10.1016/j.ijpsycho.2019.12.003</t>
  </si>
  <si>
    <t>Internet browsing</t>
  </si>
  <si>
    <t>Vigorous</t>
  </si>
  <si>
    <t>65-70% HRR</t>
  </si>
  <si>
    <t>440; 425</t>
  </si>
  <si>
    <t>24; 20</t>
  </si>
  <si>
    <t>441; 421</t>
  </si>
  <si>
    <t>18; 16</t>
  </si>
  <si>
    <t>Commision Errors</t>
  </si>
  <si>
    <t>4.6; 4.2</t>
  </si>
  <si>
    <t>1.4; 1.2</t>
  </si>
  <si>
    <t>4.1; 4.7</t>
  </si>
  <si>
    <t>1.6; 1.3</t>
  </si>
  <si>
    <t>0.3; 0.2</t>
  </si>
  <si>
    <t>0.2; 0.1</t>
  </si>
  <si>
    <t>0.3; 0.1</t>
  </si>
  <si>
    <t>Acute aerobic exercise impairs aspects of cognitive function at high altitude</t>
  </si>
  <si>
    <t>Walsh</t>
  </si>
  <si>
    <t>http://dx.doi.org/10.1016/j.physbeh.2020.112979</t>
  </si>
  <si>
    <t>Digit Symbol Substitution Task</t>
  </si>
  <si>
    <t>Num Correct</t>
  </si>
  <si>
    <t>Task switching</t>
  </si>
  <si>
    <t>Switch cost</t>
  </si>
  <si>
    <t>Computed cohen's d as the mean dif/average of the sd's an esitmate</t>
  </si>
  <si>
    <t>Acute moderate-intensity exercise generally enhances neural resources related to perceptual and cognitive processes: A randomized controlled ERP study</t>
  </si>
  <si>
    <t>Aly</t>
  </si>
  <si>
    <t>https://doi.org/10.1016/j.mhpa.2020.100363</t>
  </si>
  <si>
    <t>moderate</t>
  </si>
  <si>
    <t>486.21; 493.85</t>
  </si>
  <si>
    <t>39.88; 52.46</t>
  </si>
  <si>
    <t>493.43; 463.71</t>
  </si>
  <si>
    <t>45.2; 43.4</t>
  </si>
  <si>
    <t>2.33; 2.3</t>
  </si>
  <si>
    <t>3.25; 3.37</t>
  </si>
  <si>
    <t>2.23; 1.98</t>
  </si>
  <si>
    <t>2.29; 1.46</t>
  </si>
  <si>
    <t>acute moderate-intensity exercise generally improves basic information processing and the inhibitory aspect of executive function (RT &amp; accuracy); general facilitation of perceptual, stimulus classification and evaluation proceses (higher amplitude in P2, N2c, and P3)</t>
  </si>
  <si>
    <t>Isometric exercise facilitates attention to salient events in women via the noraderngic system</t>
  </si>
  <si>
    <t>Mather</t>
  </si>
  <si>
    <t>https://doi.org/10.1016/j.neuroimage.2020.116560</t>
  </si>
  <si>
    <t>Grip</t>
  </si>
  <si>
    <t>60 s</t>
  </si>
  <si>
    <t>This effect was not significant</t>
  </si>
  <si>
    <t>Ex Level 1 ACSM Intensity</t>
  </si>
  <si>
    <t>Ex Level 2 ACSM Intensity</t>
  </si>
  <si>
    <t>Ex Level 3 ACSM Intensity</t>
  </si>
  <si>
    <t>Ex Level 4 ACSM Intensity</t>
  </si>
  <si>
    <t>Ex Level 5 ACSM Intensity</t>
  </si>
  <si>
    <t>Moderate-Vigorous</t>
  </si>
  <si>
    <t>Moderaet</t>
  </si>
  <si>
    <r>
      <rPr>
        <rFont val="Arial"/>
        <color theme="1"/>
        <sz val="10.0"/>
      </rPr>
      <t xml:space="preserve">No manipulation; </t>
    </r>
    <r>
      <rPr>
        <rFont val="Arial"/>
        <i/>
        <color theme="1"/>
        <sz val="10.0"/>
      </rPr>
      <t>M</t>
    </r>
    <r>
      <rPr>
        <rFont val="Arial"/>
        <color theme="1"/>
        <sz val="10.0"/>
      </rPr>
      <t xml:space="preserve"> RPE = 13</t>
    </r>
  </si>
</sst>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0.0"/>
      <color theme="1"/>
      <name val="Arial"/>
    </font>
    <font>
      <sz val="10.0"/>
      <color theme="1"/>
      <name val="Arial"/>
    </font>
    <font>
      <u/>
      <sz val="10.0"/>
      <color rgb="FF0071BC"/>
      <name val="Arial"/>
    </font>
    <font>
      <u/>
      <sz val="10.0"/>
      <color rgb="FF1155CC"/>
      <name val="Arial"/>
    </font>
    <font>
      <u/>
      <sz val="10.0"/>
      <color rgb="FF1155CC"/>
      <name val="Arial"/>
    </font>
    <font>
      <u/>
      <sz val="11.0"/>
      <color rgb="FF006ACC"/>
      <name val="Arial"/>
    </font>
    <font>
      <u/>
      <sz val="10.0"/>
      <color rgb="FF006ACC"/>
      <name val="Arial"/>
    </font>
    <font>
      <u/>
      <sz val="10.0"/>
      <color rgb="FF006DB4"/>
      <name val="Open Sans"/>
    </font>
    <font>
      <sz val="10.0"/>
      <color rgb="FF1155CC"/>
      <name val="Arial"/>
    </font>
    <font>
      <sz val="10.0"/>
      <color rgb="FF000000"/>
      <name val="Nexusserif"/>
    </font>
    <font>
      <u/>
      <sz val="11.0"/>
      <color rgb="FF020202"/>
      <name val="Arial"/>
    </font>
    <font>
      <u/>
      <sz val="10.0"/>
      <color rgb="FF0069AC"/>
      <name val="Arial"/>
    </font>
    <font>
      <u/>
      <sz val="10.0"/>
      <color rgb="FF1155CC"/>
      <name val="Arial"/>
    </font>
    <font>
      <u/>
      <sz val="10.0"/>
      <color rgb="FF0000FF"/>
      <name val="Arial"/>
    </font>
    <font>
      <u/>
      <sz val="10.0"/>
      <color rgb="FF0000FF"/>
      <name val="Arial"/>
    </font>
    <font>
      <u/>
      <sz val="10.0"/>
      <color rgb="FF006DB4"/>
      <name val="Arial"/>
    </font>
    <font>
      <u/>
      <sz val="11.0"/>
      <color rgb="FF0C7DBB"/>
      <name val="Nexussans"/>
    </font>
    <font>
      <u/>
      <sz val="11.0"/>
      <color rgb="FFE9711C"/>
      <name val="Nexussans"/>
    </font>
    <font>
      <u/>
      <sz val="10.0"/>
      <color rgb="FF2197D2"/>
      <name val="Arial"/>
    </font>
  </fonts>
  <fills count="12">
    <fill>
      <patternFill patternType="none"/>
    </fill>
    <fill>
      <patternFill patternType="lightGray"/>
    </fill>
    <fill>
      <patternFill patternType="solid">
        <fgColor rgb="FFBDBDBD"/>
        <bgColor rgb="FFBDBDBD"/>
      </patternFill>
    </fill>
    <fill>
      <patternFill patternType="solid">
        <fgColor rgb="FFF3F3F3"/>
        <bgColor rgb="FFF3F3F3"/>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CFCFC"/>
        <bgColor rgb="FFFCFCFC"/>
      </patternFill>
    </fill>
    <fill>
      <patternFill patternType="solid">
        <fgColor rgb="FFF6F6F6"/>
        <bgColor rgb="FFF6F6F6"/>
      </patternFill>
    </fill>
    <fill>
      <patternFill patternType="solid">
        <fgColor rgb="FFEA9999"/>
        <bgColor rgb="FFEA9999"/>
      </patternFill>
    </fill>
    <fill>
      <patternFill patternType="solid">
        <fgColor theme="0"/>
        <bgColor theme="0"/>
      </patternFill>
    </fill>
  </fills>
  <borders count="2">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3" fontId="2" numFmtId="0" xfId="0" applyAlignment="1" applyBorder="1" applyFill="1" applyFont="1">
      <alignment horizontal="right"/>
    </xf>
    <xf borderId="1" fillId="3" fontId="2" numFmtId="0" xfId="0" applyBorder="1" applyFont="1"/>
    <xf borderId="1" fillId="3" fontId="3" numFmtId="0" xfId="0" applyBorder="1" applyFont="1"/>
    <xf borderId="1" fillId="3" fontId="2" numFmtId="0" xfId="0" applyAlignment="1" applyBorder="1" applyFont="1">
      <alignment horizontal="center"/>
    </xf>
    <xf borderId="1" fillId="4" fontId="2" numFmtId="0" xfId="0" applyAlignment="1" applyBorder="1" applyFill="1" applyFont="1">
      <alignment horizontal="center"/>
    </xf>
    <xf borderId="1" fillId="3" fontId="4" numFmtId="0" xfId="0" applyBorder="1" applyFont="1"/>
    <xf borderId="0" fillId="0" fontId="2" numFmtId="0" xfId="0" applyAlignment="1" applyFont="1">
      <alignment horizontal="right"/>
    </xf>
    <xf borderId="1" fillId="5" fontId="2" numFmtId="0" xfId="0" applyBorder="1" applyFill="1" applyFont="1"/>
    <xf borderId="1" fillId="5" fontId="2" numFmtId="0" xfId="0" applyAlignment="1" applyBorder="1" applyFont="1">
      <alignment horizontal="right"/>
    </xf>
    <xf borderId="1" fillId="5" fontId="5" numFmtId="0" xfId="0" applyBorder="1" applyFont="1"/>
    <xf borderId="1" fillId="5" fontId="2" numFmtId="0" xfId="0" applyAlignment="1" applyBorder="1" applyFont="1">
      <alignment horizontal="center"/>
    </xf>
    <xf borderId="1" fillId="5" fontId="6" numFmtId="0" xfId="0" applyBorder="1" applyFont="1"/>
    <xf borderId="1" fillId="5" fontId="7" numFmtId="0" xfId="0" applyBorder="1" applyFont="1"/>
    <xf borderId="1" fillId="6" fontId="2" numFmtId="0" xfId="0" applyAlignment="1" applyBorder="1" applyFill="1" applyFont="1">
      <alignment horizontal="center"/>
    </xf>
    <xf borderId="1" fillId="6" fontId="2" numFmtId="0" xfId="0" applyBorder="1" applyFont="1"/>
    <xf borderId="1" fillId="7" fontId="2" numFmtId="0" xfId="0" applyAlignment="1" applyBorder="1" applyFill="1" applyFont="1">
      <alignment horizontal="center"/>
    </xf>
    <xf borderId="0" fillId="0" fontId="0" numFmtId="0" xfId="0" applyAlignment="1" applyFont="1">
      <alignment horizontal="right"/>
    </xf>
    <xf borderId="0" fillId="0" fontId="2" numFmtId="0" xfId="0" applyAlignment="1" applyFont="1">
      <alignment horizontal="center"/>
    </xf>
    <xf borderId="1" fillId="3" fontId="2" numFmtId="3" xfId="0" applyAlignment="1" applyBorder="1" applyFont="1" applyNumberFormat="1">
      <alignment horizontal="center"/>
    </xf>
    <xf borderId="1" fillId="3" fontId="2" numFmtId="0" xfId="0" applyAlignment="1" applyBorder="1" applyFont="1">
      <alignment shrinkToFit="0" wrapText="1"/>
    </xf>
    <xf borderId="1" fillId="5" fontId="0" numFmtId="0" xfId="0" applyAlignment="1" applyBorder="1" applyFont="1">
      <alignment horizontal="center"/>
    </xf>
    <xf borderId="0" fillId="0" fontId="2" numFmtId="0" xfId="0" applyFont="1"/>
    <xf borderId="0" fillId="0" fontId="8" numFmtId="0" xfId="0" applyFont="1"/>
    <xf borderId="1" fillId="5" fontId="9" numFmtId="0" xfId="0" applyBorder="1" applyFont="1"/>
    <xf borderId="1" fillId="3" fontId="10" numFmtId="0" xfId="0" applyBorder="1" applyFont="1"/>
    <xf borderId="1" fillId="8" fontId="2" numFmtId="0" xfId="0" applyAlignment="1" applyBorder="1" applyFill="1" applyFont="1">
      <alignment horizontal="right"/>
    </xf>
    <xf borderId="1" fillId="8" fontId="2" numFmtId="0" xfId="0" applyBorder="1" applyFont="1"/>
    <xf borderId="1" fillId="8" fontId="11" numFmtId="0" xfId="0" applyBorder="1" applyFont="1"/>
    <xf borderId="1" fillId="8" fontId="2" numFmtId="0" xfId="0" applyAlignment="1" applyBorder="1" applyFont="1">
      <alignment horizontal="center"/>
    </xf>
    <xf borderId="1" fillId="3" fontId="12" numFmtId="0" xfId="0" applyBorder="1" applyFont="1"/>
    <xf borderId="1" fillId="9" fontId="2" numFmtId="0" xfId="0" applyAlignment="1" applyBorder="1" applyFill="1" applyFont="1">
      <alignment horizontal="right"/>
    </xf>
    <xf borderId="1" fillId="9" fontId="2" numFmtId="0" xfId="0" applyBorder="1" applyFont="1"/>
    <xf borderId="1" fillId="9" fontId="13" numFmtId="0" xfId="0" applyBorder="1" applyFont="1"/>
    <xf borderId="1" fillId="9" fontId="2" numFmtId="0" xfId="0" applyAlignment="1" applyBorder="1" applyFont="1">
      <alignment horizontal="center"/>
    </xf>
    <xf borderId="1" fillId="5" fontId="2" numFmtId="3" xfId="0" applyAlignment="1" applyBorder="1" applyFont="1" applyNumberFormat="1">
      <alignment horizontal="center"/>
    </xf>
    <xf borderId="1" fillId="3" fontId="14" numFmtId="0" xfId="0" applyBorder="1" applyFont="1"/>
    <xf borderId="1" fillId="5" fontId="15" numFmtId="0" xfId="0" applyBorder="1" applyFont="1"/>
    <xf borderId="1" fillId="5" fontId="2" numFmtId="0" xfId="0" applyAlignment="1" applyBorder="1" applyFont="1">
      <alignment shrinkToFit="0" wrapText="1"/>
    </xf>
    <xf borderId="1" fillId="5" fontId="2" numFmtId="0" xfId="0" applyAlignment="1" applyBorder="1" applyFont="1">
      <alignment horizontal="right" shrinkToFit="0" wrapText="1"/>
    </xf>
    <xf borderId="1" fillId="5" fontId="2" numFmtId="0" xfId="0" applyAlignment="1" applyBorder="1" applyFont="1">
      <alignment horizontal="center" shrinkToFit="0" wrapText="1"/>
    </xf>
    <xf borderId="1" fillId="5" fontId="16" numFmtId="0" xfId="0" applyBorder="1" applyFont="1"/>
    <xf borderId="1" fillId="5" fontId="0" numFmtId="0" xfId="0" applyBorder="1" applyFont="1"/>
    <xf borderId="1" fillId="5" fontId="17" numFmtId="0" xfId="0" applyBorder="1" applyFont="1"/>
    <xf borderId="1" fillId="3" fontId="18" numFmtId="0" xfId="0" applyBorder="1" applyFont="1"/>
    <xf borderId="1" fillId="3" fontId="19" numFmtId="0" xfId="0" applyBorder="1" applyFont="1"/>
    <xf borderId="1" fillId="10" fontId="2" numFmtId="0" xfId="0" applyAlignment="1" applyBorder="1" applyFill="1" applyFont="1">
      <alignment horizontal="center"/>
    </xf>
    <xf borderId="1" fillId="10" fontId="0" numFmtId="0" xfId="0" applyAlignment="1" applyBorder="1" applyFont="1">
      <alignment horizontal="center"/>
    </xf>
    <xf borderId="1" fillId="11" fontId="0" numFmtId="0" xfId="0" applyAlignment="1" applyBorder="1" applyFill="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esearchgate.net/publication/283796825_The_effects_of_different_exercise_workloads_on_visual_perception_skills_in_elite_serbian_female_judokas" TargetMode="External"/><Relationship Id="rId42" Type="http://schemas.openxmlformats.org/officeDocument/2006/relationships/hyperlink" Target="https://doi.org/10.1080/00222216.2010.11950198" TargetMode="External"/><Relationship Id="rId41" Type="http://schemas.openxmlformats.org/officeDocument/2006/relationships/hyperlink" Target="https://doi.org/10.1016/j.jsams.2008.07.002" TargetMode="External"/><Relationship Id="rId44" Type="http://schemas.openxmlformats.org/officeDocument/2006/relationships/hyperlink" Target="https://doi.org/10.1123/jsep.33.5.649" TargetMode="External"/><Relationship Id="rId43" Type="http://schemas.openxmlformats.org/officeDocument/2006/relationships/hyperlink" Target="http://dx.doi.org/10.1080/1612197X.2005.9671763" TargetMode="External"/><Relationship Id="rId46" Type="http://schemas.openxmlformats.org/officeDocument/2006/relationships/hyperlink" Target="https://doi.org/10.1037/a0021251" TargetMode="External"/><Relationship Id="rId45" Type="http://schemas.openxmlformats.org/officeDocument/2006/relationships/hyperlink" Target="https://doi.org/10.1123/jpah.8.1.119" TargetMode="External"/><Relationship Id="rId107" Type="http://schemas.openxmlformats.org/officeDocument/2006/relationships/hyperlink" Target="http://dx.doi.org/10.1016/j.psychsport.2015.09.004" TargetMode="External"/><Relationship Id="rId106" Type="http://schemas.openxmlformats.org/officeDocument/2006/relationships/hyperlink" Target="https://doi.org/10.1016/j.cognition.2016.08.018" TargetMode="External"/><Relationship Id="rId105" Type="http://schemas.openxmlformats.org/officeDocument/2006/relationships/hyperlink" Target="https://doi.org/10.1016/j.cognition.2016.08.018" TargetMode="External"/><Relationship Id="rId104" Type="http://schemas.openxmlformats.org/officeDocument/2006/relationships/hyperlink" Target="https://doi.org/10.1016/j.physbeh.2016.04.006" TargetMode="External"/><Relationship Id="rId109" Type="http://schemas.openxmlformats.org/officeDocument/2006/relationships/hyperlink" Target="https://doi.org/10.1371/journal.pone.0165510" TargetMode="External"/><Relationship Id="rId108" Type="http://schemas.openxmlformats.org/officeDocument/2006/relationships/hyperlink" Target="https://doi.org/10.1007/s00221-016-4641-5" TargetMode="External"/><Relationship Id="rId48" Type="http://schemas.openxmlformats.org/officeDocument/2006/relationships/hyperlink" Target="https://psycnet.apa.org/doi/10.1016/j.psychsport.2011.04.002" TargetMode="External"/><Relationship Id="rId47" Type="http://schemas.openxmlformats.org/officeDocument/2006/relationships/hyperlink" Target="https://doi.org/10.1016/j.physbeh.2011.06.005" TargetMode="External"/><Relationship Id="rId49" Type="http://schemas.openxmlformats.org/officeDocument/2006/relationships/hyperlink" Target="https://doi.org/10.1007/s00221-011-2898-2" TargetMode="External"/><Relationship Id="rId103" Type="http://schemas.openxmlformats.org/officeDocument/2006/relationships/hyperlink" Target="https://doi.org/10.1177/0031512516631066" TargetMode="External"/><Relationship Id="rId102" Type="http://schemas.openxmlformats.org/officeDocument/2006/relationships/hyperlink" Target="https://doi.org/10.1177/0031512516631066" TargetMode="External"/><Relationship Id="rId101" Type="http://schemas.openxmlformats.org/officeDocument/2006/relationships/hyperlink" Target="https://doi.org/10.1177/0031512516631066" TargetMode="External"/><Relationship Id="rId100" Type="http://schemas.openxmlformats.org/officeDocument/2006/relationships/hyperlink" Target="http://dx.doi.org/10.1016/j.bandc.2016.04.008" TargetMode="External"/><Relationship Id="rId31" Type="http://schemas.openxmlformats.org/officeDocument/2006/relationships/hyperlink" Target="https://doi-org.proxy.library.ucsb.edu:9443/10.1080/02640410701591417" TargetMode="External"/><Relationship Id="rId30" Type="http://schemas.openxmlformats.org/officeDocument/2006/relationships/hyperlink" Target="https://doi.org/10.2466/pms.107.3.933-945" TargetMode="External"/><Relationship Id="rId33" Type="http://schemas.openxmlformats.org/officeDocument/2006/relationships/hyperlink" Target="https://www.ncbi.nlm.nih.gov/pubmed/24149535" TargetMode="External"/><Relationship Id="rId32" Type="http://schemas.openxmlformats.org/officeDocument/2006/relationships/hyperlink" Target="https://doi.org/10.1249/mss.0b013e3181907d69" TargetMode="External"/><Relationship Id="rId35" Type="http://schemas.openxmlformats.org/officeDocument/2006/relationships/hyperlink" Target="https://doi.org/10.1016/j.brainres.2008.11.067" TargetMode="External"/><Relationship Id="rId34" Type="http://schemas.openxmlformats.org/officeDocument/2006/relationships/hyperlink" Target="https://doi.org/10.1016/j.biopsycho.2009.07.007" TargetMode="External"/><Relationship Id="rId37" Type="http://schemas.openxmlformats.org/officeDocument/2006/relationships/hyperlink" Target="https://doi.org/10.1016/j.brainres.2009.09.032" TargetMode="External"/><Relationship Id="rId176" Type="http://schemas.openxmlformats.org/officeDocument/2006/relationships/drawing" Target="../drawings/drawing1.xml"/><Relationship Id="rId36" Type="http://schemas.openxmlformats.org/officeDocument/2006/relationships/hyperlink" Target="https://doi.org/10.1123/jpah.6.5.617" TargetMode="External"/><Relationship Id="rId175" Type="http://schemas.openxmlformats.org/officeDocument/2006/relationships/hyperlink" Target="https://doi.org/10.1016/j.neuroimage.2020.116560" TargetMode="External"/><Relationship Id="rId39" Type="http://schemas.openxmlformats.org/officeDocument/2006/relationships/hyperlink" Target="https://doi.org/10.1249/MSS.0b013e3181cbee11" TargetMode="External"/><Relationship Id="rId174" Type="http://schemas.openxmlformats.org/officeDocument/2006/relationships/hyperlink" Target="https://doi.org/10.1016/j.mhpa.2020.100363" TargetMode="External"/><Relationship Id="rId38" Type="http://schemas.openxmlformats.org/officeDocument/2006/relationships/hyperlink" Target="https://doi.org/10.1123/jsep.31.2.135" TargetMode="External"/><Relationship Id="rId173" Type="http://schemas.openxmlformats.org/officeDocument/2006/relationships/hyperlink" Target="http://dx.doi.org/10.1016/j.physbeh.2020.112979" TargetMode="External"/><Relationship Id="rId177" Type="http://schemas.openxmlformats.org/officeDocument/2006/relationships/vmlDrawing" Target="../drawings/vmlDrawing1.vml"/><Relationship Id="rId20" Type="http://schemas.openxmlformats.org/officeDocument/2006/relationships/hyperlink" Target="http://doi/" TargetMode="External"/><Relationship Id="rId22" Type="http://schemas.openxmlformats.org/officeDocument/2006/relationships/hyperlink" Target="https://doi.org/10.1007/s00221-005-2331-9" TargetMode="External"/><Relationship Id="rId21" Type="http://schemas.openxmlformats.org/officeDocument/2006/relationships/hyperlink" Target="https://doi.org/10.1123/jsep.27.4.515" TargetMode="External"/><Relationship Id="rId24" Type="http://schemas.openxmlformats.org/officeDocument/2006/relationships/hyperlink" Target="https://doi.org/10.1080/02640410601040085" TargetMode="External"/><Relationship Id="rId23" Type="http://schemas.openxmlformats.org/officeDocument/2006/relationships/hyperlink" Target="https://doi.org/10.1080/02640410500132165" TargetMode="External"/><Relationship Id="rId129" Type="http://schemas.openxmlformats.org/officeDocument/2006/relationships/hyperlink" Target="http://dx.doi.org/10.1097/PSY.0000000000000381" TargetMode="External"/><Relationship Id="rId128" Type="http://schemas.openxmlformats.org/officeDocument/2006/relationships/hyperlink" Target="http://dx.doi.org/10.1007/s12671-016-0661-2" TargetMode="External"/><Relationship Id="rId127" Type="http://schemas.openxmlformats.org/officeDocument/2006/relationships/hyperlink" Target="https://doi.org/10.1016/j.physbeh.2017.07.033" TargetMode="External"/><Relationship Id="rId126" Type="http://schemas.openxmlformats.org/officeDocument/2006/relationships/hyperlink" Target="https://doi.org/10.1007/s00421-017-3692-z" TargetMode="External"/><Relationship Id="rId26" Type="http://schemas.openxmlformats.org/officeDocument/2006/relationships/hyperlink" Target="https://doi.org/10.3200/JMBR.39.5.381-394" TargetMode="External"/><Relationship Id="rId121" Type="http://schemas.openxmlformats.org/officeDocument/2006/relationships/hyperlink" Target="https://doi.org/10.7352/IJSP2017.48.435" TargetMode="External"/><Relationship Id="rId25" Type="http://schemas.openxmlformats.org/officeDocument/2006/relationships/hyperlink" Target="https://doi.org/10.1080/02640410601040085" TargetMode="External"/><Relationship Id="rId120" Type="http://schemas.openxmlformats.org/officeDocument/2006/relationships/hyperlink" Target="https://doi.org/10.7352/IJSP2017.48.435" TargetMode="External"/><Relationship Id="rId28" Type="http://schemas.openxmlformats.org/officeDocument/2006/relationships/hyperlink" Target="https://doi.org/10.1016/j.actpsy.2008.09.006" TargetMode="External"/><Relationship Id="rId27" Type="http://schemas.openxmlformats.org/officeDocument/2006/relationships/hyperlink" Target="https://doi.org/10.1016/j.clinph.2006.09.029" TargetMode="External"/><Relationship Id="rId125" Type="http://schemas.openxmlformats.org/officeDocument/2006/relationships/hyperlink" Target="https://doi.org/10.1016/j.physbeh.2017.04.023" TargetMode="External"/><Relationship Id="rId29" Type="http://schemas.openxmlformats.org/officeDocument/2006/relationships/hyperlink" Target="https://doi.org/10.2466/pms.107.3.933-945" TargetMode="External"/><Relationship Id="rId124" Type="http://schemas.openxmlformats.org/officeDocument/2006/relationships/hyperlink" Target="https://doi.org/10.1016/j.physbeh.2017.07.004" TargetMode="External"/><Relationship Id="rId123" Type="http://schemas.openxmlformats.org/officeDocument/2006/relationships/hyperlink" Target="https://doi-org.proxy.library.ucsb.edu:9443/10.1177/0018720816675053" TargetMode="External"/><Relationship Id="rId122" Type="http://schemas.openxmlformats.org/officeDocument/2006/relationships/hyperlink" Target="https://doi.org/10.1037/hea0000482" TargetMode="External"/><Relationship Id="rId95" Type="http://schemas.openxmlformats.org/officeDocument/2006/relationships/hyperlink" Target="http://dx.doi.org/10.3389/fpsyg.2015.00723" TargetMode="External"/><Relationship Id="rId94" Type="http://schemas.openxmlformats.org/officeDocument/2006/relationships/hyperlink" Target="https://doi.org/10.1111/cogs.12180" TargetMode="External"/><Relationship Id="rId97" Type="http://schemas.openxmlformats.org/officeDocument/2006/relationships/hyperlink" Target="http://dx.doi.org/10.1123/jsep.2016-0027" TargetMode="External"/><Relationship Id="rId96" Type="http://schemas.openxmlformats.org/officeDocument/2006/relationships/hyperlink" Target="https://doi.org/10.1016/j.physbeh.2015.12.021" TargetMode="External"/><Relationship Id="rId11" Type="http://schemas.openxmlformats.org/officeDocument/2006/relationships/hyperlink" Target="https://psycnet.apa.org/doi/10.1027/0269-8803.14.1.29" TargetMode="External"/><Relationship Id="rId99" Type="http://schemas.openxmlformats.org/officeDocument/2006/relationships/hyperlink" Target="https://doi-org.proxy.library.ucsb.edu:9443/10.1177%2F0031512516640391" TargetMode="External"/><Relationship Id="rId10" Type="http://schemas.openxmlformats.org/officeDocument/2006/relationships/hyperlink" Target="https://doi.org/10.1080/026404199365687" TargetMode="External"/><Relationship Id="rId98" Type="http://schemas.openxmlformats.org/officeDocument/2006/relationships/hyperlink" Target="https://doi.org/10.1016/j.physbeh.2016.02.013" TargetMode="External"/><Relationship Id="rId13" Type="http://schemas.openxmlformats.org/officeDocument/2006/relationships/hyperlink" Target="https://doi.org/10.2466/pms.2001.93.3.679" TargetMode="External"/><Relationship Id="rId12" Type="http://schemas.openxmlformats.org/officeDocument/2006/relationships/hyperlink" Target="https://doi.org/10.2466%2Fpms.2000.90.1.315" TargetMode="External"/><Relationship Id="rId91" Type="http://schemas.openxmlformats.org/officeDocument/2006/relationships/hyperlink" Target="http://dx.doi.org/10.5539/ijps.v7n3p85" TargetMode="External"/><Relationship Id="rId90" Type="http://schemas.openxmlformats.org/officeDocument/2006/relationships/hyperlink" Target="https://doi.org/10.3389/fnhum.2015.00156" TargetMode="External"/><Relationship Id="rId93" Type="http://schemas.openxmlformats.org/officeDocument/2006/relationships/hyperlink" Target="https://doi.org/10.1111/cogs.12180" TargetMode="External"/><Relationship Id="rId92" Type="http://schemas.openxmlformats.org/officeDocument/2006/relationships/hyperlink" Target="http://dx.doi.org/10.1007/s10519-014-9675-5" TargetMode="External"/><Relationship Id="rId118" Type="http://schemas.openxmlformats.org/officeDocument/2006/relationships/hyperlink" Target="https://doi.org/10.1097/psy.0000000000000361" TargetMode="External"/><Relationship Id="rId117" Type="http://schemas.openxmlformats.org/officeDocument/2006/relationships/hyperlink" Target="http://dx.doi.org/10.1002/hipo.22695" TargetMode="External"/><Relationship Id="rId116" Type="http://schemas.openxmlformats.org/officeDocument/2006/relationships/hyperlink" Target="http://dx.doi.org/10.1016/j.archger.2017.07.013" TargetMode="External"/><Relationship Id="rId115" Type="http://schemas.openxmlformats.org/officeDocument/2006/relationships/hyperlink" Target="http://dx.doi.org/10.1016/j.physbeh.2017.03.013" TargetMode="External"/><Relationship Id="rId119" Type="http://schemas.openxmlformats.org/officeDocument/2006/relationships/hyperlink" Target="http://dx.doi.org/10.1111/psyp.12784" TargetMode="External"/><Relationship Id="rId15" Type="http://schemas.openxmlformats.org/officeDocument/2006/relationships/hyperlink" Target="http://dx.doi.org/10.1093/milmed/167.12.1020" TargetMode="External"/><Relationship Id="rId110" Type="http://schemas.openxmlformats.org/officeDocument/2006/relationships/hyperlink" Target="http://dx.doi.org/10.1123/jsep.2015-0282" TargetMode="External"/><Relationship Id="rId14" Type="http://schemas.openxmlformats.org/officeDocument/2006/relationships/hyperlink" Target="http://dx.doi.org/10.1093/milmed/167.12.1020" TargetMode="External"/><Relationship Id="rId17" Type="http://schemas.openxmlformats.org/officeDocument/2006/relationships/hyperlink" Target="https://doi.org/10.1016/S0167-8760(03)00080-1" TargetMode="External"/><Relationship Id="rId16" Type="http://schemas.openxmlformats.org/officeDocument/2006/relationships/hyperlink" Target="https://doi.org/10.2466/pms.2002.94.1.68" TargetMode="External"/><Relationship Id="rId19" Type="http://schemas.openxmlformats.org/officeDocument/2006/relationships/hyperlink" Target="http://doi/" TargetMode="External"/><Relationship Id="rId114" Type="http://schemas.openxmlformats.org/officeDocument/2006/relationships/hyperlink" Target="http://dx.doi.org/10.1016/j.physbeh.2017.03.013" TargetMode="External"/><Relationship Id="rId18" Type="http://schemas.openxmlformats.org/officeDocument/2006/relationships/hyperlink" Target="https://doi.org/10.1080/1612197X.2003.9671719" TargetMode="External"/><Relationship Id="rId113" Type="http://schemas.openxmlformats.org/officeDocument/2006/relationships/hyperlink" Target="https://doi.org/10.1016/j.bandc.2017.02.001" TargetMode="External"/><Relationship Id="rId112" Type="http://schemas.openxmlformats.org/officeDocument/2006/relationships/hyperlink" Target="https://doi.org/10.1371/journal.pone.0165318" TargetMode="External"/><Relationship Id="rId111" Type="http://schemas.openxmlformats.org/officeDocument/2006/relationships/hyperlink" Target="https://doi.org/10.1371/journal.pone.0165318" TargetMode="External"/><Relationship Id="rId84" Type="http://schemas.openxmlformats.org/officeDocument/2006/relationships/hyperlink" Target="https://doi.org/10.1177%2F0018720815605446" TargetMode="External"/><Relationship Id="rId83" Type="http://schemas.openxmlformats.org/officeDocument/2006/relationships/hyperlink" Target="https://doi.org/10.1007/s10072-015-2329-4" TargetMode="External"/><Relationship Id="rId86" Type="http://schemas.openxmlformats.org/officeDocument/2006/relationships/hyperlink" Target="https://doi.org/10.1016/j.bbr.2014.12.045" TargetMode="External"/><Relationship Id="rId85" Type="http://schemas.openxmlformats.org/officeDocument/2006/relationships/hyperlink" Target="http://dx.doi.org/10.1123/jsep.2015-0087" TargetMode="External"/><Relationship Id="rId88" Type="http://schemas.openxmlformats.org/officeDocument/2006/relationships/hyperlink" Target="https://doi.org/10.1080/02640414.2015.1057208" TargetMode="External"/><Relationship Id="rId150" Type="http://schemas.openxmlformats.org/officeDocument/2006/relationships/hyperlink" Target="https://doi.org/10.1016/j.jarmac.2018.01.012" TargetMode="External"/><Relationship Id="rId87" Type="http://schemas.openxmlformats.org/officeDocument/2006/relationships/hyperlink" Target="https://doi.org/10.1080/02640414.2015.1057208" TargetMode="External"/><Relationship Id="rId89" Type="http://schemas.openxmlformats.org/officeDocument/2006/relationships/hyperlink" Target="https://doi.org/10.1080/02640414.2015.1057208" TargetMode="External"/><Relationship Id="rId80" Type="http://schemas.openxmlformats.org/officeDocument/2006/relationships/hyperlink" Target="https://doi.org/10.1016/j.neuroscience.2015.08.046" TargetMode="External"/><Relationship Id="rId82" Type="http://schemas.openxmlformats.org/officeDocument/2006/relationships/hyperlink" Target="http://dx.doi.org/10.7205/MILMED-D-14-00363" TargetMode="External"/><Relationship Id="rId81" Type="http://schemas.openxmlformats.org/officeDocument/2006/relationships/hyperlink" Target="https://doi.org/10.1249/mss.0000000000000542" TargetMode="External"/><Relationship Id="rId1" Type="http://schemas.openxmlformats.org/officeDocument/2006/relationships/comments" Target="../comments1.xml"/><Relationship Id="rId2" Type="http://schemas.openxmlformats.org/officeDocument/2006/relationships/hyperlink" Target="https://doi.org/10.2466/pms.1996.83.2.479" TargetMode="External"/><Relationship Id="rId3" Type="http://schemas.openxmlformats.org/officeDocument/2006/relationships/hyperlink" Target="https://doi.org/10.1080/02701367.1996.10607933" TargetMode="External"/><Relationship Id="rId149" Type="http://schemas.openxmlformats.org/officeDocument/2006/relationships/hyperlink" Target="https://doi.org/10.1016/j.physbeh.2018.09.010" TargetMode="External"/><Relationship Id="rId4" Type="http://schemas.openxmlformats.org/officeDocument/2006/relationships/hyperlink" Target="http://dx.doi.org/10.2466/pms.1997.85.3.1019" TargetMode="External"/><Relationship Id="rId148" Type="http://schemas.openxmlformats.org/officeDocument/2006/relationships/hyperlink" Target="https://doi.org/10.1177%2F0033294118786688" TargetMode="External"/><Relationship Id="rId9" Type="http://schemas.openxmlformats.org/officeDocument/2006/relationships/hyperlink" Target="http://dx.doi.org/10.2466/pms.1998.87.1.175" TargetMode="External"/><Relationship Id="rId143" Type="http://schemas.openxmlformats.org/officeDocument/2006/relationships/hyperlink" Target="https://doi.org/10.1016/j.actpsy.2018.08.020" TargetMode="External"/><Relationship Id="rId142" Type="http://schemas.openxmlformats.org/officeDocument/2006/relationships/hyperlink" Target="https://doi.org/10.1016/j.paid.2018.05.018" TargetMode="External"/><Relationship Id="rId141" Type="http://schemas.openxmlformats.org/officeDocument/2006/relationships/hyperlink" Target="https://doi.org/10.3389/fpsyg.2018.01405" TargetMode="External"/><Relationship Id="rId140" Type="http://schemas.openxmlformats.org/officeDocument/2006/relationships/hyperlink" Target="https://doi.org/10.1123/mc.2017-0006" TargetMode="External"/><Relationship Id="rId5" Type="http://schemas.openxmlformats.org/officeDocument/2006/relationships/hyperlink" Target="https://doi.org/10.2466%2Fpms.1997.84.1.291" TargetMode="External"/><Relationship Id="rId147" Type="http://schemas.openxmlformats.org/officeDocument/2006/relationships/hyperlink" Target="http://dx.doi.org/10.1037/spy0000112" TargetMode="External"/><Relationship Id="rId6" Type="http://schemas.openxmlformats.org/officeDocument/2006/relationships/hyperlink" Target="http://dx.doi.org/10.2466/pms.1997.85.3.1019" TargetMode="External"/><Relationship Id="rId146" Type="http://schemas.openxmlformats.org/officeDocument/2006/relationships/hyperlink" Target="http://dx.doi.org/10.1037/spy0000112" TargetMode="External"/><Relationship Id="rId7" Type="http://schemas.openxmlformats.org/officeDocument/2006/relationships/hyperlink" Target="https://doi.org/10.2466%2Fpms.1998.87.3.771" TargetMode="External"/><Relationship Id="rId145" Type="http://schemas.openxmlformats.org/officeDocument/2006/relationships/hyperlink" Target="https://dx.doi.org/10.3389%2Ffpsyg.2019.00535" TargetMode="External"/><Relationship Id="rId8" Type="http://schemas.openxmlformats.org/officeDocument/2006/relationships/hyperlink" Target="https://doi.org/10.2466/pms.1998.86.2.571" TargetMode="External"/><Relationship Id="rId144" Type="http://schemas.openxmlformats.org/officeDocument/2006/relationships/hyperlink" Target="https://doi.org/10.3390/jcm7120486" TargetMode="External"/><Relationship Id="rId73" Type="http://schemas.openxmlformats.org/officeDocument/2006/relationships/hyperlink" Target="https://doi.org/10.3389/fnbeh.2014.00262" TargetMode="External"/><Relationship Id="rId72" Type="http://schemas.openxmlformats.org/officeDocument/2006/relationships/hyperlink" Target="http://dx.doi.org/10.1016/j.psyneuen.2013.12.014" TargetMode="External"/><Relationship Id="rId75" Type="http://schemas.openxmlformats.org/officeDocument/2006/relationships/hyperlink" Target="https://doi.org/10.1186/1744-9081-10-24" TargetMode="External"/><Relationship Id="rId74" Type="http://schemas.openxmlformats.org/officeDocument/2006/relationships/hyperlink" Target="https://doi.org/10.1016/j.neuroimage.2014.04.067" TargetMode="External"/><Relationship Id="rId77" Type="http://schemas.openxmlformats.org/officeDocument/2006/relationships/hyperlink" Target="https://doi.org/doi:10.1123/jsep.2013-0044" TargetMode="External"/><Relationship Id="rId76" Type="http://schemas.openxmlformats.org/officeDocument/2006/relationships/hyperlink" Target="https://doi.org/10.1186/1744-9081-10-24" TargetMode="External"/><Relationship Id="rId79" Type="http://schemas.openxmlformats.org/officeDocument/2006/relationships/hyperlink" Target="https://doi.org/10.1080/00140139.2014.924572" TargetMode="External"/><Relationship Id="rId78" Type="http://schemas.openxmlformats.org/officeDocument/2006/relationships/hyperlink" Target="http://dx.doi.org/10.3389/fnhum.2014.00267" TargetMode="External"/><Relationship Id="rId71" Type="http://schemas.openxmlformats.org/officeDocument/2006/relationships/hyperlink" Target="https://doi.org/10.1016/j.nlm.2014.08.004" TargetMode="External"/><Relationship Id="rId70" Type="http://schemas.openxmlformats.org/officeDocument/2006/relationships/hyperlink" Target="https://doi.org/10.3389/fpsyg.2014.01290" TargetMode="External"/><Relationship Id="rId139" Type="http://schemas.openxmlformats.org/officeDocument/2006/relationships/hyperlink" Target="https://doi.org/10.1177%2F0890117117749476" TargetMode="External"/><Relationship Id="rId138" Type="http://schemas.openxmlformats.org/officeDocument/2006/relationships/hyperlink" Target="https://doi.org/10.3389/fnhum.2018.00499" TargetMode="External"/><Relationship Id="rId137" Type="http://schemas.openxmlformats.org/officeDocument/2006/relationships/hyperlink" Target="http://dx.doi.org/10.1016/j.neuroimage.2017.12.003" TargetMode="External"/><Relationship Id="rId132" Type="http://schemas.openxmlformats.org/officeDocument/2006/relationships/hyperlink" Target="http://doi.org/https:/doi.org/10.3390/jcm7070157" TargetMode="External"/><Relationship Id="rId131" Type="http://schemas.openxmlformats.org/officeDocument/2006/relationships/hyperlink" Target="http://dx.doi.org/10.1177/0031512517726920" TargetMode="External"/><Relationship Id="rId130" Type="http://schemas.openxmlformats.org/officeDocument/2006/relationships/hyperlink" Target="http://dx.doi.org/10.1097/PSY.0000000000000381" TargetMode="External"/><Relationship Id="rId136" Type="http://schemas.openxmlformats.org/officeDocument/2006/relationships/hyperlink" Target="http://dx.doi.org/10.1016/j.neuropsychologia.2018.10.002" TargetMode="External"/><Relationship Id="rId135" Type="http://schemas.openxmlformats.org/officeDocument/2006/relationships/hyperlink" Target="http://dx.doi.org/10.1016/j.neuroimage.2018.07.009" TargetMode="External"/><Relationship Id="rId134" Type="http://schemas.openxmlformats.org/officeDocument/2006/relationships/hyperlink" Target="http://www.plosone.org/article/fetchSingleRepresentation.action?uri=info:doi/10.1371/journal.pone.0210053.s002" TargetMode="External"/><Relationship Id="rId133" Type="http://schemas.openxmlformats.org/officeDocument/2006/relationships/hyperlink" Target="https://doi.org/10.1371/journal.pone.0210053" TargetMode="External"/><Relationship Id="rId62" Type="http://schemas.openxmlformats.org/officeDocument/2006/relationships/hyperlink" Target="http://dx.doi.org/10.7205/MILMED-D-12-00385" TargetMode="External"/><Relationship Id="rId61" Type="http://schemas.openxmlformats.org/officeDocument/2006/relationships/hyperlink" Target="https://doi.org/10.1123/jsep.35.4.358" TargetMode="External"/><Relationship Id="rId64" Type="http://schemas.openxmlformats.org/officeDocument/2006/relationships/hyperlink" Target="https://doi.org/10.3109/08990220.2013.796924" TargetMode="External"/><Relationship Id="rId63" Type="http://schemas.openxmlformats.org/officeDocument/2006/relationships/hyperlink" Target="https://doi.org/10.2466%2F22.06.PMS.118k10w4" TargetMode="External"/><Relationship Id="rId66" Type="http://schemas.openxmlformats.org/officeDocument/2006/relationships/hyperlink" Target="https://dx.doi.org/10.1111%2Fpsyp.12395" TargetMode="External"/><Relationship Id="rId172" Type="http://schemas.openxmlformats.org/officeDocument/2006/relationships/hyperlink" Target="http://dx.doi.org/10.1016/j.physbeh.2020.112979" TargetMode="External"/><Relationship Id="rId65" Type="http://schemas.openxmlformats.org/officeDocument/2006/relationships/hyperlink" Target="http://dx.doi.org/10.1123/jsep.2013-0115" TargetMode="External"/><Relationship Id="rId171" Type="http://schemas.openxmlformats.org/officeDocument/2006/relationships/hyperlink" Target="https://doi-org.proxy.library.ucsb.edu:9443/10.1016/j.ijpsycho.2019.12.003" TargetMode="External"/><Relationship Id="rId68" Type="http://schemas.openxmlformats.org/officeDocument/2006/relationships/hyperlink" Target="http://dx.doi.org/10.1016/j.physbeh.2014.04.020" TargetMode="External"/><Relationship Id="rId170" Type="http://schemas.openxmlformats.org/officeDocument/2006/relationships/hyperlink" Target="https://doi.org/10.1016/j.bandc.2019.105508" TargetMode="External"/><Relationship Id="rId67" Type="http://schemas.openxmlformats.org/officeDocument/2006/relationships/hyperlink" Target="http://dx.doi.org/10.1016/j.physbeh.2014.04.020" TargetMode="External"/><Relationship Id="rId60" Type="http://schemas.openxmlformats.org/officeDocument/2006/relationships/hyperlink" Target="https://doi.org/10.1016/j.psychsport.2013.05.004" TargetMode="External"/><Relationship Id="rId165" Type="http://schemas.openxmlformats.org/officeDocument/2006/relationships/hyperlink" Target="https://doi.org/10.1016/j.ijpsycho.2019.04.004" TargetMode="External"/><Relationship Id="rId69" Type="http://schemas.openxmlformats.org/officeDocument/2006/relationships/hyperlink" Target="https://doi/" TargetMode="External"/><Relationship Id="rId164" Type="http://schemas.openxmlformats.org/officeDocument/2006/relationships/hyperlink" Target="https://doi.org/10.1016/j.psychsport.2018.12.009" TargetMode="External"/><Relationship Id="rId163" Type="http://schemas.openxmlformats.org/officeDocument/2006/relationships/hyperlink" Target="http://dx.doi.org/10.3389/fpsyg.2019.02300" TargetMode="External"/><Relationship Id="rId162" Type="http://schemas.openxmlformats.org/officeDocument/2006/relationships/hyperlink" Target="https://dx.doi.org/10.3389/fpsyg.2019.02547" TargetMode="External"/><Relationship Id="rId169" Type="http://schemas.openxmlformats.org/officeDocument/2006/relationships/hyperlink" Target="http://dx.doi.org/10.1007/s00221-020-05885-w" TargetMode="External"/><Relationship Id="rId168" Type="http://schemas.openxmlformats.org/officeDocument/2006/relationships/hyperlink" Target="http://dx.doi.org/10.1007/s00221-020-05885-w" TargetMode="External"/><Relationship Id="rId167" Type="http://schemas.openxmlformats.org/officeDocument/2006/relationships/hyperlink" Target="http://dx.doi.org/10.1111/ejn.14593" TargetMode="External"/><Relationship Id="rId166" Type="http://schemas.openxmlformats.org/officeDocument/2006/relationships/hyperlink" Target="https://doi.org/10.1055/a-1198-8465" TargetMode="External"/><Relationship Id="rId51" Type="http://schemas.openxmlformats.org/officeDocument/2006/relationships/hyperlink" Target="https://doi.org/10.1037/a0023568" TargetMode="External"/><Relationship Id="rId50" Type="http://schemas.openxmlformats.org/officeDocument/2006/relationships/hyperlink" Target="https://doi.org/10.1123/jsep.33.6.847" TargetMode="External"/><Relationship Id="rId53" Type="http://schemas.openxmlformats.org/officeDocument/2006/relationships/hyperlink" Target="https://doi-org.proxy.library.ucsb.edu:9443/10.1016/j.physbeh.2012.01.012" TargetMode="External"/><Relationship Id="rId52" Type="http://schemas.openxmlformats.org/officeDocument/2006/relationships/hyperlink" Target="http://dx.doi.org/10.1123/jsep.34.4.539" TargetMode="External"/><Relationship Id="rId55" Type="http://schemas.openxmlformats.org/officeDocument/2006/relationships/hyperlink" Target="http://dx.doi.org/10.1016/j.psychsport.2012.11.010" TargetMode="External"/><Relationship Id="rId161" Type="http://schemas.openxmlformats.org/officeDocument/2006/relationships/hyperlink" Target="https://10.0.13.61/fpsyg.2019.02014" TargetMode="External"/><Relationship Id="rId54" Type="http://schemas.openxmlformats.org/officeDocument/2006/relationships/hyperlink" Target="http://dx.doi.org/10.1016/j.psychsport.2012.11.010" TargetMode="External"/><Relationship Id="rId160" Type="http://schemas.openxmlformats.org/officeDocument/2006/relationships/hyperlink" Target="https://10.0.13.61/fpsyg.2019.02014" TargetMode="External"/><Relationship Id="rId57" Type="http://schemas.openxmlformats.org/officeDocument/2006/relationships/hyperlink" Target="https://doi-org.proxy.library.ucsb.edu:9443/10.1080%2F17470218.2011.605959" TargetMode="External"/><Relationship Id="rId56" Type="http://schemas.openxmlformats.org/officeDocument/2006/relationships/hyperlink" Target="http://doi.org/10.1371/journal.pone.0044594" TargetMode="External"/><Relationship Id="rId159" Type="http://schemas.openxmlformats.org/officeDocument/2006/relationships/hyperlink" Target="https://doi.org/10.1155/2019/8608317" TargetMode="External"/><Relationship Id="rId59" Type="http://schemas.openxmlformats.org/officeDocument/2006/relationships/hyperlink" Target="http://dx.doi.org/10.1016/j.bandc.2012.10.001" TargetMode="External"/><Relationship Id="rId154" Type="http://schemas.openxmlformats.org/officeDocument/2006/relationships/hyperlink" Target="http://dx.doi.org/10.1016/j.jsams.2019.07.009" TargetMode="External"/><Relationship Id="rId58" Type="http://schemas.openxmlformats.org/officeDocument/2006/relationships/hyperlink" Target="https://doi.org/10.1080/02640414.2012.675083" TargetMode="External"/><Relationship Id="rId153" Type="http://schemas.openxmlformats.org/officeDocument/2006/relationships/hyperlink" Target="https://doi.org/10.1016/j.bbr.2018.11.024" TargetMode="External"/><Relationship Id="rId152" Type="http://schemas.openxmlformats.org/officeDocument/2006/relationships/hyperlink" Target="https://doi.org/10.15171/hpp.2019.14" TargetMode="External"/><Relationship Id="rId151" Type="http://schemas.openxmlformats.org/officeDocument/2006/relationships/hyperlink" Target="https://doi.org/10.1016/j.neuropsychologia.2017.11.029" TargetMode="External"/><Relationship Id="rId158" Type="http://schemas.openxmlformats.org/officeDocument/2006/relationships/hyperlink" Target="https://doi.org/10.1155/2019/8608317" TargetMode="External"/><Relationship Id="rId157" Type="http://schemas.openxmlformats.org/officeDocument/2006/relationships/hyperlink" Target="https://doi.org/10.1177%2F0033294117750629" TargetMode="External"/><Relationship Id="rId156" Type="http://schemas.openxmlformats.org/officeDocument/2006/relationships/hyperlink" Target="https://doi.org/10.1016/j.apergo.2019.04.011" TargetMode="External"/><Relationship Id="rId155" Type="http://schemas.openxmlformats.org/officeDocument/2006/relationships/hyperlink" Target="http://dx.doi.org/10.1371/journal.pone.021956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57"/>
    <col customWidth="1" min="2" max="2" width="66.14"/>
    <col customWidth="1" min="3" max="3" width="18.86"/>
    <col customWidth="1" min="4" max="4" width="5.86"/>
    <col customWidth="1" min="5" max="5" width="66.86"/>
    <col customWidth="1" min="6" max="6" width="6.29"/>
    <col customWidth="1" min="7" max="7" width="3.71"/>
    <col customWidth="1" min="8" max="8" width="19.29"/>
    <col customWidth="1" min="9" max="9" width="18.14"/>
    <col customWidth="1" min="10" max="10" width="19.0"/>
    <col customWidth="1" min="11" max="11" width="51.86"/>
    <col customWidth="1" min="12" max="12" width="30.86"/>
    <col customWidth="1" min="13" max="13" width="11.86"/>
    <col customWidth="1" min="14" max="14" width="25.57"/>
    <col customWidth="1" min="15" max="15" width="70.0"/>
    <col customWidth="1" min="16" max="16" width="28.0"/>
    <col customWidth="1" min="17" max="17" width="31.57"/>
    <col customWidth="1" min="18" max="18" width="40.14"/>
    <col customWidth="1" min="19" max="19" width="71.29"/>
    <col customWidth="1" min="20" max="20" width="27.71"/>
    <col customWidth="1" min="21" max="21" width="31.57"/>
    <col customWidth="1" min="22" max="22" width="41.57"/>
    <col customWidth="1" min="23" max="23" width="36.86"/>
    <col customWidth="1" min="24" max="24" width="25.0"/>
    <col customWidth="1" min="25" max="25" width="31.57"/>
    <col customWidth="1" min="26" max="26" width="40.14"/>
    <col customWidth="1" min="27" max="27" width="27.86"/>
    <col customWidth="1" min="28" max="28" width="25.0"/>
    <col customWidth="1" min="29" max="29" width="31.57"/>
    <col customWidth="1" min="30" max="34" width="45.14"/>
    <col customWidth="1" min="35" max="35" width="62.86"/>
    <col customWidth="1" min="36" max="36" width="35.0"/>
    <col customWidth="1" min="37" max="37" width="44.14"/>
    <col customWidth="1" min="38" max="38" width="34.71"/>
    <col customWidth="1" min="39" max="39" width="44.29"/>
    <col customWidth="1" min="40" max="46" width="31.57"/>
    <col customWidth="1" min="47" max="47" width="54.43"/>
    <col customWidth="1" min="48" max="48" width="20.57"/>
    <col customWidth="1" min="49" max="49" width="51.43"/>
    <col customWidth="1" min="50" max="50" width="25.0"/>
    <col customWidth="1" min="51" max="60" width="31.57"/>
    <col customWidth="1" min="61" max="61" width="22.14"/>
    <col customWidth="1" min="62" max="62" width="30.29"/>
    <col customWidth="1" min="63" max="63" width="32.57"/>
    <col customWidth="1" min="64" max="64" width="25.14"/>
    <col customWidth="1" min="65" max="74" width="31.57"/>
    <col customWidth="1" min="75" max="75" width="13.14"/>
    <col customWidth="1" min="76" max="76" width="18.86"/>
    <col customWidth="1" min="77" max="77" width="31.29"/>
    <col customWidth="1" min="78" max="78" width="24.29"/>
    <col customWidth="1" min="79" max="192" width="31.57"/>
    <col customWidth="1" min="193" max="193" width="117.57"/>
    <col customWidth="1" min="194" max="194" width="279.43"/>
    <col customWidth="1" min="195" max="195" width="28.86"/>
    <col customWidth="1" min="196" max="196" width="66.57"/>
    <col customWidth="1" min="197" max="197" width="16.14"/>
  </cols>
  <sheetData>
    <row r="1" ht="15.75" customHeight="1">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36</v>
      </c>
      <c r="AZ1" s="2" t="s">
        <v>37</v>
      </c>
      <c r="BA1" s="2" t="s">
        <v>38</v>
      </c>
      <c r="BB1" s="2" t="s">
        <v>39</v>
      </c>
      <c r="BC1" s="2" t="s">
        <v>40</v>
      </c>
      <c r="BD1" s="2" t="s">
        <v>41</v>
      </c>
      <c r="BE1" s="2" t="s">
        <v>42</v>
      </c>
      <c r="BF1" s="2" t="s">
        <v>43</v>
      </c>
      <c r="BG1" s="2" t="s">
        <v>44</v>
      </c>
      <c r="BH1" s="2" t="s">
        <v>45</v>
      </c>
      <c r="BI1" s="2" t="s">
        <v>50</v>
      </c>
      <c r="BJ1" s="2" t="s">
        <v>51</v>
      </c>
      <c r="BK1" s="2" t="s">
        <v>52</v>
      </c>
      <c r="BL1" s="2" t="s">
        <v>53</v>
      </c>
      <c r="BM1" s="2" t="s">
        <v>36</v>
      </c>
      <c r="BN1" s="2" t="s">
        <v>37</v>
      </c>
      <c r="BO1" s="2" t="s">
        <v>38</v>
      </c>
      <c r="BP1" s="2" t="s">
        <v>39</v>
      </c>
      <c r="BQ1" s="2" t="s">
        <v>40</v>
      </c>
      <c r="BR1" s="2" t="s">
        <v>41</v>
      </c>
      <c r="BS1" s="2" t="s">
        <v>42</v>
      </c>
      <c r="BT1" s="2" t="s">
        <v>43</v>
      </c>
      <c r="BU1" s="2" t="s">
        <v>44</v>
      </c>
      <c r="BV1" s="2" t="s">
        <v>45</v>
      </c>
      <c r="BW1" s="1" t="s">
        <v>54</v>
      </c>
      <c r="BX1" s="2" t="s">
        <v>55</v>
      </c>
      <c r="BY1" s="2" t="s">
        <v>56</v>
      </c>
      <c r="BZ1" s="2" t="s">
        <v>57</v>
      </c>
      <c r="CA1" s="2" t="s">
        <v>36</v>
      </c>
      <c r="CB1" s="2" t="s">
        <v>37</v>
      </c>
      <c r="CC1" s="2" t="s">
        <v>38</v>
      </c>
      <c r="CD1" s="2" t="s">
        <v>39</v>
      </c>
      <c r="CE1" s="2" t="s">
        <v>40</v>
      </c>
      <c r="CF1" s="2" t="s">
        <v>41</v>
      </c>
      <c r="CG1" s="2" t="s">
        <v>42</v>
      </c>
      <c r="CH1" s="2" t="s">
        <v>43</v>
      </c>
      <c r="CI1" s="2" t="s">
        <v>44</v>
      </c>
      <c r="CJ1" s="2" t="s">
        <v>45</v>
      </c>
      <c r="CK1" s="2" t="s">
        <v>58</v>
      </c>
      <c r="CL1" s="2" t="s">
        <v>59</v>
      </c>
      <c r="CM1" s="2" t="s">
        <v>60</v>
      </c>
      <c r="CN1" s="2" t="s">
        <v>36</v>
      </c>
      <c r="CO1" s="2" t="s">
        <v>37</v>
      </c>
      <c r="CP1" s="2" t="s">
        <v>38</v>
      </c>
      <c r="CQ1" s="2" t="s">
        <v>39</v>
      </c>
      <c r="CR1" s="2" t="s">
        <v>40</v>
      </c>
      <c r="CS1" s="2" t="s">
        <v>41</v>
      </c>
      <c r="CT1" s="2" t="s">
        <v>42</v>
      </c>
      <c r="CU1" s="2" t="s">
        <v>43</v>
      </c>
      <c r="CV1" s="2" t="s">
        <v>44</v>
      </c>
      <c r="CW1" s="2" t="s">
        <v>45</v>
      </c>
      <c r="CX1" s="2" t="s">
        <v>61</v>
      </c>
      <c r="CY1" s="2" t="s">
        <v>62</v>
      </c>
      <c r="CZ1" s="2" t="s">
        <v>63</v>
      </c>
      <c r="DA1" s="2" t="s">
        <v>36</v>
      </c>
      <c r="DB1" s="2" t="s">
        <v>37</v>
      </c>
      <c r="DC1" s="2" t="s">
        <v>38</v>
      </c>
      <c r="DD1" s="2" t="s">
        <v>39</v>
      </c>
      <c r="DE1" s="2" t="s">
        <v>40</v>
      </c>
      <c r="DF1" s="2" t="s">
        <v>41</v>
      </c>
      <c r="DG1" s="2" t="s">
        <v>42</v>
      </c>
      <c r="DH1" s="2" t="s">
        <v>43</v>
      </c>
      <c r="DI1" s="2" t="s">
        <v>44</v>
      </c>
      <c r="DJ1" s="2" t="s">
        <v>45</v>
      </c>
      <c r="DK1" s="2" t="s">
        <v>64</v>
      </c>
      <c r="DL1" s="2" t="s">
        <v>65</v>
      </c>
      <c r="DM1" s="2" t="s">
        <v>66</v>
      </c>
      <c r="DN1" s="2" t="s">
        <v>36</v>
      </c>
      <c r="DO1" s="2" t="s">
        <v>37</v>
      </c>
      <c r="DP1" s="2" t="s">
        <v>38</v>
      </c>
      <c r="DQ1" s="2" t="s">
        <v>39</v>
      </c>
      <c r="DR1" s="2" t="s">
        <v>40</v>
      </c>
      <c r="DS1" s="2" t="s">
        <v>41</v>
      </c>
      <c r="DT1" s="2" t="s">
        <v>42</v>
      </c>
      <c r="DU1" s="2" t="s">
        <v>43</v>
      </c>
      <c r="DV1" s="2" t="s">
        <v>44</v>
      </c>
      <c r="DW1" s="2" t="s">
        <v>45</v>
      </c>
      <c r="DX1" s="2" t="s">
        <v>67</v>
      </c>
      <c r="DY1" s="2" t="s">
        <v>68</v>
      </c>
      <c r="DZ1" s="2" t="s">
        <v>69</v>
      </c>
      <c r="EA1" s="2" t="s">
        <v>36</v>
      </c>
      <c r="EB1" s="2" t="s">
        <v>37</v>
      </c>
      <c r="EC1" s="2" t="s">
        <v>38</v>
      </c>
      <c r="ED1" s="2" t="s">
        <v>39</v>
      </c>
      <c r="EE1" s="2" t="s">
        <v>40</v>
      </c>
      <c r="EF1" s="2" t="s">
        <v>41</v>
      </c>
      <c r="EG1" s="2" t="s">
        <v>42</v>
      </c>
      <c r="EH1" s="2" t="s">
        <v>43</v>
      </c>
      <c r="EI1" s="2" t="s">
        <v>44</v>
      </c>
      <c r="EJ1" s="2" t="s">
        <v>45</v>
      </c>
      <c r="EK1" s="2" t="s">
        <v>70</v>
      </c>
      <c r="EL1" s="2" t="s">
        <v>71</v>
      </c>
      <c r="EM1" s="2" t="s">
        <v>72</v>
      </c>
      <c r="EN1" s="2" t="s">
        <v>36</v>
      </c>
      <c r="EO1" s="2" t="s">
        <v>37</v>
      </c>
      <c r="EP1" s="2" t="s">
        <v>38</v>
      </c>
      <c r="EQ1" s="2" t="s">
        <v>39</v>
      </c>
      <c r="ER1" s="2" t="s">
        <v>40</v>
      </c>
      <c r="ES1" s="2" t="s">
        <v>41</v>
      </c>
      <c r="ET1" s="2" t="s">
        <v>42</v>
      </c>
      <c r="EU1" s="2" t="s">
        <v>43</v>
      </c>
      <c r="EV1" s="2" t="s">
        <v>44</v>
      </c>
      <c r="EW1" s="2" t="s">
        <v>45</v>
      </c>
      <c r="EX1" s="2" t="s">
        <v>73</v>
      </c>
      <c r="EY1" s="2" t="s">
        <v>74</v>
      </c>
      <c r="EZ1" s="2" t="s">
        <v>75</v>
      </c>
      <c r="FA1" s="2" t="s">
        <v>36</v>
      </c>
      <c r="FB1" s="2" t="s">
        <v>37</v>
      </c>
      <c r="FC1" s="2" t="s">
        <v>38</v>
      </c>
      <c r="FD1" s="2" t="s">
        <v>39</v>
      </c>
      <c r="FE1" s="2" t="s">
        <v>40</v>
      </c>
      <c r="FF1" s="2" t="s">
        <v>41</v>
      </c>
      <c r="FG1" s="2" t="s">
        <v>42</v>
      </c>
      <c r="FH1" s="2" t="s">
        <v>43</v>
      </c>
      <c r="FI1" s="2" t="s">
        <v>44</v>
      </c>
      <c r="FJ1" s="2" t="s">
        <v>45</v>
      </c>
      <c r="FK1" s="2" t="s">
        <v>76</v>
      </c>
      <c r="FL1" s="1" t="s">
        <v>77</v>
      </c>
      <c r="FM1" s="1" t="s">
        <v>78</v>
      </c>
      <c r="FN1" s="2" t="s">
        <v>36</v>
      </c>
      <c r="FO1" s="2" t="s">
        <v>37</v>
      </c>
      <c r="FP1" s="2" t="s">
        <v>38</v>
      </c>
      <c r="FQ1" s="2" t="s">
        <v>39</v>
      </c>
      <c r="FR1" s="2" t="s">
        <v>40</v>
      </c>
      <c r="FS1" s="2" t="s">
        <v>41</v>
      </c>
      <c r="FT1" s="2" t="s">
        <v>42</v>
      </c>
      <c r="FU1" s="2" t="s">
        <v>43</v>
      </c>
      <c r="FV1" s="2" t="s">
        <v>44</v>
      </c>
      <c r="FW1" s="2" t="s">
        <v>45</v>
      </c>
      <c r="FX1" s="2" t="s">
        <v>79</v>
      </c>
      <c r="FY1" s="2" t="s">
        <v>80</v>
      </c>
      <c r="FZ1" s="2" t="s">
        <v>81</v>
      </c>
      <c r="GA1" s="2" t="s">
        <v>36</v>
      </c>
      <c r="GB1" s="2" t="s">
        <v>37</v>
      </c>
      <c r="GC1" s="2" t="s">
        <v>38</v>
      </c>
      <c r="GD1" s="2" t="s">
        <v>39</v>
      </c>
      <c r="GE1" s="2" t="s">
        <v>40</v>
      </c>
      <c r="GF1" s="2" t="s">
        <v>41</v>
      </c>
      <c r="GG1" s="2" t="s">
        <v>42</v>
      </c>
      <c r="GH1" s="2" t="s">
        <v>43</v>
      </c>
      <c r="GI1" s="2" t="s">
        <v>44</v>
      </c>
      <c r="GJ1" s="2" t="s">
        <v>45</v>
      </c>
      <c r="GK1" s="1" t="s">
        <v>82</v>
      </c>
      <c r="GL1" s="1" t="s">
        <v>83</v>
      </c>
      <c r="GM1" s="1" t="s">
        <v>84</v>
      </c>
      <c r="GN1" s="1" t="s">
        <v>85</v>
      </c>
      <c r="GO1" s="2" t="s">
        <v>86</v>
      </c>
    </row>
    <row r="2" ht="15.75" customHeight="1">
      <c r="A2" s="3">
        <v>43.0</v>
      </c>
      <c r="B2" s="4" t="s">
        <v>87</v>
      </c>
      <c r="C2" s="4" t="s">
        <v>88</v>
      </c>
      <c r="D2" s="3">
        <v>1996.0</v>
      </c>
      <c r="E2" s="5" t="s">
        <v>89</v>
      </c>
      <c r="F2" s="6">
        <v>1.0</v>
      </c>
      <c r="G2" s="6">
        <v>15.0</v>
      </c>
      <c r="H2" s="6" t="s">
        <v>90</v>
      </c>
      <c r="I2" s="7" t="s">
        <v>91</v>
      </c>
      <c r="J2" s="6" t="s">
        <v>92</v>
      </c>
      <c r="K2" s="6" t="s">
        <v>93</v>
      </c>
      <c r="L2" s="6">
        <v>2.0</v>
      </c>
      <c r="M2" s="6">
        <v>1.0</v>
      </c>
      <c r="N2" s="6" t="s">
        <v>94</v>
      </c>
      <c r="O2" s="6" t="s">
        <v>95</v>
      </c>
      <c r="P2" s="6">
        <v>60.0</v>
      </c>
      <c r="Q2" s="6">
        <v>15.0</v>
      </c>
      <c r="R2" s="6"/>
      <c r="S2" s="6"/>
      <c r="T2" s="6"/>
      <c r="U2" s="6"/>
      <c r="V2" s="6"/>
      <c r="W2" s="6"/>
      <c r="X2" s="6"/>
      <c r="Y2" s="6"/>
      <c r="Z2" s="6"/>
      <c r="AA2" s="6"/>
      <c r="AB2" s="6"/>
      <c r="AC2" s="6"/>
      <c r="AD2" s="6"/>
      <c r="AE2" s="6"/>
      <c r="AF2" s="6"/>
      <c r="AG2" s="6"/>
      <c r="AH2" s="6" t="s">
        <v>96</v>
      </c>
      <c r="AI2" s="6" t="s">
        <v>97</v>
      </c>
      <c r="AJ2" s="6" t="s">
        <v>98</v>
      </c>
      <c r="AK2" s="6" t="s">
        <v>99</v>
      </c>
      <c r="AL2" s="6" t="s">
        <v>100</v>
      </c>
      <c r="AM2" s="6"/>
      <c r="AN2" s="6"/>
      <c r="AO2" s="6"/>
      <c r="AP2" s="6"/>
      <c r="AQ2" s="6"/>
      <c r="AR2" s="6"/>
      <c r="AS2" s="6"/>
      <c r="AT2" s="6"/>
      <c r="AU2" s="6"/>
      <c r="AV2" s="6" t="s">
        <v>101</v>
      </c>
      <c r="AW2" s="6" t="s">
        <v>102</v>
      </c>
      <c r="AX2" s="6" t="s">
        <v>103</v>
      </c>
      <c r="AY2" s="6" t="s">
        <v>104</v>
      </c>
      <c r="AZ2" s="6" t="s">
        <v>105</v>
      </c>
      <c r="BA2" s="6"/>
      <c r="BB2" s="6"/>
      <c r="BC2" s="6"/>
      <c r="BD2" s="6"/>
      <c r="BE2" s="6"/>
      <c r="BF2" s="6"/>
      <c r="BG2" s="6"/>
      <c r="BH2" s="6"/>
      <c r="BI2" s="6"/>
      <c r="BJ2" s="6"/>
      <c r="BK2" s="6" t="s">
        <v>102</v>
      </c>
      <c r="BL2" s="6" t="s">
        <v>106</v>
      </c>
      <c r="BM2" s="6" t="s">
        <v>107</v>
      </c>
      <c r="BN2" s="6" t="s">
        <v>108</v>
      </c>
      <c r="BO2" s="6"/>
      <c r="BP2" s="6"/>
      <c r="BQ2" s="6"/>
      <c r="BR2" s="6"/>
      <c r="BS2" s="6"/>
      <c r="BT2" s="6"/>
      <c r="BU2" s="6"/>
      <c r="BV2" s="6"/>
      <c r="BW2" s="4"/>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4"/>
      <c r="GL2" s="4" t="s">
        <v>109</v>
      </c>
      <c r="GM2" s="4"/>
      <c r="GN2" s="4" t="s">
        <v>110</v>
      </c>
      <c r="GO2" s="6" t="s">
        <v>111</v>
      </c>
    </row>
    <row r="3" ht="15.75" customHeight="1">
      <c r="A3" s="3">
        <v>4.0</v>
      </c>
      <c r="B3" s="4" t="s">
        <v>112</v>
      </c>
      <c r="C3" s="4" t="s">
        <v>113</v>
      </c>
      <c r="D3" s="3">
        <v>1996.0</v>
      </c>
      <c r="E3" s="8" t="s">
        <v>114</v>
      </c>
      <c r="F3" s="6">
        <v>1.0</v>
      </c>
      <c r="G3" s="6">
        <v>20.0</v>
      </c>
      <c r="H3" s="6" t="s">
        <v>90</v>
      </c>
      <c r="I3" s="7" t="s">
        <v>91</v>
      </c>
      <c r="J3" s="6" t="s">
        <v>92</v>
      </c>
      <c r="K3" s="6" t="s">
        <v>115</v>
      </c>
      <c r="L3" s="6">
        <v>1.0</v>
      </c>
      <c r="M3" s="6">
        <v>3.0</v>
      </c>
      <c r="N3" s="6" t="s">
        <v>116</v>
      </c>
      <c r="O3" s="6" t="s">
        <v>117</v>
      </c>
      <c r="P3" s="6"/>
      <c r="Q3" s="6"/>
      <c r="R3" s="6" t="s">
        <v>118</v>
      </c>
      <c r="S3" s="6" t="s">
        <v>119</v>
      </c>
      <c r="T3" s="6"/>
      <c r="U3" s="6"/>
      <c r="V3" s="6" t="s">
        <v>120</v>
      </c>
      <c r="W3" s="6" t="s">
        <v>121</v>
      </c>
      <c r="X3" s="6"/>
      <c r="Y3" s="6"/>
      <c r="Z3" s="6"/>
      <c r="AA3" s="6"/>
      <c r="AB3" s="6"/>
      <c r="AC3" s="6"/>
      <c r="AD3" s="6"/>
      <c r="AE3" s="6"/>
      <c r="AF3" s="6"/>
      <c r="AG3" s="6"/>
      <c r="AH3" s="6" t="s">
        <v>122</v>
      </c>
      <c r="AI3" s="6" t="s">
        <v>123</v>
      </c>
      <c r="AJ3" s="6" t="s">
        <v>124</v>
      </c>
      <c r="AK3" s="6">
        <f>((7.7+7.4)/2)</f>
        <v>7.55</v>
      </c>
      <c r="AL3" s="6">
        <f>SQRT(((1.49^2)+(1.43^2))/2)</f>
        <v>1.460308187</v>
      </c>
      <c r="AM3" s="6">
        <f>(8.4+6.9)/2</f>
        <v>7.65</v>
      </c>
      <c r="AN3" s="6">
        <f>SQRT(((1.26^2)+(1.29^2))/2)</f>
        <v>1.275088232</v>
      </c>
      <c r="AO3" s="6">
        <f>(8.1+7)/2</f>
        <v>7.55</v>
      </c>
      <c r="AP3" s="6">
        <f>SQRT(((1.1^2)+(1.05^2))/2)</f>
        <v>1.075290658</v>
      </c>
      <c r="AQ3" s="6"/>
      <c r="AR3" s="6"/>
      <c r="AS3" s="6"/>
      <c r="AT3" s="6"/>
      <c r="AU3" s="6"/>
      <c r="AV3" s="6" t="s">
        <v>122</v>
      </c>
      <c r="AW3" s="6" t="s">
        <v>123</v>
      </c>
      <c r="AX3" s="6" t="s">
        <v>125</v>
      </c>
      <c r="AY3" s="6">
        <f>(1.59+1.53)/2</f>
        <v>1.56</v>
      </c>
      <c r="AZ3" s="6">
        <f>SQRT(((0.2^2)+(0.22^2))/2)</f>
        <v>0.2102379604</v>
      </c>
      <c r="BA3" s="6">
        <f>(1.39+1.51)/2</f>
        <v>1.45</v>
      </c>
      <c r="BB3" s="6">
        <f>SQRT(((0.17^2)+(0.14^2))/2)</f>
        <v>0.155724115</v>
      </c>
      <c r="BC3" s="6">
        <f>(1.37+1.41)/2</f>
        <v>1.39</v>
      </c>
      <c r="BD3" s="6">
        <f>SQRT(((0.21^2)+(0.18^2)/2))</f>
        <v>0.2455605832</v>
      </c>
      <c r="BE3" s="6"/>
      <c r="BF3" s="6"/>
      <c r="BG3" s="6"/>
      <c r="BH3" s="6"/>
      <c r="BI3" s="6" t="s">
        <v>126</v>
      </c>
      <c r="BJ3" s="6"/>
      <c r="BK3" s="6" t="s">
        <v>122</v>
      </c>
      <c r="BL3" s="6" t="s">
        <v>127</v>
      </c>
      <c r="BM3" s="6">
        <f>(1.51+1.48)/2</f>
        <v>1.495</v>
      </c>
      <c r="BN3" s="6">
        <f>SQRT(((0.23^2)+(0.21^2))/2)</f>
        <v>0.2202271555</v>
      </c>
      <c r="BO3" s="6">
        <f>(1.36+1.48)/2</f>
        <v>1.42</v>
      </c>
      <c r="BP3" s="6">
        <f>SQRT(((0.14^2)+(0.12^2))/2)</f>
        <v>0.1303840481</v>
      </c>
      <c r="BQ3" s="6">
        <f>(1.34+1.38)/2</f>
        <v>1.36</v>
      </c>
      <c r="BR3" s="6">
        <f>SQRT(((0.19^2)+(0.15^2))/2)</f>
        <v>0.1711724277</v>
      </c>
      <c r="BS3" s="6"/>
      <c r="BT3" s="6"/>
      <c r="BU3" s="6"/>
      <c r="BV3" s="6"/>
      <c r="BW3" s="4"/>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4"/>
      <c r="GL3" s="4" t="s">
        <v>128</v>
      </c>
      <c r="GM3" s="4"/>
      <c r="GN3" s="4"/>
      <c r="GO3" s="6" t="s">
        <v>129</v>
      </c>
    </row>
    <row r="4" ht="15.75" customHeight="1">
      <c r="A4" s="9">
        <v>125.0</v>
      </c>
      <c r="B4" s="10" t="s">
        <v>130</v>
      </c>
      <c r="C4" s="10" t="s">
        <v>131</v>
      </c>
      <c r="D4" s="11">
        <v>1997.0</v>
      </c>
      <c r="E4" s="12" t="s">
        <v>132</v>
      </c>
      <c r="F4" s="13">
        <v>2.0</v>
      </c>
      <c r="G4" s="13">
        <v>20.0</v>
      </c>
      <c r="H4" s="13" t="s">
        <v>90</v>
      </c>
      <c r="I4" s="7" t="s">
        <v>91</v>
      </c>
      <c r="J4" s="13" t="s">
        <v>92</v>
      </c>
      <c r="K4" s="13" t="s">
        <v>115</v>
      </c>
      <c r="L4" s="13">
        <v>1.0</v>
      </c>
      <c r="M4" s="13">
        <v>4.0</v>
      </c>
      <c r="N4" s="13" t="s">
        <v>133</v>
      </c>
      <c r="O4" s="13" t="s">
        <v>134</v>
      </c>
      <c r="P4" s="13">
        <v>10.0</v>
      </c>
      <c r="Q4" s="13">
        <v>10.0</v>
      </c>
      <c r="R4" s="13" t="s">
        <v>135</v>
      </c>
      <c r="S4" s="13" t="s">
        <v>136</v>
      </c>
      <c r="T4" s="13">
        <v>10.0</v>
      </c>
      <c r="U4" s="13">
        <v>10.0</v>
      </c>
      <c r="V4" s="13" t="s">
        <v>118</v>
      </c>
      <c r="W4" s="13" t="s">
        <v>137</v>
      </c>
      <c r="X4" s="13">
        <v>10.0</v>
      </c>
      <c r="Y4" s="13">
        <v>10.0</v>
      </c>
      <c r="Z4" s="13" t="s">
        <v>120</v>
      </c>
      <c r="AA4" s="13" t="s">
        <v>138</v>
      </c>
      <c r="AB4" s="13">
        <v>10.0</v>
      </c>
      <c r="AC4" s="13">
        <v>10.0</v>
      </c>
      <c r="AD4" s="13"/>
      <c r="AE4" s="13"/>
      <c r="AF4" s="13"/>
      <c r="AG4" s="13"/>
      <c r="AH4" s="13" t="s">
        <v>101</v>
      </c>
      <c r="AI4" s="13" t="s">
        <v>139</v>
      </c>
      <c r="AJ4" s="13" t="s">
        <v>140</v>
      </c>
      <c r="AK4" s="13">
        <v>235.0</v>
      </c>
      <c r="AL4" s="13">
        <v>26.0</v>
      </c>
      <c r="AM4" s="13">
        <v>222.0</v>
      </c>
      <c r="AN4" s="13">
        <v>24.8</v>
      </c>
      <c r="AO4" s="13">
        <v>214.0</v>
      </c>
      <c r="AP4" s="13">
        <v>17.6</v>
      </c>
      <c r="AQ4" s="13">
        <v>216.0</v>
      </c>
      <c r="AR4" s="13">
        <v>18.0</v>
      </c>
      <c r="AS4" s="13"/>
      <c r="AT4" s="13"/>
      <c r="AU4" s="13"/>
      <c r="AV4" s="13"/>
      <c r="AW4" s="13"/>
      <c r="AX4" s="13" t="s">
        <v>124</v>
      </c>
      <c r="AY4" s="13">
        <v>0.8</v>
      </c>
      <c r="AZ4" s="13">
        <v>0.1</v>
      </c>
      <c r="BA4" s="13">
        <v>1.7</v>
      </c>
      <c r="BB4" s="13">
        <v>0.1</v>
      </c>
      <c r="BC4" s="13">
        <v>2.2</v>
      </c>
      <c r="BD4" s="13">
        <v>0.2</v>
      </c>
      <c r="BE4" s="13">
        <v>1.4</v>
      </c>
      <c r="BF4" s="13">
        <v>0.1</v>
      </c>
      <c r="BG4" s="13"/>
      <c r="BH4" s="13"/>
      <c r="BI4" s="13"/>
      <c r="BJ4" s="13"/>
      <c r="BK4" s="13"/>
      <c r="BL4" s="13"/>
      <c r="BM4" s="13"/>
      <c r="BN4" s="13"/>
      <c r="BO4" s="13"/>
      <c r="BP4" s="13"/>
      <c r="BQ4" s="13"/>
      <c r="BR4" s="13"/>
      <c r="BS4" s="13"/>
      <c r="BT4" s="13"/>
      <c r="BU4" s="13"/>
      <c r="BV4" s="13"/>
      <c r="BW4" s="10"/>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0"/>
      <c r="GL4" s="10" t="s">
        <v>141</v>
      </c>
      <c r="GM4" s="10"/>
      <c r="GN4" s="10"/>
      <c r="GO4" s="13" t="s">
        <v>111</v>
      </c>
    </row>
    <row r="5" ht="15.75" customHeight="1">
      <c r="A5" s="9">
        <v>125.0</v>
      </c>
      <c r="B5" s="4" t="s">
        <v>130</v>
      </c>
      <c r="C5" s="4" t="s">
        <v>131</v>
      </c>
      <c r="D5" s="3">
        <v>1997.0</v>
      </c>
      <c r="E5" s="8" t="s">
        <v>142</v>
      </c>
      <c r="F5" s="6">
        <v>3.0</v>
      </c>
      <c r="G5" s="6">
        <v>20.0</v>
      </c>
      <c r="H5" s="6" t="s">
        <v>90</v>
      </c>
      <c r="I5" s="7" t="s">
        <v>91</v>
      </c>
      <c r="J5" s="6" t="s">
        <v>92</v>
      </c>
      <c r="K5" s="6" t="s">
        <v>93</v>
      </c>
      <c r="L5" s="13">
        <v>2.0</v>
      </c>
      <c r="M5" s="13">
        <v>1.0</v>
      </c>
      <c r="N5" s="13" t="s">
        <v>143</v>
      </c>
      <c r="O5" s="13" t="s">
        <v>144</v>
      </c>
      <c r="P5" s="13">
        <v>40.0</v>
      </c>
      <c r="Q5" s="13">
        <v>10.0</v>
      </c>
      <c r="R5" s="13"/>
      <c r="S5" s="13"/>
      <c r="T5" s="13"/>
      <c r="U5" s="13"/>
      <c r="V5" s="13"/>
      <c r="W5" s="13"/>
      <c r="X5" s="13">
        <v>10.0</v>
      </c>
      <c r="Y5" s="13"/>
      <c r="Z5" s="13"/>
      <c r="AA5" s="13"/>
      <c r="AB5" s="13"/>
      <c r="AC5" s="13"/>
      <c r="AD5" s="13"/>
      <c r="AE5" s="13"/>
      <c r="AF5" s="13"/>
      <c r="AG5" s="13"/>
      <c r="AH5" s="13" t="s">
        <v>101</v>
      </c>
      <c r="AI5" s="13" t="s">
        <v>139</v>
      </c>
      <c r="AJ5" s="13" t="s">
        <v>140</v>
      </c>
      <c r="AK5" s="6" t="s">
        <v>145</v>
      </c>
      <c r="AL5" s="6" t="s">
        <v>146</v>
      </c>
      <c r="AM5" s="6"/>
      <c r="AN5" s="6"/>
      <c r="AO5" s="6"/>
      <c r="AP5" s="6"/>
      <c r="AQ5" s="6"/>
      <c r="AR5" s="6"/>
      <c r="AS5" s="6"/>
      <c r="AT5" s="6"/>
      <c r="AU5" s="6" t="s">
        <v>147</v>
      </c>
      <c r="AV5" s="6"/>
      <c r="AW5" s="6"/>
      <c r="AX5" s="6" t="s">
        <v>124</v>
      </c>
      <c r="AY5" s="6" t="s">
        <v>148</v>
      </c>
      <c r="AZ5" s="6" t="s">
        <v>149</v>
      </c>
      <c r="BA5" s="6"/>
      <c r="BB5" s="6"/>
      <c r="BC5" s="6"/>
      <c r="BD5" s="6"/>
      <c r="BE5" s="6"/>
      <c r="BF5" s="6"/>
      <c r="BG5" s="6"/>
      <c r="BH5" s="6"/>
      <c r="BI5" s="6"/>
      <c r="BJ5" s="6"/>
      <c r="BK5" s="6"/>
      <c r="BL5" s="6"/>
      <c r="BM5" s="6"/>
      <c r="BN5" s="6"/>
      <c r="BO5" s="6"/>
      <c r="BP5" s="6"/>
      <c r="BQ5" s="6"/>
      <c r="BR5" s="6"/>
      <c r="BS5" s="6"/>
      <c r="BT5" s="6"/>
      <c r="BU5" s="6"/>
      <c r="BV5" s="6"/>
      <c r="BW5" s="4"/>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4"/>
      <c r="GL5" s="4" t="s">
        <v>141</v>
      </c>
      <c r="GM5" s="4"/>
      <c r="GN5" s="4"/>
      <c r="GO5" s="13" t="s">
        <v>111</v>
      </c>
    </row>
    <row r="6" ht="15.75" customHeight="1">
      <c r="A6" s="9">
        <v>125.0</v>
      </c>
      <c r="B6" s="4" t="s">
        <v>130</v>
      </c>
      <c r="C6" s="4" t="s">
        <v>131</v>
      </c>
      <c r="D6" s="3">
        <v>1997.0</v>
      </c>
      <c r="E6" s="8" t="s">
        <v>132</v>
      </c>
      <c r="F6" s="6">
        <v>4.0</v>
      </c>
      <c r="G6" s="6">
        <v>20.0</v>
      </c>
      <c r="H6" s="6" t="s">
        <v>90</v>
      </c>
      <c r="I6" s="7" t="s">
        <v>91</v>
      </c>
      <c r="J6" s="6" t="s">
        <v>92</v>
      </c>
      <c r="K6" s="6" t="s">
        <v>115</v>
      </c>
      <c r="L6" s="13">
        <v>1.0</v>
      </c>
      <c r="M6" s="13">
        <v>4.0</v>
      </c>
      <c r="N6" s="13" t="s">
        <v>133</v>
      </c>
      <c r="O6" s="13" t="s">
        <v>134</v>
      </c>
      <c r="P6" s="13">
        <v>10.0</v>
      </c>
      <c r="Q6" s="13">
        <v>10.0</v>
      </c>
      <c r="R6" s="13" t="s">
        <v>135</v>
      </c>
      <c r="S6" s="13" t="s">
        <v>136</v>
      </c>
      <c r="T6" s="13">
        <v>10.0</v>
      </c>
      <c r="U6" s="13">
        <v>10.0</v>
      </c>
      <c r="V6" s="13" t="s">
        <v>118</v>
      </c>
      <c r="W6" s="13" t="s">
        <v>137</v>
      </c>
      <c r="X6" s="13">
        <v>10.0</v>
      </c>
      <c r="Y6" s="13">
        <v>10.0</v>
      </c>
      <c r="Z6" s="13" t="s">
        <v>120</v>
      </c>
      <c r="AA6" s="13" t="s">
        <v>138</v>
      </c>
      <c r="AB6" s="13">
        <v>10.0</v>
      </c>
      <c r="AC6" s="13">
        <v>10.0</v>
      </c>
      <c r="AD6" s="13"/>
      <c r="AE6" s="13"/>
      <c r="AF6" s="13"/>
      <c r="AG6" s="13"/>
      <c r="AH6" s="13" t="s">
        <v>101</v>
      </c>
      <c r="AI6" s="13" t="s">
        <v>139</v>
      </c>
      <c r="AJ6" s="13" t="s">
        <v>140</v>
      </c>
      <c r="AK6" s="6">
        <v>286.0</v>
      </c>
      <c r="AL6" s="6">
        <v>31.0</v>
      </c>
      <c r="AM6" s="6">
        <v>253.0</v>
      </c>
      <c r="AN6" s="6">
        <v>25.7</v>
      </c>
      <c r="AO6" s="6">
        <v>262.0</v>
      </c>
      <c r="AP6" s="6">
        <v>31.2</v>
      </c>
      <c r="AQ6" s="6">
        <v>290.0</v>
      </c>
      <c r="AR6" s="6">
        <v>26.6</v>
      </c>
      <c r="AS6" s="6"/>
      <c r="AT6" s="6"/>
      <c r="AU6" s="6" t="s">
        <v>147</v>
      </c>
      <c r="AV6" s="6"/>
      <c r="AW6" s="6"/>
      <c r="AX6" s="6" t="s">
        <v>124</v>
      </c>
      <c r="AY6" s="6">
        <v>1.6</v>
      </c>
      <c r="AZ6" s="6">
        <v>0.3</v>
      </c>
      <c r="BA6" s="6">
        <v>2.1</v>
      </c>
      <c r="BB6" s="6">
        <v>0.1</v>
      </c>
      <c r="BC6" s="6">
        <v>1.8</v>
      </c>
      <c r="BD6" s="6">
        <v>0.1</v>
      </c>
      <c r="BE6" s="6">
        <v>1.5</v>
      </c>
      <c r="BF6" s="6">
        <v>0.1</v>
      </c>
      <c r="BG6" s="6"/>
      <c r="BH6" s="6"/>
      <c r="BI6" s="6"/>
      <c r="BJ6" s="6"/>
      <c r="BK6" s="6"/>
      <c r="BL6" s="6"/>
      <c r="BM6" s="6"/>
      <c r="BN6" s="6"/>
      <c r="BO6" s="6"/>
      <c r="BP6" s="6"/>
      <c r="BQ6" s="6"/>
      <c r="BR6" s="6"/>
      <c r="BS6" s="6"/>
      <c r="BT6" s="6"/>
      <c r="BU6" s="6"/>
      <c r="BV6" s="6"/>
      <c r="BW6" s="4"/>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4"/>
      <c r="GL6" s="4" t="s">
        <v>141</v>
      </c>
      <c r="GM6" s="4"/>
      <c r="GN6" s="4"/>
      <c r="GO6" s="13" t="s">
        <v>111</v>
      </c>
    </row>
    <row r="7" ht="15.75" customHeight="1">
      <c r="A7" s="11">
        <v>87.0</v>
      </c>
      <c r="B7" s="10" t="s">
        <v>150</v>
      </c>
      <c r="C7" s="10" t="s">
        <v>151</v>
      </c>
      <c r="D7" s="11">
        <v>1997.0</v>
      </c>
      <c r="E7" s="14" t="s">
        <v>152</v>
      </c>
      <c r="F7" s="13">
        <v>1.0</v>
      </c>
      <c r="G7" s="13">
        <v>13.0</v>
      </c>
      <c r="H7" s="13" t="s">
        <v>90</v>
      </c>
      <c r="I7" s="7" t="s">
        <v>91</v>
      </c>
      <c r="J7" s="13" t="s">
        <v>92</v>
      </c>
      <c r="K7" s="13" t="s">
        <v>153</v>
      </c>
      <c r="L7" s="13">
        <v>3.0</v>
      </c>
      <c r="M7" s="13">
        <v>2.0</v>
      </c>
      <c r="N7" s="13" t="s">
        <v>154</v>
      </c>
      <c r="O7" s="13" t="s">
        <v>155</v>
      </c>
      <c r="P7" s="13" t="s">
        <v>156</v>
      </c>
      <c r="Q7" s="13">
        <v>13.0</v>
      </c>
      <c r="R7" s="13" t="s">
        <v>157</v>
      </c>
      <c r="S7" s="13" t="s">
        <v>158</v>
      </c>
      <c r="T7" s="13" t="s">
        <v>159</v>
      </c>
      <c r="U7" s="13">
        <v>13.0</v>
      </c>
      <c r="V7" s="13"/>
      <c r="W7" s="13"/>
      <c r="X7" s="13"/>
      <c r="Y7" s="13"/>
      <c r="Z7" s="13"/>
      <c r="AA7" s="13"/>
      <c r="AB7" s="13"/>
      <c r="AC7" s="13"/>
      <c r="AD7" s="13"/>
      <c r="AE7" s="13"/>
      <c r="AF7" s="13"/>
      <c r="AG7" s="13"/>
      <c r="AH7" s="13" t="s">
        <v>160</v>
      </c>
      <c r="AI7" s="13" t="s">
        <v>161</v>
      </c>
      <c r="AJ7" s="13" t="s">
        <v>140</v>
      </c>
      <c r="AK7" s="13" t="s">
        <v>162</v>
      </c>
      <c r="AL7" s="13" t="s">
        <v>163</v>
      </c>
      <c r="AM7" s="13" t="s">
        <v>164</v>
      </c>
      <c r="AN7" s="13" t="s">
        <v>165</v>
      </c>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0"/>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0"/>
      <c r="GL7" s="10" t="s">
        <v>166</v>
      </c>
      <c r="GM7" s="10"/>
      <c r="GN7" s="10" t="s">
        <v>167</v>
      </c>
      <c r="GO7" s="13" t="s">
        <v>129</v>
      </c>
    </row>
    <row r="8" ht="15.75" customHeight="1">
      <c r="A8" s="9">
        <v>125.0</v>
      </c>
      <c r="B8" s="10" t="s">
        <v>130</v>
      </c>
      <c r="C8" s="10" t="s">
        <v>131</v>
      </c>
      <c r="D8" s="11">
        <v>1997.0</v>
      </c>
      <c r="E8" s="12" t="s">
        <v>142</v>
      </c>
      <c r="F8" s="13">
        <v>1.0</v>
      </c>
      <c r="G8" s="13">
        <v>20.0</v>
      </c>
      <c r="H8" s="13" t="s">
        <v>90</v>
      </c>
      <c r="I8" s="7" t="s">
        <v>91</v>
      </c>
      <c r="J8" s="13" t="s">
        <v>92</v>
      </c>
      <c r="K8" s="13" t="s">
        <v>93</v>
      </c>
      <c r="L8" s="13">
        <v>2.0</v>
      </c>
      <c r="M8" s="13">
        <v>1.0</v>
      </c>
      <c r="N8" s="13" t="s">
        <v>143</v>
      </c>
      <c r="O8" s="13" t="s">
        <v>144</v>
      </c>
      <c r="P8" s="13">
        <v>40.0</v>
      </c>
      <c r="Q8" s="13">
        <v>10.0</v>
      </c>
      <c r="R8" s="13"/>
      <c r="S8" s="13"/>
      <c r="T8" s="13"/>
      <c r="U8" s="13"/>
      <c r="V8" s="13"/>
      <c r="W8" s="13"/>
      <c r="X8" s="13">
        <v>10.0</v>
      </c>
      <c r="Y8" s="13"/>
      <c r="Z8" s="13"/>
      <c r="AA8" s="13"/>
      <c r="AB8" s="13"/>
      <c r="AC8" s="13"/>
      <c r="AD8" s="13"/>
      <c r="AE8" s="13"/>
      <c r="AF8" s="13"/>
      <c r="AG8" s="13"/>
      <c r="AH8" s="13" t="s">
        <v>101</v>
      </c>
      <c r="AI8" s="13" t="s">
        <v>139</v>
      </c>
      <c r="AJ8" s="13" t="s">
        <v>140</v>
      </c>
      <c r="AK8" s="13" t="s">
        <v>168</v>
      </c>
      <c r="AL8" s="13" t="s">
        <v>169</v>
      </c>
      <c r="AM8" s="13"/>
      <c r="AN8" s="13"/>
      <c r="AO8" s="13"/>
      <c r="AP8" s="13"/>
      <c r="AQ8" s="13"/>
      <c r="AR8" s="13"/>
      <c r="AS8" s="13"/>
      <c r="AT8" s="13"/>
      <c r="AU8" s="13"/>
      <c r="AV8" s="13" t="s">
        <v>101</v>
      </c>
      <c r="AW8" s="13" t="s">
        <v>139</v>
      </c>
      <c r="AX8" s="13" t="s">
        <v>124</v>
      </c>
      <c r="AY8" s="13" t="s">
        <v>170</v>
      </c>
      <c r="AZ8" s="13" t="s">
        <v>171</v>
      </c>
      <c r="BA8" s="13"/>
      <c r="BB8" s="13"/>
      <c r="BC8" s="13"/>
      <c r="BD8" s="13"/>
      <c r="BE8" s="13"/>
      <c r="BF8" s="13"/>
      <c r="BG8" s="13"/>
      <c r="BH8" s="13"/>
      <c r="BI8" s="13"/>
      <c r="BJ8" s="13"/>
      <c r="BK8" s="13"/>
      <c r="BL8" s="13"/>
      <c r="BM8" s="13"/>
      <c r="BN8" s="13"/>
      <c r="BO8" s="13"/>
      <c r="BP8" s="13"/>
      <c r="BQ8" s="13"/>
      <c r="BR8" s="13"/>
      <c r="BS8" s="13"/>
      <c r="BT8" s="13"/>
      <c r="BU8" s="13"/>
      <c r="BV8" s="13"/>
      <c r="BW8" s="10"/>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0"/>
      <c r="GL8" s="10" t="s">
        <v>141</v>
      </c>
      <c r="GM8" s="10"/>
      <c r="GN8" s="10"/>
      <c r="GO8" s="13" t="s">
        <v>129</v>
      </c>
    </row>
    <row r="9" ht="15.75" customHeight="1">
      <c r="A9" s="3">
        <v>37.0</v>
      </c>
      <c r="B9" s="4" t="s">
        <v>172</v>
      </c>
      <c r="C9" s="4" t="s">
        <v>173</v>
      </c>
      <c r="D9" s="3">
        <v>1998.0</v>
      </c>
      <c r="E9" s="15" t="s">
        <v>174</v>
      </c>
      <c r="F9" s="6">
        <v>1.0</v>
      </c>
      <c r="G9" s="6">
        <v>18.0</v>
      </c>
      <c r="H9" s="6" t="s">
        <v>90</v>
      </c>
      <c r="I9" s="7" t="s">
        <v>91</v>
      </c>
      <c r="J9" s="6" t="s">
        <v>92</v>
      </c>
      <c r="K9" s="6" t="s">
        <v>175</v>
      </c>
      <c r="L9" s="6">
        <v>2.0</v>
      </c>
      <c r="M9" s="6">
        <v>2.0</v>
      </c>
      <c r="N9" s="6" t="s">
        <v>133</v>
      </c>
      <c r="O9" s="6" t="s">
        <v>176</v>
      </c>
      <c r="P9" s="6">
        <v>10.0</v>
      </c>
      <c r="Q9" s="6">
        <v>18.0</v>
      </c>
      <c r="R9" s="6" t="s">
        <v>120</v>
      </c>
      <c r="S9" s="6" t="s">
        <v>177</v>
      </c>
      <c r="T9" s="6">
        <v>10.0</v>
      </c>
      <c r="U9" s="6">
        <v>18.0</v>
      </c>
      <c r="V9" s="6"/>
      <c r="W9" s="6"/>
      <c r="X9" s="6"/>
      <c r="Y9" s="6"/>
      <c r="Z9" s="6"/>
      <c r="AA9" s="6"/>
      <c r="AB9" s="6"/>
      <c r="AC9" s="6"/>
      <c r="AD9" s="6"/>
      <c r="AE9" s="6"/>
      <c r="AF9" s="6"/>
      <c r="AG9" s="6"/>
      <c r="AH9" s="6" t="s">
        <v>178</v>
      </c>
      <c r="AI9" s="6" t="s">
        <v>178</v>
      </c>
      <c r="AJ9" s="6" t="s">
        <v>140</v>
      </c>
      <c r="AK9" s="6"/>
      <c r="AL9" s="6"/>
      <c r="AM9" s="6"/>
      <c r="AN9" s="6"/>
      <c r="AO9" s="6"/>
      <c r="AP9" s="6"/>
      <c r="AQ9" s="6"/>
      <c r="AR9" s="6"/>
      <c r="AS9" s="6"/>
      <c r="AT9" s="6"/>
      <c r="AU9" s="6"/>
      <c r="AV9" s="6"/>
      <c r="AW9" s="6" t="s">
        <v>178</v>
      </c>
      <c r="AX9" s="6" t="s">
        <v>124</v>
      </c>
      <c r="AY9" s="6"/>
      <c r="AZ9" s="6"/>
      <c r="BA9" s="6"/>
      <c r="BB9" s="6"/>
      <c r="BC9" s="6"/>
      <c r="BD9" s="6"/>
      <c r="BE9" s="6"/>
      <c r="BF9" s="6"/>
      <c r="BG9" s="6"/>
      <c r="BH9" s="6"/>
      <c r="BI9" s="6"/>
      <c r="BJ9" s="6"/>
      <c r="BK9" s="6" t="s">
        <v>179</v>
      </c>
      <c r="BL9" s="6" t="s">
        <v>180</v>
      </c>
      <c r="BM9" s="6"/>
      <c r="BN9" s="6"/>
      <c r="BO9" s="6"/>
      <c r="BP9" s="6"/>
      <c r="BQ9" s="6"/>
      <c r="BR9" s="6"/>
      <c r="BS9" s="6"/>
      <c r="BT9" s="6"/>
      <c r="BU9" s="6"/>
      <c r="BV9" s="6"/>
      <c r="BW9" s="4"/>
      <c r="BX9" s="16"/>
      <c r="BY9" s="16"/>
      <c r="BZ9" s="1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17"/>
      <c r="GL9" s="17" t="s">
        <v>181</v>
      </c>
      <c r="GM9" s="4"/>
      <c r="GN9" s="4"/>
      <c r="GO9" s="18" t="s">
        <v>111</v>
      </c>
    </row>
    <row r="10" ht="15.75" customHeight="1">
      <c r="A10" s="19">
        <v>145.0</v>
      </c>
      <c r="B10" s="10" t="s">
        <v>182</v>
      </c>
      <c r="C10" s="10" t="s">
        <v>183</v>
      </c>
      <c r="D10" s="11">
        <v>1998.0</v>
      </c>
      <c r="E10" s="12" t="s">
        <v>184</v>
      </c>
      <c r="F10" s="13">
        <v>1.0</v>
      </c>
      <c r="G10" s="13">
        <v>58.0</v>
      </c>
      <c r="H10" s="13" t="s">
        <v>185</v>
      </c>
      <c r="I10" s="7" t="s">
        <v>91</v>
      </c>
      <c r="J10" s="13" t="s">
        <v>92</v>
      </c>
      <c r="K10" s="13" t="s">
        <v>175</v>
      </c>
      <c r="L10" s="13">
        <v>2.0</v>
      </c>
      <c r="M10" s="13">
        <v>3.0</v>
      </c>
      <c r="N10" s="13" t="s">
        <v>116</v>
      </c>
      <c r="O10" s="13" t="s">
        <v>117</v>
      </c>
      <c r="P10" s="13">
        <v>35.0</v>
      </c>
      <c r="Q10" s="13">
        <v>11.0</v>
      </c>
      <c r="R10" s="13" t="s">
        <v>120</v>
      </c>
      <c r="S10" s="13" t="s">
        <v>186</v>
      </c>
      <c r="T10" s="13">
        <v>5.0</v>
      </c>
      <c r="U10" s="13">
        <v>12.0</v>
      </c>
      <c r="V10" s="13" t="s">
        <v>118</v>
      </c>
      <c r="W10" s="13" t="s">
        <v>187</v>
      </c>
      <c r="X10" s="13">
        <v>30.0</v>
      </c>
      <c r="Y10" s="13">
        <v>12.0</v>
      </c>
      <c r="Z10" s="13"/>
      <c r="AA10" s="13"/>
      <c r="AB10" s="13"/>
      <c r="AC10" s="13"/>
      <c r="AD10" s="13"/>
      <c r="AE10" s="13"/>
      <c r="AF10" s="13"/>
      <c r="AG10" s="13"/>
      <c r="AH10" s="13" t="s">
        <v>188</v>
      </c>
      <c r="AI10" s="13" t="s">
        <v>189</v>
      </c>
      <c r="AJ10" s="13" t="s">
        <v>140</v>
      </c>
      <c r="AK10" s="13"/>
      <c r="AL10" s="13"/>
      <c r="AM10" s="13"/>
      <c r="AN10" s="13"/>
      <c r="AO10" s="13"/>
      <c r="AP10" s="13"/>
      <c r="AQ10" s="13"/>
      <c r="AR10" s="13"/>
      <c r="AS10" s="13"/>
      <c r="AT10" s="13"/>
      <c r="AU10" s="13" t="s">
        <v>147</v>
      </c>
      <c r="AV10" s="13"/>
      <c r="AW10" s="13" t="s">
        <v>190</v>
      </c>
      <c r="AX10" s="13" t="s">
        <v>124</v>
      </c>
      <c r="AY10" s="13"/>
      <c r="AZ10" s="13"/>
      <c r="BA10" s="13"/>
      <c r="BB10" s="13"/>
      <c r="BC10" s="13"/>
      <c r="BD10" s="13"/>
      <c r="BE10" s="13"/>
      <c r="BF10" s="13"/>
      <c r="BG10" s="13"/>
      <c r="BH10" s="13"/>
      <c r="BI10" s="13"/>
      <c r="BJ10" s="13"/>
      <c r="BK10" s="13"/>
      <c r="BL10" s="13" t="s">
        <v>140</v>
      </c>
      <c r="BM10" s="13"/>
      <c r="BN10" s="13"/>
      <c r="BO10" s="13"/>
      <c r="BP10" s="13"/>
      <c r="BQ10" s="13"/>
      <c r="BR10" s="13"/>
      <c r="BS10" s="13"/>
      <c r="BT10" s="13"/>
      <c r="BU10" s="13"/>
      <c r="BV10" s="13"/>
      <c r="BW10" s="10"/>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0"/>
      <c r="GL10" s="10"/>
      <c r="GM10" s="10"/>
      <c r="GN10" s="10"/>
      <c r="GO10" s="18" t="s">
        <v>111</v>
      </c>
    </row>
    <row r="11" ht="15.75" customHeight="1">
      <c r="A11" s="11">
        <v>123.0</v>
      </c>
      <c r="B11" s="10" t="s">
        <v>191</v>
      </c>
      <c r="C11" s="10" t="s">
        <v>192</v>
      </c>
      <c r="D11" s="11">
        <v>1998.0</v>
      </c>
      <c r="E11" s="12" t="s">
        <v>193</v>
      </c>
      <c r="F11" s="13">
        <v>1.0</v>
      </c>
      <c r="G11" s="13">
        <v>22.0</v>
      </c>
      <c r="H11" s="13" t="s">
        <v>90</v>
      </c>
      <c r="I11" s="7" t="s">
        <v>91</v>
      </c>
      <c r="J11" s="13" t="s">
        <v>92</v>
      </c>
      <c r="K11" s="13" t="s">
        <v>115</v>
      </c>
      <c r="L11" s="13">
        <v>1.0</v>
      </c>
      <c r="M11" s="13">
        <v>2.0</v>
      </c>
      <c r="N11" s="13" t="s">
        <v>116</v>
      </c>
      <c r="O11" s="13" t="s">
        <v>117</v>
      </c>
      <c r="P11" s="13">
        <v>10.0</v>
      </c>
      <c r="Q11" s="13">
        <v>22.0</v>
      </c>
      <c r="R11" s="13" t="s">
        <v>118</v>
      </c>
      <c r="S11" s="13" t="s">
        <v>137</v>
      </c>
      <c r="T11" s="13">
        <v>10.0</v>
      </c>
      <c r="U11" s="13"/>
      <c r="V11" s="13"/>
      <c r="W11" s="13"/>
      <c r="X11" s="13"/>
      <c r="Y11" s="13"/>
      <c r="Z11" s="13"/>
      <c r="AA11" s="13"/>
      <c r="AB11" s="13"/>
      <c r="AC11" s="13"/>
      <c r="AD11" s="13"/>
      <c r="AE11" s="13"/>
      <c r="AF11" s="13"/>
      <c r="AG11" s="13"/>
      <c r="AH11" s="13" t="s">
        <v>194</v>
      </c>
      <c r="AI11" s="13" t="s">
        <v>195</v>
      </c>
      <c r="AJ11" s="13" t="s">
        <v>140</v>
      </c>
      <c r="AK11" s="13">
        <f>(254.32+305.98+258.07+309.24+254.43+280.03)/6</f>
        <v>277.0116667</v>
      </c>
      <c r="AL11" s="13">
        <f>SQRT(((18.94^2)+(19.91^2)+(16.67^2)+(21.12^2)+(17.1^2)+(21.66^2))/6)</f>
        <v>19.32459831</v>
      </c>
      <c r="AM11" s="13">
        <f>(240.12+291.51+241.88+289.73+242.5+261.92)/6</f>
        <v>261.2766667</v>
      </c>
      <c r="AN11" s="13">
        <f>SQRT(((18.87^2)+(17.36^2)+(15.76^2)+(27.1^2)+(25.75^2)+(24.21^2))/6)</f>
        <v>21.94470589</v>
      </c>
      <c r="AO11" s="13"/>
      <c r="AP11" s="13"/>
      <c r="AQ11" s="13"/>
      <c r="AR11" s="13"/>
      <c r="AS11" s="13"/>
      <c r="AT11" s="13"/>
      <c r="AU11" s="13"/>
      <c r="AV11" s="13"/>
      <c r="AW11" s="13"/>
      <c r="AX11" s="13" t="s">
        <v>124</v>
      </c>
      <c r="AY11" s="13">
        <f>(3.54+4.31+1.04+2.78+2.71+3.19)/6</f>
        <v>2.928333333</v>
      </c>
      <c r="AZ11" s="13">
        <f>SQRT(((4.54^2)+(2.86^2)+(2.07^2)+(3.05^2)+(3.6^2)+(4.22^2))/6)</f>
        <v>3.491585122</v>
      </c>
      <c r="BA11" s="13">
        <f>(1.25+2.92+1.67+3.19+2.5+2.78)/6</f>
        <v>2.385</v>
      </c>
      <c r="BB11" s="13">
        <f>SQRT(((2.21^2)+(3.44^2)+(3.87^2)+(3.74^2)+(3.29^2)+(2.34^2))/6)</f>
        <v>3.214080999</v>
      </c>
      <c r="BC11" s="13"/>
      <c r="BD11" s="13"/>
      <c r="BE11" s="13"/>
      <c r="BF11" s="13"/>
      <c r="BG11" s="13"/>
      <c r="BH11" s="13"/>
      <c r="BI11" s="13"/>
      <c r="BJ11" s="13"/>
      <c r="BK11" s="13"/>
      <c r="BL11" s="13"/>
      <c r="BM11" s="13"/>
      <c r="BN11" s="13"/>
      <c r="BO11" s="13"/>
      <c r="BP11" s="13"/>
      <c r="BQ11" s="13"/>
      <c r="BR11" s="13"/>
      <c r="BS11" s="13"/>
      <c r="BT11" s="13"/>
      <c r="BU11" s="13"/>
      <c r="BV11" s="13"/>
      <c r="BW11" s="10"/>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0"/>
      <c r="GL11" s="10" t="s">
        <v>141</v>
      </c>
      <c r="GM11" s="10"/>
      <c r="GN11" s="10"/>
      <c r="GO11" s="13" t="s">
        <v>129</v>
      </c>
    </row>
    <row r="12" ht="15.75" customHeight="1">
      <c r="A12" s="3">
        <v>35.0</v>
      </c>
      <c r="B12" s="4" t="s">
        <v>196</v>
      </c>
      <c r="C12" s="4" t="s">
        <v>113</v>
      </c>
      <c r="D12" s="3">
        <v>1999.0</v>
      </c>
      <c r="E12" s="8" t="s">
        <v>197</v>
      </c>
      <c r="F12" s="6">
        <v>1.0</v>
      </c>
      <c r="G12" s="6">
        <v>9.0</v>
      </c>
      <c r="H12" s="6" t="s">
        <v>90</v>
      </c>
      <c r="I12" s="7" t="s">
        <v>91</v>
      </c>
      <c r="J12" s="6" t="s">
        <v>92</v>
      </c>
      <c r="K12" s="6" t="s">
        <v>115</v>
      </c>
      <c r="L12" s="6">
        <v>1.0</v>
      </c>
      <c r="M12" s="6">
        <v>3.0</v>
      </c>
      <c r="N12" s="6" t="s">
        <v>116</v>
      </c>
      <c r="O12" s="6" t="s">
        <v>117</v>
      </c>
      <c r="P12" s="6"/>
      <c r="Q12" s="6">
        <v>9.0</v>
      </c>
      <c r="R12" s="6" t="s">
        <v>118</v>
      </c>
      <c r="S12" s="6" t="s">
        <v>198</v>
      </c>
      <c r="T12" s="6"/>
      <c r="U12" s="6">
        <v>9.0</v>
      </c>
      <c r="V12" s="6" t="s">
        <v>120</v>
      </c>
      <c r="W12" s="6" t="s">
        <v>199</v>
      </c>
      <c r="X12" s="6"/>
      <c r="Y12" s="6">
        <v>9.0</v>
      </c>
      <c r="Z12" s="6"/>
      <c r="AA12" s="6"/>
      <c r="AB12" s="6"/>
      <c r="AC12" s="6"/>
      <c r="AD12" s="6"/>
      <c r="AE12" s="6"/>
      <c r="AF12" s="6"/>
      <c r="AG12" s="6"/>
      <c r="AH12" s="6" t="s">
        <v>122</v>
      </c>
      <c r="AI12" s="6" t="s">
        <v>123</v>
      </c>
      <c r="AJ12" s="6" t="s">
        <v>124</v>
      </c>
      <c r="AK12" s="6">
        <v>8.44</v>
      </c>
      <c r="AL12" s="6">
        <v>1.81</v>
      </c>
      <c r="AM12" s="6">
        <v>7.78</v>
      </c>
      <c r="AN12" s="6">
        <v>1.3</v>
      </c>
      <c r="AO12" s="6">
        <v>8.22</v>
      </c>
      <c r="AP12" s="6">
        <v>1.48</v>
      </c>
      <c r="AQ12" s="6"/>
      <c r="AR12" s="6"/>
      <c r="AS12" s="6"/>
      <c r="AT12" s="6"/>
      <c r="AU12" s="6"/>
      <c r="AV12" s="6"/>
      <c r="AW12" s="6" t="s">
        <v>123</v>
      </c>
      <c r="AX12" s="6" t="s">
        <v>140</v>
      </c>
      <c r="AY12" s="6">
        <v>1.47</v>
      </c>
      <c r="AZ12" s="6">
        <v>0.19</v>
      </c>
      <c r="BA12" s="6">
        <v>1.37</v>
      </c>
      <c r="BB12" s="6">
        <v>0.2</v>
      </c>
      <c r="BC12" s="6">
        <v>1.32</v>
      </c>
      <c r="BD12" s="6">
        <v>0.2</v>
      </c>
      <c r="BE12" s="6"/>
      <c r="BF12" s="6"/>
      <c r="BG12" s="6"/>
      <c r="BH12" s="6"/>
      <c r="BI12" s="6"/>
      <c r="BJ12" s="6"/>
      <c r="BK12" s="6"/>
      <c r="BL12" s="6"/>
      <c r="BM12" s="6"/>
      <c r="BN12" s="6"/>
      <c r="BO12" s="6"/>
      <c r="BP12" s="6"/>
      <c r="BQ12" s="6"/>
      <c r="BR12" s="6"/>
      <c r="BS12" s="6"/>
      <c r="BT12" s="6"/>
      <c r="BU12" s="6"/>
      <c r="BV12" s="6"/>
      <c r="BW12" s="4"/>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4"/>
      <c r="GL12" s="4" t="s">
        <v>200</v>
      </c>
      <c r="GM12" s="4"/>
      <c r="GN12" s="4"/>
      <c r="GO12" s="6" t="s">
        <v>129</v>
      </c>
    </row>
    <row r="13" ht="15.75" customHeight="1">
      <c r="A13" s="11">
        <v>149.0</v>
      </c>
      <c r="B13" s="10" t="s">
        <v>201</v>
      </c>
      <c r="C13" s="10" t="s">
        <v>202</v>
      </c>
      <c r="D13" s="11">
        <v>2000.0</v>
      </c>
      <c r="E13" s="12" t="s">
        <v>203</v>
      </c>
      <c r="F13" s="13">
        <v>1.0</v>
      </c>
      <c r="G13" s="13">
        <v>8.0</v>
      </c>
      <c r="H13" s="13" t="s">
        <v>90</v>
      </c>
      <c r="I13" s="7" t="s">
        <v>91</v>
      </c>
      <c r="J13" s="13" t="s">
        <v>204</v>
      </c>
      <c r="K13" s="13" t="s">
        <v>205</v>
      </c>
      <c r="L13" s="13">
        <v>1.0</v>
      </c>
      <c r="M13" s="13">
        <v>2.0</v>
      </c>
      <c r="N13" s="13" t="s">
        <v>116</v>
      </c>
      <c r="O13" s="13" t="s">
        <v>117</v>
      </c>
      <c r="P13" s="13">
        <v>120.0</v>
      </c>
      <c r="Q13" s="13"/>
      <c r="R13" s="13" t="s">
        <v>120</v>
      </c>
      <c r="S13" s="13" t="s">
        <v>137</v>
      </c>
      <c r="T13" s="13">
        <v>120.0</v>
      </c>
      <c r="U13" s="13"/>
      <c r="V13" s="13"/>
      <c r="W13" s="13"/>
      <c r="X13" s="13"/>
      <c r="Y13" s="13"/>
      <c r="Z13" s="13"/>
      <c r="AA13" s="13"/>
      <c r="AB13" s="13"/>
      <c r="AC13" s="13"/>
      <c r="AD13" s="13"/>
      <c r="AE13" s="13"/>
      <c r="AF13" s="13"/>
      <c r="AG13" s="13"/>
      <c r="AH13" s="13" t="s">
        <v>206</v>
      </c>
      <c r="AI13" s="13" t="s">
        <v>207</v>
      </c>
      <c r="AJ13" s="13" t="s">
        <v>124</v>
      </c>
      <c r="AK13" s="13"/>
      <c r="AL13" s="13"/>
      <c r="AM13" s="13"/>
      <c r="AN13" s="13"/>
      <c r="AO13" s="13"/>
      <c r="AP13" s="13"/>
      <c r="AQ13" s="13"/>
      <c r="AR13" s="13"/>
      <c r="AS13" s="13"/>
      <c r="AT13" s="13"/>
      <c r="AU13" s="13"/>
      <c r="AV13" s="13" t="s">
        <v>101</v>
      </c>
      <c r="AW13" s="13" t="s">
        <v>208</v>
      </c>
      <c r="AX13" s="13" t="s">
        <v>140</v>
      </c>
      <c r="AY13" s="13"/>
      <c r="AZ13" s="13"/>
      <c r="BA13" s="13"/>
      <c r="BB13" s="13"/>
      <c r="BC13" s="13"/>
      <c r="BD13" s="13"/>
      <c r="BE13" s="13"/>
      <c r="BF13" s="13"/>
      <c r="BG13" s="13"/>
      <c r="BH13" s="13"/>
      <c r="BI13" s="13"/>
      <c r="BJ13" s="13" t="s">
        <v>209</v>
      </c>
      <c r="BK13" s="13" t="s">
        <v>210</v>
      </c>
      <c r="BL13" s="13" t="s">
        <v>124</v>
      </c>
      <c r="BM13" s="13"/>
      <c r="BN13" s="13"/>
      <c r="BO13" s="13"/>
      <c r="BP13" s="13"/>
      <c r="BQ13" s="13"/>
      <c r="BR13" s="13"/>
      <c r="BS13" s="13"/>
      <c r="BT13" s="13"/>
      <c r="BU13" s="13"/>
      <c r="BV13" s="13"/>
      <c r="BW13" s="10"/>
      <c r="BX13" s="13" t="s">
        <v>211</v>
      </c>
      <c r="BY13" s="13" t="s">
        <v>212</v>
      </c>
      <c r="BZ13" s="13" t="s">
        <v>213</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0"/>
      <c r="GL13" s="10"/>
      <c r="GM13" s="10"/>
      <c r="GN13" s="10"/>
      <c r="GO13" s="18" t="s">
        <v>111</v>
      </c>
    </row>
    <row r="14" ht="15.75" customHeight="1">
      <c r="A14" s="11">
        <v>159.0</v>
      </c>
      <c r="B14" s="10" t="s">
        <v>214</v>
      </c>
      <c r="C14" s="10" t="s">
        <v>215</v>
      </c>
      <c r="D14" s="11">
        <v>2000.0</v>
      </c>
      <c r="E14" s="12" t="s">
        <v>216</v>
      </c>
      <c r="F14" s="13"/>
      <c r="G14" s="13"/>
      <c r="H14" s="13"/>
      <c r="I14" s="7"/>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0"/>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0"/>
      <c r="GL14" s="10"/>
      <c r="GM14" s="10"/>
      <c r="GN14" s="10"/>
      <c r="GO14" s="20" t="s">
        <v>111</v>
      </c>
    </row>
    <row r="15" ht="15.75" customHeight="1">
      <c r="A15" s="9">
        <v>144.0</v>
      </c>
      <c r="B15" s="4" t="s">
        <v>217</v>
      </c>
      <c r="C15" s="4" t="s">
        <v>218</v>
      </c>
      <c r="D15" s="3">
        <v>2001.0</v>
      </c>
      <c r="E15" s="8" t="s">
        <v>219</v>
      </c>
      <c r="F15" s="6">
        <v>1.0</v>
      </c>
      <c r="G15" s="6">
        <v>11.0</v>
      </c>
      <c r="H15" s="6" t="s">
        <v>90</v>
      </c>
      <c r="I15" s="7" t="s">
        <v>91</v>
      </c>
      <c r="J15" s="6" t="s">
        <v>204</v>
      </c>
      <c r="K15" s="6" t="s">
        <v>220</v>
      </c>
      <c r="L15" s="6">
        <v>3.0</v>
      </c>
      <c r="M15" s="6">
        <v>1.0</v>
      </c>
      <c r="N15" s="6" t="s">
        <v>120</v>
      </c>
      <c r="O15" s="6" t="s">
        <v>221</v>
      </c>
      <c r="P15" s="6">
        <v>90.0</v>
      </c>
      <c r="Q15" s="6">
        <v>11.0</v>
      </c>
      <c r="R15" s="6"/>
      <c r="S15" s="6"/>
      <c r="T15" s="6"/>
      <c r="U15" s="6"/>
      <c r="V15" s="6"/>
      <c r="W15" s="6"/>
      <c r="X15" s="6"/>
      <c r="Y15" s="6"/>
      <c r="Z15" s="6"/>
      <c r="AA15" s="6"/>
      <c r="AB15" s="6"/>
      <c r="AC15" s="6"/>
      <c r="AD15" s="6"/>
      <c r="AE15" s="6"/>
      <c r="AF15" s="6"/>
      <c r="AG15" s="6"/>
      <c r="AH15" s="6" t="s">
        <v>222</v>
      </c>
      <c r="AI15" s="6" t="s">
        <v>189</v>
      </c>
      <c r="AJ15" s="6" t="s">
        <v>140</v>
      </c>
      <c r="AK15" s="21" t="s">
        <v>223</v>
      </c>
      <c r="AL15" s="6" t="s">
        <v>224</v>
      </c>
      <c r="AM15" s="6"/>
      <c r="AN15" s="6"/>
      <c r="AO15" s="6"/>
      <c r="AP15" s="6"/>
      <c r="AQ15" s="6"/>
      <c r="AR15" s="6"/>
      <c r="AS15" s="6"/>
      <c r="AT15" s="6"/>
      <c r="AU15" s="6"/>
      <c r="AV15" s="6"/>
      <c r="AW15" s="6"/>
      <c r="AX15" s="6" t="s">
        <v>124</v>
      </c>
      <c r="AY15" s="6" t="s">
        <v>225</v>
      </c>
      <c r="AZ15" s="6" t="s">
        <v>226</v>
      </c>
      <c r="BA15" s="6"/>
      <c r="BB15" s="6"/>
      <c r="BC15" s="6"/>
      <c r="BD15" s="6"/>
      <c r="BE15" s="6"/>
      <c r="BF15" s="6"/>
      <c r="BG15" s="6"/>
      <c r="BH15" s="6"/>
      <c r="BI15" s="6"/>
      <c r="BJ15" s="6"/>
      <c r="BK15" s="6"/>
      <c r="BL15" s="6"/>
      <c r="BM15" s="6"/>
      <c r="BN15" s="6"/>
      <c r="BO15" s="6"/>
      <c r="BP15" s="6"/>
      <c r="BQ15" s="6"/>
      <c r="BR15" s="6"/>
      <c r="BS15" s="6"/>
      <c r="BT15" s="6"/>
      <c r="BU15" s="6"/>
      <c r="BV15" s="6"/>
      <c r="BW15" s="4"/>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4"/>
      <c r="GL15" s="4"/>
      <c r="GM15" s="4"/>
      <c r="GN15" s="4"/>
      <c r="GO15" s="6" t="s">
        <v>111</v>
      </c>
    </row>
    <row r="16" ht="15.75" customHeight="1">
      <c r="A16" s="19">
        <v>94.0</v>
      </c>
      <c r="B16" s="4" t="s">
        <v>227</v>
      </c>
      <c r="C16" s="4" t="s">
        <v>228</v>
      </c>
      <c r="D16" s="3">
        <v>2002.0</v>
      </c>
      <c r="E16" s="8" t="s">
        <v>229</v>
      </c>
      <c r="F16" s="6">
        <v>1.0</v>
      </c>
      <c r="G16" s="6">
        <v>13.0</v>
      </c>
      <c r="H16" s="6" t="s">
        <v>90</v>
      </c>
      <c r="I16" s="7" t="s">
        <v>91</v>
      </c>
      <c r="J16" s="6" t="s">
        <v>204</v>
      </c>
      <c r="K16" s="6" t="s">
        <v>175</v>
      </c>
      <c r="L16" s="6">
        <v>2.0</v>
      </c>
      <c r="M16" s="6">
        <v>1.0</v>
      </c>
      <c r="N16" s="6" t="s">
        <v>120</v>
      </c>
      <c r="O16" s="6" t="s">
        <v>230</v>
      </c>
      <c r="P16" s="6" t="s">
        <v>231</v>
      </c>
      <c r="Q16" s="6">
        <v>13.0</v>
      </c>
      <c r="R16" s="6"/>
      <c r="S16" s="6"/>
      <c r="T16" s="6"/>
      <c r="U16" s="6"/>
      <c r="V16" s="6"/>
      <c r="W16" s="6"/>
      <c r="X16" s="6"/>
      <c r="Y16" s="6"/>
      <c r="Z16" s="6"/>
      <c r="AA16" s="6"/>
      <c r="AB16" s="6"/>
      <c r="AC16" s="6"/>
      <c r="AD16" s="6"/>
      <c r="AE16" s="6"/>
      <c r="AF16" s="6"/>
      <c r="AG16" s="6"/>
      <c r="AH16" s="6" t="s">
        <v>188</v>
      </c>
      <c r="AI16" s="6" t="s">
        <v>232</v>
      </c>
      <c r="AJ16" s="6" t="s">
        <v>140</v>
      </c>
      <c r="AK16" s="6" t="s">
        <v>233</v>
      </c>
      <c r="AL16" s="6" t="s">
        <v>234</v>
      </c>
      <c r="AM16" s="6"/>
      <c r="AN16" s="6"/>
      <c r="AO16" s="6"/>
      <c r="AP16" s="6"/>
      <c r="AQ16" s="6"/>
      <c r="AR16" s="6"/>
      <c r="AS16" s="6"/>
      <c r="AT16" s="6"/>
      <c r="AU16" s="6"/>
      <c r="AV16" s="6" t="s">
        <v>235</v>
      </c>
      <c r="AW16" s="6" t="s">
        <v>236</v>
      </c>
      <c r="AX16" s="6" t="s">
        <v>140</v>
      </c>
      <c r="AY16" s="6" t="s">
        <v>237</v>
      </c>
      <c r="AZ16" s="6" t="s">
        <v>238</v>
      </c>
      <c r="BA16" s="6"/>
      <c r="BB16" s="6"/>
      <c r="BC16" s="6"/>
      <c r="BD16" s="6"/>
      <c r="BE16" s="6"/>
      <c r="BF16" s="6"/>
      <c r="BG16" s="6"/>
      <c r="BH16" s="6"/>
      <c r="BI16" s="6"/>
      <c r="BJ16" s="6" t="s">
        <v>211</v>
      </c>
      <c r="BK16" s="6" t="s">
        <v>239</v>
      </c>
      <c r="BL16" s="6" t="s">
        <v>140</v>
      </c>
      <c r="BM16" s="6" t="s">
        <v>240</v>
      </c>
      <c r="BN16" s="6" t="s">
        <v>241</v>
      </c>
      <c r="BO16" s="6"/>
      <c r="BP16" s="6"/>
      <c r="BQ16" s="6"/>
      <c r="BR16" s="6"/>
      <c r="BS16" s="6"/>
      <c r="BT16" s="6"/>
      <c r="BU16" s="6"/>
      <c r="BV16" s="6"/>
      <c r="BW16" s="4"/>
      <c r="BX16" s="6" t="s">
        <v>242</v>
      </c>
      <c r="BY16" s="6" t="s">
        <v>243</v>
      </c>
      <c r="BZ16" s="6" t="s">
        <v>140</v>
      </c>
      <c r="CA16" s="6" t="s">
        <v>244</v>
      </c>
      <c r="CB16" s="6" t="s">
        <v>245</v>
      </c>
      <c r="CC16" s="21"/>
      <c r="CD16" s="6"/>
      <c r="CE16" s="6"/>
      <c r="CF16" s="6"/>
      <c r="CG16" s="6"/>
      <c r="CH16" s="6"/>
      <c r="CI16" s="6"/>
      <c r="CJ16" s="6"/>
      <c r="CK16" s="6" t="s">
        <v>246</v>
      </c>
      <c r="CL16" s="6" t="s">
        <v>247</v>
      </c>
      <c r="CM16" s="6" t="s">
        <v>140</v>
      </c>
      <c r="CN16" s="6" t="s">
        <v>248</v>
      </c>
      <c r="CO16" s="6" t="s">
        <v>249</v>
      </c>
      <c r="CP16" s="6"/>
      <c r="CQ16" s="6"/>
      <c r="CR16" s="6"/>
      <c r="CS16" s="6"/>
      <c r="CT16" s="6"/>
      <c r="CU16" s="6"/>
      <c r="CV16" s="6"/>
      <c r="CW16" s="6"/>
      <c r="CX16" s="6" t="s">
        <v>235</v>
      </c>
      <c r="CY16" s="6" t="s">
        <v>103</v>
      </c>
      <c r="CZ16" s="6" t="s">
        <v>140</v>
      </c>
      <c r="DA16" s="6" t="s">
        <v>250</v>
      </c>
      <c r="DB16" s="6" t="s">
        <v>251</v>
      </c>
      <c r="DC16" s="6"/>
      <c r="DD16" s="6"/>
      <c r="DE16" s="6"/>
      <c r="DF16" s="6"/>
      <c r="DG16" s="6"/>
      <c r="DH16" s="6"/>
      <c r="DI16" s="6"/>
      <c r="DJ16" s="6"/>
      <c r="DK16" s="6" t="s">
        <v>235</v>
      </c>
      <c r="DL16" s="6" t="s">
        <v>103</v>
      </c>
      <c r="DM16" s="6" t="s">
        <v>124</v>
      </c>
      <c r="DN16" s="6" t="s">
        <v>252</v>
      </c>
      <c r="DO16" s="6" t="s">
        <v>253</v>
      </c>
      <c r="DP16" s="6"/>
      <c r="DQ16" s="6"/>
      <c r="DR16" s="6"/>
      <c r="DS16" s="6"/>
      <c r="DT16" s="6"/>
      <c r="DU16" s="6"/>
      <c r="DV16" s="6"/>
      <c r="DW16" s="6"/>
      <c r="DX16" s="6" t="s">
        <v>246</v>
      </c>
      <c r="DY16" s="6" t="s">
        <v>236</v>
      </c>
      <c r="DZ16" s="6" t="s">
        <v>124</v>
      </c>
      <c r="EA16" s="6" t="s">
        <v>254</v>
      </c>
      <c r="EB16" s="6" t="s">
        <v>255</v>
      </c>
      <c r="EC16" s="6"/>
      <c r="ED16" s="6"/>
      <c r="EE16" s="6"/>
      <c r="EF16" s="6"/>
      <c r="EG16" s="6"/>
      <c r="EH16" s="6"/>
      <c r="EI16" s="6"/>
      <c r="EJ16" s="6"/>
      <c r="EK16" s="6" t="s">
        <v>188</v>
      </c>
      <c r="EL16" s="6" t="s">
        <v>232</v>
      </c>
      <c r="EM16" s="6" t="s">
        <v>124</v>
      </c>
      <c r="EN16" s="6" t="s">
        <v>256</v>
      </c>
      <c r="EO16" s="6" t="s">
        <v>257</v>
      </c>
      <c r="EP16" s="6"/>
      <c r="EQ16" s="6"/>
      <c r="ER16" s="6"/>
      <c r="ES16" s="6"/>
      <c r="ET16" s="6"/>
      <c r="EU16" s="6"/>
      <c r="EV16" s="6"/>
      <c r="EW16" s="6"/>
      <c r="EX16" s="6" t="s">
        <v>246</v>
      </c>
      <c r="EY16" s="6" t="s">
        <v>247</v>
      </c>
      <c r="EZ16" s="6" t="s">
        <v>124</v>
      </c>
      <c r="FA16" s="6" t="s">
        <v>258</v>
      </c>
      <c r="FB16" s="6" t="s">
        <v>259</v>
      </c>
      <c r="FC16" s="6"/>
      <c r="FD16" s="6"/>
      <c r="FE16" s="6"/>
      <c r="FF16" s="6"/>
      <c r="FG16" s="6"/>
      <c r="FH16" s="6"/>
      <c r="FI16" s="6"/>
      <c r="FJ16" s="6"/>
      <c r="FK16" s="6" t="s">
        <v>211</v>
      </c>
      <c r="FL16" s="6" t="s">
        <v>239</v>
      </c>
      <c r="FM16" s="6" t="s">
        <v>124</v>
      </c>
      <c r="FN16" s="6" t="s">
        <v>260</v>
      </c>
      <c r="FO16" s="6" t="s">
        <v>261</v>
      </c>
      <c r="FP16" s="6"/>
      <c r="FQ16" s="6"/>
      <c r="FR16" s="6"/>
      <c r="FS16" s="6"/>
      <c r="FT16" s="6"/>
      <c r="FU16" s="6"/>
      <c r="FV16" s="6"/>
      <c r="FW16" s="6"/>
      <c r="FX16" s="6" t="s">
        <v>242</v>
      </c>
      <c r="FY16" s="6" t="s">
        <v>243</v>
      </c>
      <c r="FZ16" s="6" t="s">
        <v>124</v>
      </c>
      <c r="GA16" s="6" t="s">
        <v>262</v>
      </c>
      <c r="GB16" s="6" t="s">
        <v>263</v>
      </c>
      <c r="GC16" s="6"/>
      <c r="GD16" s="6"/>
      <c r="GE16" s="6"/>
      <c r="GF16" s="6"/>
      <c r="GG16" s="6"/>
      <c r="GH16" s="6"/>
      <c r="GI16" s="6"/>
      <c r="GJ16" s="6"/>
      <c r="GK16" s="4"/>
      <c r="GL16" s="4" t="s">
        <v>264</v>
      </c>
      <c r="GM16" s="4"/>
      <c r="GN16" s="4"/>
      <c r="GO16" s="6" t="s">
        <v>111</v>
      </c>
    </row>
    <row r="17" ht="15.75" customHeight="1">
      <c r="A17" s="19">
        <v>94.0</v>
      </c>
      <c r="B17" s="10" t="s">
        <v>227</v>
      </c>
      <c r="C17" s="10" t="s">
        <v>228</v>
      </c>
      <c r="D17" s="11">
        <v>2002.0</v>
      </c>
      <c r="E17" s="12" t="s">
        <v>229</v>
      </c>
      <c r="F17" s="13">
        <v>2.0</v>
      </c>
      <c r="G17" s="13">
        <v>13.0</v>
      </c>
      <c r="H17" s="13" t="s">
        <v>90</v>
      </c>
      <c r="I17" s="7" t="s">
        <v>265</v>
      </c>
      <c r="J17" s="13" t="s">
        <v>204</v>
      </c>
      <c r="K17" s="13" t="s">
        <v>175</v>
      </c>
      <c r="L17" s="13">
        <v>2.0</v>
      </c>
      <c r="M17" s="13">
        <v>1.0</v>
      </c>
      <c r="N17" s="13" t="s">
        <v>120</v>
      </c>
      <c r="O17" s="13" t="s">
        <v>266</v>
      </c>
      <c r="P17" s="13" t="s">
        <v>231</v>
      </c>
      <c r="Q17" s="13">
        <v>13.0</v>
      </c>
      <c r="R17" s="13"/>
      <c r="S17" s="13"/>
      <c r="T17" s="13"/>
      <c r="U17" s="13"/>
      <c r="V17" s="13"/>
      <c r="W17" s="13"/>
      <c r="X17" s="13"/>
      <c r="Y17" s="13"/>
      <c r="Z17" s="13"/>
      <c r="AA17" s="13"/>
      <c r="AB17" s="13"/>
      <c r="AC17" s="13"/>
      <c r="AD17" s="13"/>
      <c r="AE17" s="13"/>
      <c r="AF17" s="13"/>
      <c r="AG17" s="13"/>
      <c r="AH17" s="13" t="s">
        <v>188</v>
      </c>
      <c r="AI17" s="13" t="s">
        <v>232</v>
      </c>
      <c r="AJ17" s="13" t="s">
        <v>140</v>
      </c>
      <c r="AK17" s="13" t="s">
        <v>267</v>
      </c>
      <c r="AL17" s="13" t="s">
        <v>234</v>
      </c>
      <c r="AM17" s="13"/>
      <c r="AN17" s="13"/>
      <c r="AO17" s="13"/>
      <c r="AP17" s="13"/>
      <c r="AQ17" s="13"/>
      <c r="AR17" s="13"/>
      <c r="AS17" s="13"/>
      <c r="AT17" s="13"/>
      <c r="AU17" s="13"/>
      <c r="AV17" s="13" t="s">
        <v>235</v>
      </c>
      <c r="AW17" s="13" t="s">
        <v>236</v>
      </c>
      <c r="AX17" s="13" t="s">
        <v>140</v>
      </c>
      <c r="AY17" s="13" t="s">
        <v>237</v>
      </c>
      <c r="AZ17" s="13" t="s">
        <v>268</v>
      </c>
      <c r="BA17" s="13"/>
      <c r="BB17" s="13"/>
      <c r="BC17" s="13"/>
      <c r="BD17" s="13"/>
      <c r="BE17" s="13"/>
      <c r="BF17" s="13"/>
      <c r="BG17" s="13"/>
      <c r="BH17" s="13"/>
      <c r="BI17" s="13"/>
      <c r="BJ17" s="13" t="s">
        <v>211</v>
      </c>
      <c r="BK17" s="13" t="s">
        <v>239</v>
      </c>
      <c r="BL17" s="13" t="s">
        <v>140</v>
      </c>
      <c r="BM17" s="13" t="s">
        <v>269</v>
      </c>
      <c r="BN17" s="13" t="s">
        <v>241</v>
      </c>
      <c r="BO17" s="13"/>
      <c r="BP17" s="13"/>
      <c r="BQ17" s="13"/>
      <c r="BR17" s="13"/>
      <c r="BS17" s="13"/>
      <c r="BT17" s="13"/>
      <c r="BU17" s="13"/>
      <c r="BV17" s="13"/>
      <c r="BW17" s="10"/>
      <c r="BX17" s="13" t="s">
        <v>242</v>
      </c>
      <c r="BY17" s="13" t="s">
        <v>243</v>
      </c>
      <c r="BZ17" s="13" t="s">
        <v>140</v>
      </c>
      <c r="CA17" s="13" t="s">
        <v>270</v>
      </c>
      <c r="CB17" s="13" t="s">
        <v>271</v>
      </c>
      <c r="CC17" s="13"/>
      <c r="CD17" s="13"/>
      <c r="CE17" s="13"/>
      <c r="CF17" s="13"/>
      <c r="CG17" s="13"/>
      <c r="CH17" s="13"/>
      <c r="CI17" s="13"/>
      <c r="CJ17" s="13"/>
      <c r="CK17" s="13" t="s">
        <v>246</v>
      </c>
      <c r="CL17" s="13" t="s">
        <v>247</v>
      </c>
      <c r="CM17" s="13" t="s">
        <v>140</v>
      </c>
      <c r="CN17" s="13" t="s">
        <v>272</v>
      </c>
      <c r="CO17" s="13" t="s">
        <v>249</v>
      </c>
      <c r="CP17" s="13"/>
      <c r="CQ17" s="13"/>
      <c r="CR17" s="13"/>
      <c r="CS17" s="13"/>
      <c r="CT17" s="13"/>
      <c r="CU17" s="13"/>
      <c r="CV17" s="13"/>
      <c r="CW17" s="13"/>
      <c r="CX17" s="13" t="s">
        <v>235</v>
      </c>
      <c r="CY17" s="13" t="s">
        <v>103</v>
      </c>
      <c r="CZ17" s="13" t="s">
        <v>140</v>
      </c>
      <c r="DA17" s="13" t="s">
        <v>273</v>
      </c>
      <c r="DB17" s="13" t="s">
        <v>274</v>
      </c>
      <c r="DC17" s="13"/>
      <c r="DD17" s="13"/>
      <c r="DE17" s="13"/>
      <c r="DF17" s="13"/>
      <c r="DG17" s="13"/>
      <c r="DH17" s="13"/>
      <c r="DI17" s="13"/>
      <c r="DJ17" s="13"/>
      <c r="DK17" s="13" t="s">
        <v>235</v>
      </c>
      <c r="DL17" s="13" t="s">
        <v>103</v>
      </c>
      <c r="DM17" s="13" t="s">
        <v>124</v>
      </c>
      <c r="DN17" s="13" t="s">
        <v>275</v>
      </c>
      <c r="DO17" s="13" t="s">
        <v>276</v>
      </c>
      <c r="DP17" s="13"/>
      <c r="DQ17" s="13"/>
      <c r="DR17" s="13"/>
      <c r="DS17" s="13"/>
      <c r="DT17" s="13"/>
      <c r="DU17" s="13"/>
      <c r="DV17" s="13"/>
      <c r="DW17" s="13"/>
      <c r="DX17" s="13" t="s">
        <v>246</v>
      </c>
      <c r="DY17" s="13" t="s">
        <v>236</v>
      </c>
      <c r="DZ17" s="13" t="s">
        <v>124</v>
      </c>
      <c r="EA17" s="13" t="s">
        <v>277</v>
      </c>
      <c r="EB17" s="13" t="s">
        <v>278</v>
      </c>
      <c r="EC17" s="13"/>
      <c r="ED17" s="13"/>
      <c r="EE17" s="13"/>
      <c r="EF17" s="13"/>
      <c r="EG17" s="13"/>
      <c r="EH17" s="13"/>
      <c r="EI17" s="13"/>
      <c r="EJ17" s="13"/>
      <c r="EK17" s="13" t="s">
        <v>188</v>
      </c>
      <c r="EL17" s="13" t="s">
        <v>232</v>
      </c>
      <c r="EM17" s="13" t="s">
        <v>124</v>
      </c>
      <c r="EN17" s="13" t="s">
        <v>279</v>
      </c>
      <c r="EO17" s="13" t="s">
        <v>280</v>
      </c>
      <c r="EP17" s="13"/>
      <c r="EQ17" s="13"/>
      <c r="ER17" s="13"/>
      <c r="ES17" s="13"/>
      <c r="ET17" s="13"/>
      <c r="EU17" s="13"/>
      <c r="EV17" s="13"/>
      <c r="EW17" s="13"/>
      <c r="EX17" s="13" t="s">
        <v>246</v>
      </c>
      <c r="EY17" s="13" t="s">
        <v>247</v>
      </c>
      <c r="EZ17" s="13" t="s">
        <v>124</v>
      </c>
      <c r="FA17" s="13" t="s">
        <v>281</v>
      </c>
      <c r="FB17" s="13" t="s">
        <v>259</v>
      </c>
      <c r="FC17" s="13"/>
      <c r="FD17" s="13"/>
      <c r="FE17" s="13"/>
      <c r="FF17" s="13"/>
      <c r="FG17" s="13"/>
      <c r="FH17" s="13"/>
      <c r="FI17" s="13"/>
      <c r="FJ17" s="13"/>
      <c r="FK17" s="13" t="s">
        <v>211</v>
      </c>
      <c r="FL17" s="6" t="s">
        <v>239</v>
      </c>
      <c r="FM17" s="13" t="s">
        <v>124</v>
      </c>
      <c r="FN17" s="13" t="s">
        <v>282</v>
      </c>
      <c r="FO17" s="13" t="s">
        <v>283</v>
      </c>
      <c r="FP17" s="13"/>
      <c r="FQ17" s="13"/>
      <c r="FR17" s="13"/>
      <c r="FS17" s="13"/>
      <c r="FT17" s="13"/>
      <c r="FU17" s="13"/>
      <c r="FV17" s="13"/>
      <c r="FW17" s="13"/>
      <c r="FX17" s="6" t="s">
        <v>242</v>
      </c>
      <c r="FY17" s="6" t="s">
        <v>243</v>
      </c>
      <c r="FZ17" s="13" t="s">
        <v>124</v>
      </c>
      <c r="GA17" s="13" t="s">
        <v>284</v>
      </c>
      <c r="GB17" s="13" t="s">
        <v>285</v>
      </c>
      <c r="GC17" s="13"/>
      <c r="GD17" s="13"/>
      <c r="GE17" s="13"/>
      <c r="GF17" s="13"/>
      <c r="GG17" s="13"/>
      <c r="GH17" s="13"/>
      <c r="GI17" s="13"/>
      <c r="GJ17" s="13"/>
      <c r="GK17" s="10"/>
      <c r="GL17" s="10" t="s">
        <v>286</v>
      </c>
      <c r="GM17" s="10"/>
      <c r="GN17" s="10"/>
      <c r="GO17" s="13" t="s">
        <v>111</v>
      </c>
    </row>
    <row r="18" ht="15.75" customHeight="1">
      <c r="A18" s="3">
        <v>122.0</v>
      </c>
      <c r="B18" s="4" t="s">
        <v>287</v>
      </c>
      <c r="C18" s="4" t="s">
        <v>288</v>
      </c>
      <c r="D18" s="3">
        <v>2002.0</v>
      </c>
      <c r="E18" s="8" t="s">
        <v>289</v>
      </c>
      <c r="F18" s="6"/>
      <c r="G18" s="6">
        <v>6.0</v>
      </c>
      <c r="H18" s="6" t="s">
        <v>90</v>
      </c>
      <c r="I18" s="7" t="s">
        <v>91</v>
      </c>
      <c r="J18" s="6"/>
      <c r="K18" s="6"/>
      <c r="L18" s="6"/>
      <c r="M18" s="6"/>
      <c r="N18" s="6"/>
      <c r="O18" s="6"/>
      <c r="P18" s="6"/>
      <c r="Q18" s="6"/>
      <c r="R18" s="6"/>
      <c r="S18" s="6"/>
      <c r="T18" s="6"/>
      <c r="U18" s="6"/>
      <c r="V18" s="6"/>
      <c r="W18" s="6"/>
      <c r="X18" s="6"/>
      <c r="Y18" s="6"/>
      <c r="Z18" s="6"/>
      <c r="AA18" s="6"/>
      <c r="AB18" s="6"/>
      <c r="AC18" s="6"/>
      <c r="AD18" s="6"/>
      <c r="AE18" s="6"/>
      <c r="AF18" s="6"/>
      <c r="AG18" s="6"/>
      <c r="AH18" s="6" t="s">
        <v>290</v>
      </c>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4"/>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4"/>
      <c r="GL18" s="4" t="s">
        <v>141</v>
      </c>
      <c r="GM18" s="4"/>
      <c r="GN18" s="4"/>
      <c r="GO18" s="18" t="s">
        <v>111</v>
      </c>
    </row>
    <row r="19" ht="15.75" customHeight="1">
      <c r="A19" s="9">
        <v>41.0</v>
      </c>
      <c r="B19" s="4" t="s">
        <v>291</v>
      </c>
      <c r="C19" s="4" t="s">
        <v>292</v>
      </c>
      <c r="D19" s="3">
        <v>2003.0</v>
      </c>
      <c r="E19" s="8" t="s">
        <v>293</v>
      </c>
      <c r="F19" s="6">
        <v>1.0</v>
      </c>
      <c r="G19" s="6">
        <v>19.0</v>
      </c>
      <c r="H19" s="6" t="s">
        <v>90</v>
      </c>
      <c r="I19" s="7" t="s">
        <v>91</v>
      </c>
      <c r="J19" s="6" t="s">
        <v>204</v>
      </c>
      <c r="K19" s="6" t="s">
        <v>175</v>
      </c>
      <c r="L19" s="6">
        <v>2.0</v>
      </c>
      <c r="M19" s="6">
        <v>2.0</v>
      </c>
      <c r="N19" s="6" t="s">
        <v>294</v>
      </c>
      <c r="O19" s="6" t="s">
        <v>116</v>
      </c>
      <c r="P19" s="6" t="s">
        <v>295</v>
      </c>
      <c r="Q19" s="6">
        <v>19.0</v>
      </c>
      <c r="R19" s="6" t="s">
        <v>120</v>
      </c>
      <c r="S19" s="6" t="s">
        <v>296</v>
      </c>
      <c r="T19" s="6">
        <v>30.0</v>
      </c>
      <c r="U19" s="6">
        <v>19.0</v>
      </c>
      <c r="V19" s="6"/>
      <c r="W19" s="6"/>
      <c r="X19" s="6"/>
      <c r="Y19" s="6"/>
      <c r="Z19" s="6"/>
      <c r="AA19" s="6"/>
      <c r="AB19" s="6"/>
      <c r="AC19" s="6"/>
      <c r="AD19" s="6"/>
      <c r="AE19" s="6"/>
      <c r="AF19" s="6"/>
      <c r="AG19" s="6"/>
      <c r="AH19" s="6" t="s">
        <v>297</v>
      </c>
      <c r="AI19" s="6" t="s">
        <v>298</v>
      </c>
      <c r="AJ19" s="6" t="s">
        <v>140</v>
      </c>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4"/>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4"/>
      <c r="GL19" s="4" t="s">
        <v>299</v>
      </c>
      <c r="GM19" s="4"/>
      <c r="GN19" s="4"/>
      <c r="GO19" s="18" t="s">
        <v>111</v>
      </c>
    </row>
    <row r="20" ht="15.75" customHeight="1">
      <c r="A20" s="11">
        <v>143.0</v>
      </c>
      <c r="B20" s="10" t="s">
        <v>300</v>
      </c>
      <c r="C20" s="10" t="s">
        <v>301</v>
      </c>
      <c r="D20" s="11">
        <v>2003.0</v>
      </c>
      <c r="E20" s="12" t="s">
        <v>302</v>
      </c>
      <c r="F20" s="13">
        <v>1.0</v>
      </c>
      <c r="G20" s="13">
        <v>16.0</v>
      </c>
      <c r="H20" s="13" t="s">
        <v>90</v>
      </c>
      <c r="I20" s="7" t="s">
        <v>91</v>
      </c>
      <c r="J20" s="13" t="s">
        <v>92</v>
      </c>
      <c r="K20" s="13" t="s">
        <v>115</v>
      </c>
      <c r="L20" s="13">
        <v>1.0</v>
      </c>
      <c r="M20" s="13">
        <v>2.0</v>
      </c>
      <c r="N20" s="13" t="s">
        <v>116</v>
      </c>
      <c r="O20" s="13" t="s">
        <v>117</v>
      </c>
      <c r="P20" s="13" t="s">
        <v>303</v>
      </c>
      <c r="Q20" s="13">
        <v>16.0</v>
      </c>
      <c r="R20" s="13" t="s">
        <v>118</v>
      </c>
      <c r="S20" s="13" t="s">
        <v>304</v>
      </c>
      <c r="T20" s="13" t="s">
        <v>303</v>
      </c>
      <c r="U20" s="13">
        <v>16.0</v>
      </c>
      <c r="V20" s="13"/>
      <c r="W20" s="13"/>
      <c r="X20" s="13"/>
      <c r="Y20" s="13"/>
      <c r="Z20" s="13"/>
      <c r="AA20" s="13"/>
      <c r="AB20" s="13"/>
      <c r="AC20" s="13"/>
      <c r="AD20" s="13"/>
      <c r="AE20" s="13"/>
      <c r="AF20" s="13"/>
      <c r="AG20" s="13"/>
      <c r="AH20" s="13" t="s">
        <v>188</v>
      </c>
      <c r="AI20" s="13" t="s">
        <v>305</v>
      </c>
      <c r="AJ20" s="13" t="s">
        <v>140</v>
      </c>
      <c r="AK20" s="13">
        <v>546.0</v>
      </c>
      <c r="AL20" s="13">
        <v>54.0</v>
      </c>
      <c r="AM20" s="13">
        <v>464.0</v>
      </c>
      <c r="AN20" s="13">
        <v>59.0</v>
      </c>
      <c r="AO20" s="13"/>
      <c r="AP20" s="13"/>
      <c r="AQ20" s="13"/>
      <c r="AR20" s="13"/>
      <c r="AS20" s="13"/>
      <c r="AT20" s="13"/>
      <c r="AU20" s="13"/>
      <c r="AV20" s="13"/>
      <c r="AW20" s="13" t="s">
        <v>306</v>
      </c>
      <c r="AX20" s="13" t="s">
        <v>140</v>
      </c>
      <c r="AY20" s="13">
        <v>554.0</v>
      </c>
      <c r="AZ20" s="13">
        <v>74.0</v>
      </c>
      <c r="BA20" s="13">
        <v>475.0</v>
      </c>
      <c r="BB20" s="13">
        <v>82.0</v>
      </c>
      <c r="BC20" s="13"/>
      <c r="BD20" s="13"/>
      <c r="BE20" s="13"/>
      <c r="BF20" s="13"/>
      <c r="BG20" s="13"/>
      <c r="BH20" s="13"/>
      <c r="BI20" s="13"/>
      <c r="BJ20" s="13"/>
      <c r="BK20" s="13"/>
      <c r="BL20" s="13"/>
      <c r="BM20" s="13"/>
      <c r="BN20" s="13"/>
      <c r="BO20" s="13"/>
      <c r="BP20" s="13"/>
      <c r="BQ20" s="13"/>
      <c r="BR20" s="13"/>
      <c r="BS20" s="13"/>
      <c r="BT20" s="13"/>
      <c r="BU20" s="13"/>
      <c r="BV20" s="13"/>
      <c r="BW20" s="10"/>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0"/>
      <c r="GL20" s="10" t="s">
        <v>307</v>
      </c>
      <c r="GM20" s="10"/>
      <c r="GN20" s="10"/>
      <c r="GO20" s="13" t="s">
        <v>129</v>
      </c>
    </row>
    <row r="21" ht="15.75" customHeight="1">
      <c r="A21" s="3">
        <v>148.0</v>
      </c>
      <c r="B21" s="22" t="s">
        <v>308</v>
      </c>
      <c r="C21" s="4" t="s">
        <v>309</v>
      </c>
      <c r="D21" s="3">
        <v>2004.0</v>
      </c>
      <c r="E21" s="8" t="s">
        <v>310</v>
      </c>
      <c r="F21" s="6">
        <v>1.0</v>
      </c>
      <c r="G21" s="6">
        <v>40.0</v>
      </c>
      <c r="H21" s="6" t="s">
        <v>185</v>
      </c>
      <c r="I21" s="7" t="s">
        <v>91</v>
      </c>
      <c r="J21" s="6" t="s">
        <v>92</v>
      </c>
      <c r="K21" s="6" t="s">
        <v>115</v>
      </c>
      <c r="L21" s="6">
        <v>1.0</v>
      </c>
      <c r="M21" s="6">
        <v>2.0</v>
      </c>
      <c r="N21" s="6" t="s">
        <v>311</v>
      </c>
      <c r="O21" s="6" t="s">
        <v>312</v>
      </c>
      <c r="P21" s="6" t="s">
        <v>313</v>
      </c>
      <c r="Q21" s="6">
        <v>20.0</v>
      </c>
      <c r="R21" s="6" t="s">
        <v>120</v>
      </c>
      <c r="S21" s="6" t="s">
        <v>314</v>
      </c>
      <c r="T21" s="6" t="s">
        <v>315</v>
      </c>
      <c r="U21" s="6">
        <v>20.0</v>
      </c>
      <c r="V21" s="6"/>
      <c r="W21" s="6"/>
      <c r="X21" s="6"/>
      <c r="Y21" s="6"/>
      <c r="Z21" s="6"/>
      <c r="AA21" s="6"/>
      <c r="AB21" s="6"/>
      <c r="AC21" s="6"/>
      <c r="AD21" s="6"/>
      <c r="AE21" s="6"/>
      <c r="AF21" s="6"/>
      <c r="AG21" s="6"/>
      <c r="AH21" s="6" t="s">
        <v>211</v>
      </c>
      <c r="AI21" s="6" t="s">
        <v>178</v>
      </c>
      <c r="AJ21" s="6" t="s">
        <v>124</v>
      </c>
      <c r="AK21" s="6">
        <v>3.8</v>
      </c>
      <c r="AL21" s="6">
        <v>0.7</v>
      </c>
      <c r="AM21" s="6">
        <v>3.3</v>
      </c>
      <c r="AN21" s="6">
        <v>0.8</v>
      </c>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4"/>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4"/>
      <c r="GL21" s="4"/>
      <c r="GM21" s="4"/>
      <c r="GN21" s="4"/>
      <c r="GO21" s="6" t="s">
        <v>111</v>
      </c>
    </row>
    <row r="22" ht="15.75" customHeight="1">
      <c r="A22" s="3">
        <v>148.0</v>
      </c>
      <c r="B22" s="22" t="s">
        <v>308</v>
      </c>
      <c r="C22" s="4" t="s">
        <v>309</v>
      </c>
      <c r="D22" s="3">
        <v>2004.0</v>
      </c>
      <c r="E22" s="8" t="s">
        <v>316</v>
      </c>
      <c r="F22" s="6">
        <v>2.0</v>
      </c>
      <c r="G22" s="6">
        <v>40.0</v>
      </c>
      <c r="H22" s="6" t="s">
        <v>185</v>
      </c>
      <c r="I22" s="7" t="s">
        <v>91</v>
      </c>
      <c r="J22" s="6" t="s">
        <v>92</v>
      </c>
      <c r="K22" s="6" t="s">
        <v>205</v>
      </c>
      <c r="L22" s="6">
        <v>1.0</v>
      </c>
      <c r="M22" s="6">
        <v>2.0</v>
      </c>
      <c r="N22" s="6" t="s">
        <v>311</v>
      </c>
      <c r="O22" s="6" t="s">
        <v>312</v>
      </c>
      <c r="P22" s="6">
        <v>2.0</v>
      </c>
      <c r="Q22" s="6">
        <v>20.0</v>
      </c>
      <c r="R22" s="6" t="s">
        <v>120</v>
      </c>
      <c r="S22" s="6" t="s">
        <v>314</v>
      </c>
      <c r="T22" s="6">
        <v>0.5</v>
      </c>
      <c r="U22" s="6">
        <v>20.0</v>
      </c>
      <c r="V22" s="6"/>
      <c r="W22" s="6"/>
      <c r="X22" s="6"/>
      <c r="Y22" s="6"/>
      <c r="Z22" s="6"/>
      <c r="AA22" s="6"/>
      <c r="AB22" s="6"/>
      <c r="AC22" s="6"/>
      <c r="AD22" s="6"/>
      <c r="AE22" s="6"/>
      <c r="AF22" s="6"/>
      <c r="AG22" s="6"/>
      <c r="AH22" s="6" t="s">
        <v>211</v>
      </c>
      <c r="AI22" s="6" t="s">
        <v>178</v>
      </c>
      <c r="AJ22" s="6" t="s">
        <v>124</v>
      </c>
      <c r="AK22" s="6">
        <v>4.0</v>
      </c>
      <c r="AL22" s="6">
        <v>0.6</v>
      </c>
      <c r="AM22" s="6">
        <v>3.5</v>
      </c>
      <c r="AN22" s="6">
        <v>0.7</v>
      </c>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4"/>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4"/>
      <c r="GL22" s="4"/>
      <c r="GM22" s="4"/>
      <c r="GN22" s="4"/>
      <c r="GO22" s="6" t="s">
        <v>111</v>
      </c>
    </row>
    <row r="23" ht="15.75" customHeight="1">
      <c r="A23" s="9">
        <v>55.0</v>
      </c>
      <c r="B23" s="4" t="s">
        <v>317</v>
      </c>
      <c r="C23" s="4" t="s">
        <v>318</v>
      </c>
      <c r="D23" s="3">
        <v>2005.0</v>
      </c>
      <c r="E23" s="8" t="s">
        <v>319</v>
      </c>
      <c r="F23" s="6">
        <v>1.0</v>
      </c>
      <c r="G23" s="6">
        <v>7.0</v>
      </c>
      <c r="H23" s="6" t="s">
        <v>90</v>
      </c>
      <c r="I23" s="7" t="s">
        <v>91</v>
      </c>
      <c r="J23" s="6" t="s">
        <v>320</v>
      </c>
      <c r="K23" s="6" t="s">
        <v>175</v>
      </c>
      <c r="L23" s="6">
        <v>2.0</v>
      </c>
      <c r="M23" s="6">
        <v>1.0</v>
      </c>
      <c r="N23" s="6" t="s">
        <v>143</v>
      </c>
      <c r="O23" s="13" t="s">
        <v>321</v>
      </c>
      <c r="P23" s="6" t="s">
        <v>322</v>
      </c>
      <c r="Q23" s="6">
        <v>7.0</v>
      </c>
      <c r="R23" s="6"/>
      <c r="S23" s="6"/>
      <c r="T23" s="6"/>
      <c r="U23" s="6"/>
      <c r="V23" s="6"/>
      <c r="W23" s="6"/>
      <c r="X23" s="6"/>
      <c r="Y23" s="6"/>
      <c r="Z23" s="6"/>
      <c r="AA23" s="6"/>
      <c r="AB23" s="6"/>
      <c r="AC23" s="6"/>
      <c r="AD23" s="6"/>
      <c r="AE23" s="6"/>
      <c r="AF23" s="6"/>
      <c r="AG23" s="6"/>
      <c r="AH23" s="6" t="s">
        <v>194</v>
      </c>
      <c r="AI23" s="6" t="s">
        <v>323</v>
      </c>
      <c r="AJ23" s="6" t="s">
        <v>324</v>
      </c>
      <c r="AK23" s="6" t="s">
        <v>325</v>
      </c>
      <c r="AL23" s="6" t="s">
        <v>326</v>
      </c>
      <c r="AM23" s="6"/>
      <c r="AN23" s="6"/>
      <c r="AO23" s="6"/>
      <c r="AP23" s="6"/>
      <c r="AQ23" s="6"/>
      <c r="AR23" s="6"/>
      <c r="AS23" s="6"/>
      <c r="AT23" s="6"/>
      <c r="AU23" s="6"/>
      <c r="AV23" s="6"/>
      <c r="AW23" s="6"/>
      <c r="AX23" s="6" t="s">
        <v>327</v>
      </c>
      <c r="AY23" s="6" t="s">
        <v>328</v>
      </c>
      <c r="AZ23" s="6" t="s">
        <v>329</v>
      </c>
      <c r="BA23" s="6"/>
      <c r="BB23" s="6"/>
      <c r="BC23" s="6"/>
      <c r="BD23" s="6"/>
      <c r="BE23" s="6"/>
      <c r="BF23" s="6"/>
      <c r="BG23" s="6"/>
      <c r="BH23" s="6"/>
      <c r="BI23" s="6"/>
      <c r="BJ23" s="6"/>
      <c r="BK23" s="6"/>
      <c r="BL23" s="6"/>
      <c r="BM23" s="6"/>
      <c r="BN23" s="6"/>
      <c r="BO23" s="6"/>
      <c r="BP23" s="6"/>
      <c r="BQ23" s="6"/>
      <c r="BR23" s="6"/>
      <c r="BS23" s="6"/>
      <c r="BT23" s="6"/>
      <c r="BU23" s="6"/>
      <c r="BV23" s="6"/>
      <c r="BW23" s="4"/>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4"/>
      <c r="GL23" s="4" t="s">
        <v>330</v>
      </c>
      <c r="GM23" s="4"/>
      <c r="GN23" s="4"/>
      <c r="GO23" s="6" t="s">
        <v>129</v>
      </c>
    </row>
    <row r="24" ht="15.75" customHeight="1">
      <c r="A24" s="3">
        <v>59.0</v>
      </c>
      <c r="B24" s="4" t="s">
        <v>331</v>
      </c>
      <c r="C24" s="4" t="s">
        <v>318</v>
      </c>
      <c r="D24" s="3">
        <v>2005.0</v>
      </c>
      <c r="E24" s="8" t="s">
        <v>332</v>
      </c>
      <c r="F24" s="6">
        <v>1.0</v>
      </c>
      <c r="G24" s="6">
        <v>12.0</v>
      </c>
      <c r="H24" s="6" t="s">
        <v>90</v>
      </c>
      <c r="I24" s="7" t="s">
        <v>91</v>
      </c>
      <c r="J24" s="6" t="s">
        <v>320</v>
      </c>
      <c r="K24" s="6" t="s">
        <v>115</v>
      </c>
      <c r="L24" s="6">
        <v>1.0</v>
      </c>
      <c r="M24" s="6">
        <v>2.0</v>
      </c>
      <c r="N24" s="6" t="s">
        <v>116</v>
      </c>
      <c r="O24" s="6" t="s">
        <v>333</v>
      </c>
      <c r="P24" s="6"/>
      <c r="Q24" s="6"/>
      <c r="R24" s="6" t="s">
        <v>143</v>
      </c>
      <c r="S24" s="6" t="s">
        <v>334</v>
      </c>
      <c r="T24" s="23" t="s">
        <v>231</v>
      </c>
      <c r="U24" s="6"/>
      <c r="V24" s="6"/>
      <c r="W24" s="6"/>
      <c r="X24" s="6"/>
      <c r="Y24" s="6"/>
      <c r="Z24" s="6"/>
      <c r="AA24" s="6"/>
      <c r="AB24" s="6"/>
      <c r="AC24" s="6"/>
      <c r="AD24" s="6"/>
      <c r="AE24" s="6"/>
      <c r="AF24" s="6"/>
      <c r="AG24" s="6"/>
      <c r="AH24" s="6" t="s">
        <v>194</v>
      </c>
      <c r="AI24" s="6" t="s">
        <v>335</v>
      </c>
      <c r="AJ24" s="6" t="s">
        <v>140</v>
      </c>
      <c r="AK24" s="6">
        <f>(288+262)/2</f>
        <v>275</v>
      </c>
      <c r="AL24" s="6">
        <f>SQRT(((23^2)+(20^2))/2)</f>
        <v>21.55226206</v>
      </c>
      <c r="AM24" s="6">
        <f>(279+246)/2</f>
        <v>262.5</v>
      </c>
      <c r="AN24" s="6">
        <f>SQRT(((25^2)+(19^2))/2)</f>
        <v>22.20360331</v>
      </c>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4"/>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4"/>
      <c r="GL24" s="4" t="s">
        <v>336</v>
      </c>
      <c r="GM24" s="4"/>
      <c r="GN24" s="4"/>
      <c r="GO24" s="6" t="s">
        <v>129</v>
      </c>
    </row>
    <row r="25" ht="15.75" customHeight="1">
      <c r="A25" s="9">
        <v>40.0</v>
      </c>
      <c r="B25" s="24" t="s">
        <v>337</v>
      </c>
      <c r="C25" s="24" t="s">
        <v>318</v>
      </c>
      <c r="D25" s="9">
        <v>2006.0</v>
      </c>
      <c r="E25" s="25" t="s">
        <v>338</v>
      </c>
      <c r="F25" s="20">
        <v>1.0</v>
      </c>
      <c r="G25" s="20">
        <v>11.0</v>
      </c>
      <c r="H25" s="20" t="s">
        <v>90</v>
      </c>
      <c r="I25" s="20" t="s">
        <v>91</v>
      </c>
      <c r="J25" s="20" t="s">
        <v>92</v>
      </c>
      <c r="K25" s="20" t="s">
        <v>115</v>
      </c>
      <c r="L25" s="20">
        <v>1.0</v>
      </c>
      <c r="M25" s="20">
        <v>2.0</v>
      </c>
      <c r="N25" s="20" t="s">
        <v>116</v>
      </c>
      <c r="O25" s="20" t="s">
        <v>117</v>
      </c>
      <c r="P25" s="20">
        <v>17.0</v>
      </c>
      <c r="Q25" s="20">
        <v>11.0</v>
      </c>
      <c r="R25" s="20" t="s">
        <v>339</v>
      </c>
      <c r="S25" s="20" t="s">
        <v>340</v>
      </c>
      <c r="T25" s="20">
        <v>17.0</v>
      </c>
      <c r="U25" s="20">
        <v>11.0</v>
      </c>
      <c r="V25" s="20"/>
      <c r="W25" s="20"/>
      <c r="X25" s="20"/>
      <c r="Y25" s="20"/>
      <c r="Z25" s="20"/>
      <c r="AA25" s="20"/>
      <c r="AB25" s="20"/>
      <c r="AC25" s="20"/>
      <c r="AD25" s="20"/>
      <c r="AE25" s="20"/>
      <c r="AF25" s="20"/>
      <c r="AG25" s="20"/>
      <c r="AH25" s="20" t="s">
        <v>122</v>
      </c>
      <c r="AI25" s="20" t="s">
        <v>103</v>
      </c>
      <c r="AJ25" s="20" t="s">
        <v>341</v>
      </c>
      <c r="AK25" s="20"/>
      <c r="AL25" s="20"/>
      <c r="AM25" s="20"/>
      <c r="AN25" s="20"/>
      <c r="AO25" s="20"/>
      <c r="AP25" s="20"/>
      <c r="AQ25" s="20"/>
      <c r="AR25" s="20"/>
      <c r="AS25" s="20"/>
      <c r="AT25" s="20"/>
      <c r="AU25" s="20"/>
      <c r="AV25" s="20"/>
      <c r="AW25" s="20" t="s">
        <v>103</v>
      </c>
      <c r="AX25" s="20" t="s">
        <v>342</v>
      </c>
      <c r="AY25" s="20"/>
      <c r="AZ25" s="20"/>
      <c r="BA25" s="20"/>
      <c r="BB25" s="20"/>
      <c r="BC25" s="20"/>
      <c r="BD25" s="20"/>
      <c r="BE25" s="20"/>
      <c r="BF25" s="20"/>
      <c r="BG25" s="20"/>
      <c r="BH25" s="20"/>
      <c r="BI25" s="20"/>
      <c r="BJ25" s="20"/>
      <c r="BK25" s="20" t="s">
        <v>103</v>
      </c>
      <c r="BL25" s="20" t="s">
        <v>343</v>
      </c>
      <c r="BM25" s="20"/>
      <c r="BN25" s="20"/>
      <c r="BO25" s="20"/>
      <c r="BP25" s="20"/>
      <c r="BQ25" s="20"/>
      <c r="BR25" s="20"/>
      <c r="BS25" s="20"/>
      <c r="BT25" s="20"/>
      <c r="BU25" s="20"/>
      <c r="BV25" s="20"/>
      <c r="BW25" s="24"/>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4"/>
      <c r="GL25" s="24" t="s">
        <v>344</v>
      </c>
      <c r="GM25" s="24"/>
      <c r="GN25" s="24"/>
      <c r="GO25" s="20" t="s">
        <v>111</v>
      </c>
    </row>
    <row r="26" ht="15.75" customHeight="1">
      <c r="A26" s="9">
        <v>10.0</v>
      </c>
      <c r="B26" s="10" t="s">
        <v>345</v>
      </c>
      <c r="C26" s="10" t="s">
        <v>301</v>
      </c>
      <c r="D26" s="11">
        <v>2007.0</v>
      </c>
      <c r="E26" s="12" t="s">
        <v>346</v>
      </c>
      <c r="F26" s="13">
        <v>1.0</v>
      </c>
      <c r="G26" s="13">
        <v>48.0</v>
      </c>
      <c r="H26" s="13" t="s">
        <v>90</v>
      </c>
      <c r="I26" s="7" t="s">
        <v>91</v>
      </c>
      <c r="J26" s="13" t="s">
        <v>92</v>
      </c>
      <c r="K26" s="13" t="s">
        <v>115</v>
      </c>
      <c r="L26" s="13">
        <v>1.0</v>
      </c>
      <c r="M26" s="13">
        <v>1.0</v>
      </c>
      <c r="N26" s="13" t="s">
        <v>116</v>
      </c>
      <c r="O26" s="13" t="s">
        <v>117</v>
      </c>
      <c r="P26" s="13" t="s">
        <v>295</v>
      </c>
      <c r="Q26" s="13">
        <v>48.0</v>
      </c>
      <c r="R26" s="13" t="s">
        <v>118</v>
      </c>
      <c r="S26" s="13" t="s">
        <v>347</v>
      </c>
      <c r="T26" s="13" t="s">
        <v>295</v>
      </c>
      <c r="U26" s="13">
        <v>48.0</v>
      </c>
      <c r="V26" s="13"/>
      <c r="W26" s="13"/>
      <c r="X26" s="13"/>
      <c r="Y26" s="13"/>
      <c r="Z26" s="13"/>
      <c r="AA26" s="13"/>
      <c r="AB26" s="13"/>
      <c r="AC26" s="13"/>
      <c r="AD26" s="13"/>
      <c r="AE26" s="13"/>
      <c r="AF26" s="13"/>
      <c r="AG26" s="13"/>
      <c r="AH26" s="13" t="s">
        <v>188</v>
      </c>
      <c r="AI26" s="13" t="s">
        <v>348</v>
      </c>
      <c r="AJ26" s="13" t="s">
        <v>349</v>
      </c>
      <c r="AK26" s="13"/>
      <c r="AL26" s="13"/>
      <c r="AM26" s="13"/>
      <c r="AN26" s="13"/>
      <c r="AO26" s="13"/>
      <c r="AP26" s="13"/>
      <c r="AQ26" s="13"/>
      <c r="AR26" s="13"/>
      <c r="AS26" s="13"/>
      <c r="AT26" s="13"/>
      <c r="AU26" s="13" t="s">
        <v>350</v>
      </c>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0"/>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0"/>
      <c r="GL26" s="10" t="s">
        <v>351</v>
      </c>
      <c r="GM26" s="10"/>
      <c r="GN26" s="10" t="s">
        <v>352</v>
      </c>
      <c r="GO26" s="18" t="s">
        <v>111</v>
      </c>
    </row>
    <row r="27" ht="15.75" customHeight="1">
      <c r="A27" s="3">
        <v>10.0</v>
      </c>
      <c r="B27" s="4" t="s">
        <v>345</v>
      </c>
      <c r="C27" s="4" t="s">
        <v>301</v>
      </c>
      <c r="D27" s="3">
        <v>2007.0</v>
      </c>
      <c r="E27" s="8" t="s">
        <v>346</v>
      </c>
      <c r="F27" s="6">
        <v>2.0</v>
      </c>
      <c r="G27" s="6">
        <v>48.0</v>
      </c>
      <c r="H27" s="6" t="s">
        <v>90</v>
      </c>
      <c r="I27" s="7" t="s">
        <v>91</v>
      </c>
      <c r="J27" s="6" t="s">
        <v>92</v>
      </c>
      <c r="K27" s="6" t="s">
        <v>115</v>
      </c>
      <c r="L27" s="6">
        <v>1.0</v>
      </c>
      <c r="M27" s="6">
        <v>1.0</v>
      </c>
      <c r="N27" s="6" t="s">
        <v>116</v>
      </c>
      <c r="O27" s="6" t="s">
        <v>117</v>
      </c>
      <c r="P27" s="6" t="s">
        <v>295</v>
      </c>
      <c r="Q27" s="6"/>
      <c r="R27" s="6" t="s">
        <v>118</v>
      </c>
      <c r="S27" s="6" t="s">
        <v>347</v>
      </c>
      <c r="T27" s="6" t="s">
        <v>295</v>
      </c>
      <c r="U27" s="6"/>
      <c r="V27" s="6"/>
      <c r="W27" s="6"/>
      <c r="X27" s="6"/>
      <c r="Y27" s="6"/>
      <c r="Z27" s="6"/>
      <c r="AA27" s="6"/>
      <c r="AB27" s="6"/>
      <c r="AC27" s="6"/>
      <c r="AD27" s="6"/>
      <c r="AE27" s="6"/>
      <c r="AF27" s="6"/>
      <c r="AG27" s="6"/>
      <c r="AH27" s="6" t="s">
        <v>188</v>
      </c>
      <c r="AI27" s="6" t="s">
        <v>353</v>
      </c>
      <c r="AJ27" s="6" t="s">
        <v>349</v>
      </c>
      <c r="AK27" s="6"/>
      <c r="AL27" s="6"/>
      <c r="AM27" s="6"/>
      <c r="AN27" s="6"/>
      <c r="AO27" s="6"/>
      <c r="AP27" s="6"/>
      <c r="AQ27" s="6"/>
      <c r="AR27" s="6"/>
      <c r="AS27" s="6"/>
      <c r="AT27" s="6"/>
      <c r="AU27" s="6" t="s">
        <v>350</v>
      </c>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4"/>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4"/>
      <c r="GL27" s="4" t="s">
        <v>354</v>
      </c>
      <c r="GM27" s="4"/>
      <c r="GN27" s="4"/>
      <c r="GO27" s="18" t="s">
        <v>111</v>
      </c>
    </row>
    <row r="28" ht="15.75" customHeight="1">
      <c r="A28" s="11">
        <v>141.0</v>
      </c>
      <c r="B28" s="10" t="s">
        <v>355</v>
      </c>
      <c r="C28" s="10" t="s">
        <v>356</v>
      </c>
      <c r="D28" s="11">
        <v>2007.0</v>
      </c>
      <c r="E28" s="12" t="s">
        <v>357</v>
      </c>
      <c r="F28" s="13">
        <v>1.0</v>
      </c>
      <c r="G28" s="13">
        <v>10.0</v>
      </c>
      <c r="H28" s="13" t="s">
        <v>90</v>
      </c>
      <c r="I28" s="7" t="s">
        <v>91</v>
      </c>
      <c r="J28" s="13" t="s">
        <v>92</v>
      </c>
      <c r="K28" s="13" t="s">
        <v>175</v>
      </c>
      <c r="L28" s="13">
        <v>2.0</v>
      </c>
      <c r="M28" s="13">
        <v>5.0</v>
      </c>
      <c r="N28" s="13" t="s">
        <v>294</v>
      </c>
      <c r="O28" s="13" t="s">
        <v>117</v>
      </c>
      <c r="P28" s="13"/>
      <c r="Q28" s="13">
        <v>10.0</v>
      </c>
      <c r="R28" s="13" t="s">
        <v>133</v>
      </c>
      <c r="S28" s="13" t="s">
        <v>358</v>
      </c>
      <c r="T28" s="13">
        <v>2.0</v>
      </c>
      <c r="U28" s="13">
        <v>10.0</v>
      </c>
      <c r="V28" s="13" t="s">
        <v>118</v>
      </c>
      <c r="W28" s="13" t="s">
        <v>359</v>
      </c>
      <c r="X28" s="13">
        <v>2.0</v>
      </c>
      <c r="Y28" s="13">
        <v>10.0</v>
      </c>
      <c r="Z28" s="13" t="s">
        <v>120</v>
      </c>
      <c r="AA28" s="13" t="s">
        <v>138</v>
      </c>
      <c r="AB28" s="13">
        <v>2.0</v>
      </c>
      <c r="AC28" s="13">
        <v>10.0</v>
      </c>
      <c r="AD28" s="13" t="s">
        <v>360</v>
      </c>
      <c r="AE28" s="23" t="s">
        <v>361</v>
      </c>
      <c r="AF28" s="13">
        <v>2.0</v>
      </c>
      <c r="AG28" s="13">
        <v>10.0</v>
      </c>
      <c r="AH28" s="13" t="s">
        <v>362</v>
      </c>
      <c r="AI28" s="13" t="s">
        <v>363</v>
      </c>
      <c r="AJ28" s="13" t="s">
        <v>124</v>
      </c>
      <c r="AK28" s="13"/>
      <c r="AL28" s="13"/>
      <c r="AM28" s="13"/>
      <c r="AN28" s="13"/>
      <c r="AO28" s="13"/>
      <c r="AP28" s="13"/>
      <c r="AQ28" s="13"/>
      <c r="AR28" s="13"/>
      <c r="AS28" s="13"/>
      <c r="AT28" s="13"/>
      <c r="AU28" s="13" t="s">
        <v>364</v>
      </c>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0"/>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0"/>
      <c r="GL28" s="10" t="s">
        <v>365</v>
      </c>
      <c r="GM28" s="10"/>
      <c r="GN28" s="10"/>
      <c r="GO28" s="18" t="s">
        <v>111</v>
      </c>
    </row>
    <row r="29" ht="15.75" customHeight="1">
      <c r="A29" s="3">
        <v>142.0</v>
      </c>
      <c r="B29" s="4" t="s">
        <v>366</v>
      </c>
      <c r="C29" s="4" t="s">
        <v>367</v>
      </c>
      <c r="D29" s="3">
        <v>2007.0</v>
      </c>
      <c r="E29" s="8" t="s">
        <v>368</v>
      </c>
      <c r="F29" s="6">
        <v>1.0</v>
      </c>
      <c r="G29" s="6">
        <v>41.0</v>
      </c>
      <c r="H29" s="6" t="s">
        <v>90</v>
      </c>
      <c r="I29" s="7" t="s">
        <v>91</v>
      </c>
      <c r="J29" s="6" t="s">
        <v>92</v>
      </c>
      <c r="K29" s="6" t="s">
        <v>115</v>
      </c>
      <c r="L29" s="6">
        <v>1.0</v>
      </c>
      <c r="M29" s="6">
        <v>2.0</v>
      </c>
      <c r="N29" s="6" t="s">
        <v>116</v>
      </c>
      <c r="O29" s="6" t="s">
        <v>117</v>
      </c>
      <c r="P29" s="6">
        <v>7.0</v>
      </c>
      <c r="Q29" s="6">
        <v>41.0</v>
      </c>
      <c r="R29" s="6" t="s">
        <v>118</v>
      </c>
      <c r="S29" s="6" t="s">
        <v>369</v>
      </c>
      <c r="T29" s="6" t="s">
        <v>370</v>
      </c>
      <c r="U29" s="6">
        <v>41.0</v>
      </c>
      <c r="V29" s="6"/>
      <c r="W29" s="6"/>
      <c r="X29" s="6"/>
      <c r="Y29" s="6"/>
      <c r="Z29" s="6"/>
      <c r="AA29" s="6"/>
      <c r="AB29" s="6"/>
      <c r="AC29" s="6"/>
      <c r="AD29" s="6"/>
      <c r="AE29" s="6"/>
      <c r="AF29" s="6"/>
      <c r="AG29" s="6"/>
      <c r="AH29" s="6" t="s">
        <v>188</v>
      </c>
      <c r="AI29" s="6" t="s">
        <v>371</v>
      </c>
      <c r="AJ29" s="6" t="s">
        <v>140</v>
      </c>
      <c r="AK29" s="6"/>
      <c r="AL29" s="6"/>
      <c r="AM29" s="6"/>
      <c r="AN29" s="6"/>
      <c r="AO29" s="6"/>
      <c r="AP29" s="6"/>
      <c r="AQ29" s="6"/>
      <c r="AR29" s="6"/>
      <c r="AS29" s="6"/>
      <c r="AT29" s="6"/>
      <c r="AU29" s="6"/>
      <c r="AV29" s="6"/>
      <c r="AW29" s="6"/>
      <c r="AX29" s="6" t="s">
        <v>124</v>
      </c>
      <c r="AY29" s="6"/>
      <c r="AZ29" s="6"/>
      <c r="BA29" s="6"/>
      <c r="BB29" s="6"/>
      <c r="BC29" s="6"/>
      <c r="BD29" s="6"/>
      <c r="BE29" s="6"/>
      <c r="BF29" s="6"/>
      <c r="BG29" s="6"/>
      <c r="BH29" s="6"/>
      <c r="BI29" s="6"/>
      <c r="BJ29" s="6"/>
      <c r="BK29" s="6"/>
      <c r="BL29" s="6"/>
      <c r="BM29" s="6"/>
      <c r="BN29" s="6"/>
      <c r="BO29" s="6"/>
      <c r="BP29" s="6"/>
      <c r="BQ29" s="6"/>
      <c r="BR29" s="6"/>
      <c r="BS29" s="6"/>
      <c r="BT29" s="6"/>
      <c r="BU29" s="6"/>
      <c r="BV29" s="6"/>
      <c r="BW29" s="4"/>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4"/>
      <c r="GL29" s="4" t="s">
        <v>372</v>
      </c>
      <c r="GM29" s="4"/>
      <c r="GN29" s="4"/>
      <c r="GO29" s="18" t="s">
        <v>111</v>
      </c>
    </row>
    <row r="30" ht="15.75" customHeight="1">
      <c r="A30" s="9">
        <v>21.0</v>
      </c>
      <c r="B30" s="4" t="s">
        <v>373</v>
      </c>
      <c r="C30" s="4" t="s">
        <v>374</v>
      </c>
      <c r="D30" s="3">
        <v>2008.0</v>
      </c>
      <c r="E30" s="8" t="s">
        <v>375</v>
      </c>
      <c r="F30" s="6">
        <v>1.0</v>
      </c>
      <c r="G30" s="6">
        <v>17.0</v>
      </c>
      <c r="H30" s="6" t="s">
        <v>90</v>
      </c>
      <c r="I30" s="7" t="s">
        <v>91</v>
      </c>
      <c r="J30" s="6" t="s">
        <v>92</v>
      </c>
      <c r="K30" s="6" t="s">
        <v>376</v>
      </c>
      <c r="L30" s="6">
        <v>2.0</v>
      </c>
      <c r="M30" s="6">
        <v>2.0</v>
      </c>
      <c r="N30" s="6" t="s">
        <v>116</v>
      </c>
      <c r="O30" s="6" t="s">
        <v>117</v>
      </c>
      <c r="P30" s="6">
        <v>40.0</v>
      </c>
      <c r="Q30" s="6">
        <v>17.0</v>
      </c>
      <c r="R30" s="6" t="s">
        <v>118</v>
      </c>
      <c r="S30" s="6" t="s">
        <v>377</v>
      </c>
      <c r="T30" s="6">
        <v>40.0</v>
      </c>
      <c r="U30" s="6">
        <v>17.0</v>
      </c>
      <c r="V30" s="6"/>
      <c r="W30" s="6"/>
      <c r="X30" s="6"/>
      <c r="Y30" s="6"/>
      <c r="Z30" s="6"/>
      <c r="AA30" s="6"/>
      <c r="AB30" s="6"/>
      <c r="AC30" s="6"/>
      <c r="AD30" s="6"/>
      <c r="AE30" s="6"/>
      <c r="AF30" s="6"/>
      <c r="AG30" s="6"/>
      <c r="AH30" s="6" t="s">
        <v>188</v>
      </c>
      <c r="AI30" s="6" t="s">
        <v>378</v>
      </c>
      <c r="AJ30" s="6" t="s">
        <v>140</v>
      </c>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4"/>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4"/>
      <c r="GL30" s="4" t="s">
        <v>379</v>
      </c>
      <c r="GM30" s="4"/>
      <c r="GN30" s="4"/>
      <c r="GO30" s="18" t="s">
        <v>111</v>
      </c>
    </row>
    <row r="31" ht="15.75" customHeight="1">
      <c r="A31" s="11">
        <v>44.0</v>
      </c>
      <c r="B31" s="10" t="s">
        <v>380</v>
      </c>
      <c r="C31" s="10" t="s">
        <v>381</v>
      </c>
      <c r="D31" s="11">
        <v>2008.0</v>
      </c>
      <c r="E31" s="12" t="s">
        <v>382</v>
      </c>
      <c r="F31" s="13">
        <v>1.0</v>
      </c>
      <c r="G31" s="13">
        <v>26.0</v>
      </c>
      <c r="H31" s="13" t="s">
        <v>185</v>
      </c>
      <c r="I31" s="7" t="s">
        <v>91</v>
      </c>
      <c r="J31" s="13" t="s">
        <v>204</v>
      </c>
      <c r="K31" s="13" t="s">
        <v>383</v>
      </c>
      <c r="L31" s="13">
        <v>3.0</v>
      </c>
      <c r="M31" s="13">
        <v>1.0</v>
      </c>
      <c r="N31" s="13" t="s">
        <v>120</v>
      </c>
      <c r="O31" s="13" t="s">
        <v>384</v>
      </c>
      <c r="P31" s="13">
        <v>20.0</v>
      </c>
      <c r="Q31" s="20">
        <v>9.0</v>
      </c>
      <c r="V31" s="13"/>
      <c r="W31" s="13"/>
      <c r="X31" s="13"/>
      <c r="Y31" s="13"/>
      <c r="Z31" s="13"/>
      <c r="AA31" s="13"/>
      <c r="AB31" s="13"/>
      <c r="AC31" s="13"/>
      <c r="AD31" s="13"/>
      <c r="AE31" s="13"/>
      <c r="AF31" s="13"/>
      <c r="AG31" s="13"/>
      <c r="AH31" s="13" t="s">
        <v>188</v>
      </c>
      <c r="AI31" s="13" t="s">
        <v>385</v>
      </c>
      <c r="AJ31" s="13" t="s">
        <v>140</v>
      </c>
      <c r="AK31" s="13"/>
      <c r="AL31" s="13"/>
      <c r="AM31" s="13"/>
      <c r="AN31" s="13"/>
      <c r="AO31" s="13"/>
      <c r="AP31" s="13"/>
      <c r="AQ31" s="13"/>
      <c r="AR31" s="13"/>
      <c r="AS31" s="13"/>
      <c r="AT31" s="13"/>
      <c r="AU31" s="13" t="s">
        <v>386</v>
      </c>
      <c r="AV31" s="13" t="s">
        <v>188</v>
      </c>
      <c r="AW31" s="13" t="s">
        <v>387</v>
      </c>
      <c r="AX31" s="13" t="s">
        <v>388</v>
      </c>
      <c r="AY31" s="13"/>
      <c r="AZ31" s="13"/>
      <c r="BA31" s="13"/>
      <c r="BB31" s="13"/>
      <c r="BC31" s="13"/>
      <c r="BD31" s="13"/>
      <c r="BE31" s="13"/>
      <c r="BF31" s="13"/>
      <c r="BG31" s="13"/>
      <c r="BH31" s="13"/>
      <c r="BI31" s="13" t="s">
        <v>389</v>
      </c>
      <c r="BJ31" s="6" t="s">
        <v>211</v>
      </c>
      <c r="BK31" s="6" t="s">
        <v>390</v>
      </c>
      <c r="BL31" s="6" t="s">
        <v>388</v>
      </c>
      <c r="BM31" s="13"/>
      <c r="BN31" s="13"/>
      <c r="BO31" s="13"/>
      <c r="BP31" s="13"/>
      <c r="BQ31" s="13"/>
      <c r="BR31" s="13"/>
      <c r="BS31" s="13"/>
      <c r="BT31" s="13"/>
      <c r="BU31" s="13"/>
      <c r="BV31" s="13"/>
      <c r="BW31" s="10"/>
      <c r="BX31" s="13" t="s">
        <v>206</v>
      </c>
      <c r="BY31" s="6" t="s">
        <v>391</v>
      </c>
      <c r="BZ31" s="6" t="s">
        <v>388</v>
      </c>
      <c r="CA31" s="13"/>
      <c r="CB31" s="13"/>
      <c r="CC31" s="13"/>
      <c r="CD31" s="13"/>
      <c r="CE31" s="13"/>
      <c r="CF31" s="13"/>
      <c r="CG31" s="13"/>
      <c r="CH31" s="13"/>
      <c r="CI31" s="13"/>
      <c r="CJ31" s="13"/>
      <c r="CK31" s="13" t="s">
        <v>211</v>
      </c>
      <c r="CL31" s="13" t="s">
        <v>392</v>
      </c>
      <c r="CM31" s="13" t="s">
        <v>388</v>
      </c>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0"/>
      <c r="GL31" s="10" t="s">
        <v>393</v>
      </c>
      <c r="GM31" s="10"/>
      <c r="GN31" s="10"/>
      <c r="GO31" s="18" t="s">
        <v>111</v>
      </c>
    </row>
    <row r="32" ht="15.75" customHeight="1">
      <c r="A32" s="3">
        <v>44.0</v>
      </c>
      <c r="B32" s="4" t="s">
        <v>380</v>
      </c>
      <c r="C32" s="4" t="s">
        <v>381</v>
      </c>
      <c r="D32" s="3">
        <v>2008.0</v>
      </c>
      <c r="E32" s="8" t="s">
        <v>382</v>
      </c>
      <c r="F32" s="6">
        <v>1.0</v>
      </c>
      <c r="G32" s="6">
        <v>26.0</v>
      </c>
      <c r="H32" s="6" t="s">
        <v>185</v>
      </c>
      <c r="I32" s="7" t="s">
        <v>91</v>
      </c>
      <c r="J32" s="6" t="s">
        <v>204</v>
      </c>
      <c r="K32" s="6" t="s">
        <v>383</v>
      </c>
      <c r="L32" s="6">
        <v>3.0</v>
      </c>
      <c r="M32" s="6">
        <v>1.0</v>
      </c>
      <c r="N32" s="13" t="s">
        <v>120</v>
      </c>
      <c r="O32" s="13" t="s">
        <v>384</v>
      </c>
      <c r="P32" s="13">
        <v>20.0</v>
      </c>
      <c r="Q32" s="20">
        <v>9.0</v>
      </c>
      <c r="R32" s="13"/>
      <c r="S32" s="13"/>
      <c r="T32" s="13"/>
      <c r="U32" s="20"/>
      <c r="V32" s="6"/>
      <c r="W32" s="6"/>
      <c r="X32" s="6"/>
      <c r="Y32" s="6"/>
      <c r="Z32" s="6"/>
      <c r="AA32" s="6"/>
      <c r="AB32" s="6"/>
      <c r="AC32" s="6"/>
      <c r="AD32" s="6"/>
      <c r="AE32" s="6"/>
      <c r="AF32" s="6"/>
      <c r="AG32" s="6"/>
      <c r="AH32" s="13" t="s">
        <v>188</v>
      </c>
      <c r="AI32" s="13" t="s">
        <v>385</v>
      </c>
      <c r="AJ32" s="13" t="s">
        <v>140</v>
      </c>
      <c r="AK32" s="6"/>
      <c r="AL32" s="6"/>
      <c r="AM32" s="6"/>
      <c r="AN32" s="6"/>
      <c r="AO32" s="6"/>
      <c r="AP32" s="6"/>
      <c r="AQ32" s="6"/>
      <c r="AR32" s="6"/>
      <c r="AS32" s="6"/>
      <c r="AT32" s="6"/>
      <c r="AU32" s="6" t="s">
        <v>394</v>
      </c>
      <c r="AV32" s="13" t="s">
        <v>188</v>
      </c>
      <c r="AW32" s="13" t="s">
        <v>387</v>
      </c>
      <c r="AX32" s="13" t="s">
        <v>388</v>
      </c>
      <c r="AY32" s="6"/>
      <c r="AZ32" s="6"/>
      <c r="BA32" s="6"/>
      <c r="BB32" s="6"/>
      <c r="BC32" s="6"/>
      <c r="BD32" s="6"/>
      <c r="BE32" s="6"/>
      <c r="BF32" s="6"/>
      <c r="BG32" s="6"/>
      <c r="BH32" s="6"/>
      <c r="BI32" s="6" t="s">
        <v>389</v>
      </c>
      <c r="BJ32" s="6" t="s">
        <v>211</v>
      </c>
      <c r="BK32" s="6" t="s">
        <v>390</v>
      </c>
      <c r="BL32" s="6" t="s">
        <v>388</v>
      </c>
      <c r="BM32" s="6"/>
      <c r="BN32" s="6"/>
      <c r="BO32" s="6"/>
      <c r="BP32" s="6"/>
      <c r="BQ32" s="6"/>
      <c r="BR32" s="6"/>
      <c r="BS32" s="6"/>
      <c r="BT32" s="6"/>
      <c r="BU32" s="6"/>
      <c r="BV32" s="6"/>
      <c r="BW32" s="4"/>
      <c r="BX32" s="13" t="s">
        <v>206</v>
      </c>
      <c r="BY32" s="6" t="s">
        <v>391</v>
      </c>
      <c r="BZ32" s="6" t="s">
        <v>388</v>
      </c>
      <c r="CA32" s="6"/>
      <c r="CB32" s="6"/>
      <c r="CC32" s="6"/>
      <c r="CD32" s="6"/>
      <c r="CE32" s="6"/>
      <c r="CF32" s="6"/>
      <c r="CG32" s="6"/>
      <c r="CH32" s="6"/>
      <c r="CI32" s="6"/>
      <c r="CJ32" s="6"/>
      <c r="CK32" s="13" t="s">
        <v>211</v>
      </c>
      <c r="CL32" s="13" t="s">
        <v>392</v>
      </c>
      <c r="CM32" s="13" t="s">
        <v>388</v>
      </c>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4"/>
      <c r="GL32" s="4" t="s">
        <v>395</v>
      </c>
      <c r="GM32" s="4"/>
      <c r="GN32" s="4"/>
      <c r="GO32" s="18" t="s">
        <v>111</v>
      </c>
    </row>
    <row r="33" ht="15.75" customHeight="1">
      <c r="A33" s="9">
        <v>6.0</v>
      </c>
      <c r="B33" s="4" t="s">
        <v>396</v>
      </c>
      <c r="C33" s="4" t="s">
        <v>397</v>
      </c>
      <c r="D33" s="3">
        <v>2008.0</v>
      </c>
      <c r="E33" s="8" t="s">
        <v>398</v>
      </c>
      <c r="F33" s="6">
        <v>1.0</v>
      </c>
      <c r="G33" s="6">
        <v>18.0</v>
      </c>
      <c r="H33" s="6" t="s">
        <v>90</v>
      </c>
      <c r="I33" s="7" t="s">
        <v>91</v>
      </c>
      <c r="J33" s="6" t="s">
        <v>92</v>
      </c>
      <c r="K33" s="6" t="s">
        <v>175</v>
      </c>
      <c r="L33" s="6">
        <v>2.0</v>
      </c>
      <c r="M33" s="6">
        <v>3.0</v>
      </c>
      <c r="N33" s="20" t="s">
        <v>297</v>
      </c>
      <c r="O33" s="20" t="s">
        <v>117</v>
      </c>
      <c r="P33" s="20">
        <v>40.0</v>
      </c>
      <c r="Q33" s="6">
        <v>18.0</v>
      </c>
      <c r="R33" s="6" t="s">
        <v>118</v>
      </c>
      <c r="S33" s="6" t="s">
        <v>399</v>
      </c>
      <c r="T33" s="6">
        <v>40.0</v>
      </c>
      <c r="U33" s="6">
        <v>18.0</v>
      </c>
      <c r="V33" s="6" t="s">
        <v>116</v>
      </c>
      <c r="W33" s="6" t="s">
        <v>117</v>
      </c>
      <c r="X33" s="6">
        <v>40.0</v>
      </c>
      <c r="Y33" s="6">
        <v>18.0</v>
      </c>
      <c r="Z33" s="6"/>
      <c r="AA33" s="6"/>
      <c r="AB33" s="6"/>
      <c r="AC33" s="6"/>
      <c r="AD33" s="6"/>
      <c r="AE33" s="6"/>
      <c r="AF33" s="6"/>
      <c r="AG33" s="6"/>
      <c r="AH33" s="6" t="s">
        <v>400</v>
      </c>
      <c r="AI33" s="6" t="s">
        <v>401</v>
      </c>
      <c r="AJ33" s="6" t="s">
        <v>124</v>
      </c>
      <c r="AK33" s="6" t="s">
        <v>402</v>
      </c>
      <c r="AL33" s="6" t="s">
        <v>403</v>
      </c>
      <c r="AM33" s="6" t="s">
        <v>404</v>
      </c>
      <c r="AN33" s="6" t="s">
        <v>405</v>
      </c>
      <c r="AO33" s="6" t="s">
        <v>406</v>
      </c>
      <c r="AP33" s="6" t="s">
        <v>407</v>
      </c>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4"/>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4"/>
      <c r="GL33" s="4" t="s">
        <v>408</v>
      </c>
      <c r="GM33" s="4"/>
      <c r="GN33" s="4"/>
      <c r="GO33" s="6" t="s">
        <v>129</v>
      </c>
    </row>
    <row r="34" ht="15.75" customHeight="1">
      <c r="A34" s="11">
        <v>22.0</v>
      </c>
      <c r="B34" s="10" t="s">
        <v>409</v>
      </c>
      <c r="C34" s="10" t="s">
        <v>374</v>
      </c>
      <c r="D34" s="11">
        <v>2009.0</v>
      </c>
      <c r="E34" s="26" t="s">
        <v>410</v>
      </c>
      <c r="F34" s="13">
        <v>1.0</v>
      </c>
      <c r="G34" s="13">
        <v>16.0</v>
      </c>
      <c r="H34" s="13" t="s">
        <v>90</v>
      </c>
      <c r="I34" s="7" t="s">
        <v>91</v>
      </c>
      <c r="J34" s="13" t="s">
        <v>92</v>
      </c>
      <c r="K34" s="13" t="s">
        <v>376</v>
      </c>
      <c r="L34" s="13">
        <v>2.0</v>
      </c>
      <c r="M34" s="13">
        <v>2.0</v>
      </c>
      <c r="N34" s="13" t="s">
        <v>116</v>
      </c>
      <c r="O34" s="13" t="s">
        <v>117</v>
      </c>
      <c r="P34" s="13">
        <v>40.0</v>
      </c>
      <c r="Q34" s="13"/>
      <c r="R34" s="13" t="s">
        <v>118</v>
      </c>
      <c r="S34" s="13" t="s">
        <v>377</v>
      </c>
      <c r="T34" s="13">
        <v>40.0</v>
      </c>
      <c r="U34" s="13"/>
      <c r="V34" s="13"/>
      <c r="W34" s="13"/>
      <c r="X34" s="13"/>
      <c r="Y34" s="13"/>
      <c r="Z34" s="13"/>
      <c r="AA34" s="13"/>
      <c r="AB34" s="13"/>
      <c r="AC34" s="13"/>
      <c r="AD34" s="13"/>
      <c r="AE34" s="13"/>
      <c r="AF34" s="13"/>
      <c r="AG34" s="13"/>
      <c r="AH34" s="13" t="s">
        <v>246</v>
      </c>
      <c r="AI34" s="13" t="s">
        <v>411</v>
      </c>
      <c r="AJ34" s="13" t="s">
        <v>412</v>
      </c>
      <c r="AK34" s="13"/>
      <c r="AL34" s="13"/>
      <c r="AM34" s="13"/>
      <c r="AN34" s="13"/>
      <c r="AO34" s="13"/>
      <c r="AP34" s="13"/>
      <c r="AQ34" s="13"/>
      <c r="AR34" s="13"/>
      <c r="AS34" s="13"/>
      <c r="AT34" s="13"/>
      <c r="AU34" s="13"/>
      <c r="AV34" s="13"/>
      <c r="AW34" s="13" t="s">
        <v>411</v>
      </c>
      <c r="AX34" s="13" t="s">
        <v>413</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0"/>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0"/>
      <c r="GL34" s="10" t="s">
        <v>414</v>
      </c>
      <c r="GM34" s="10"/>
      <c r="GN34" s="10"/>
      <c r="GO34" s="18" t="s">
        <v>111</v>
      </c>
    </row>
    <row r="35" ht="15.75" customHeight="1">
      <c r="A35" s="9">
        <v>33.0</v>
      </c>
      <c r="B35" s="4" t="s">
        <v>415</v>
      </c>
      <c r="C35" s="4" t="s">
        <v>367</v>
      </c>
      <c r="D35" s="3">
        <v>2009.0</v>
      </c>
      <c r="E35" s="8" t="s">
        <v>416</v>
      </c>
      <c r="F35" s="6">
        <v>1.0</v>
      </c>
      <c r="G35" s="6">
        <v>21.0</v>
      </c>
      <c r="H35" s="6" t="s">
        <v>90</v>
      </c>
      <c r="I35" s="7" t="s">
        <v>265</v>
      </c>
      <c r="J35" s="6" t="s">
        <v>417</v>
      </c>
      <c r="K35" s="6" t="s">
        <v>418</v>
      </c>
      <c r="L35" s="6">
        <v>3.0</v>
      </c>
      <c r="M35" s="6">
        <v>3.0</v>
      </c>
      <c r="N35" s="20" t="s">
        <v>116</v>
      </c>
      <c r="O35" s="20" t="s">
        <v>117</v>
      </c>
      <c r="P35" s="20">
        <v>30.0</v>
      </c>
      <c r="Q35" s="20">
        <v>21.0</v>
      </c>
      <c r="R35" s="6" t="s">
        <v>118</v>
      </c>
      <c r="S35" s="6" t="s">
        <v>419</v>
      </c>
      <c r="T35" s="6">
        <v>30.0</v>
      </c>
      <c r="U35" s="6">
        <v>21.0</v>
      </c>
      <c r="V35" s="6" t="s">
        <v>120</v>
      </c>
      <c r="W35" s="6" t="s">
        <v>420</v>
      </c>
      <c r="X35" s="6">
        <v>30.0</v>
      </c>
      <c r="Y35" s="6">
        <v>21.0</v>
      </c>
      <c r="Z35" s="6"/>
      <c r="AA35" s="6"/>
      <c r="AB35" s="6"/>
      <c r="AC35" s="6"/>
      <c r="AD35" s="6"/>
      <c r="AE35" s="6"/>
      <c r="AF35" s="6"/>
      <c r="AG35" s="6"/>
      <c r="AH35" s="6" t="s">
        <v>211</v>
      </c>
      <c r="AI35" s="6" t="s">
        <v>421</v>
      </c>
      <c r="AJ35" s="6" t="s">
        <v>140</v>
      </c>
      <c r="AK35" s="20"/>
      <c r="AL35" s="6"/>
      <c r="AM35" s="6"/>
      <c r="AN35" s="6"/>
      <c r="AO35" s="6"/>
      <c r="AP35" s="6"/>
      <c r="AQ35" s="6"/>
      <c r="AR35" s="6"/>
      <c r="AS35" s="6"/>
      <c r="AT35" s="6"/>
      <c r="AU35" s="6"/>
      <c r="AV35" s="6" t="s">
        <v>211</v>
      </c>
      <c r="AW35" s="6" t="s">
        <v>421</v>
      </c>
      <c r="AX35" s="6" t="s">
        <v>124</v>
      </c>
      <c r="AY35" s="6" t="s">
        <v>422</v>
      </c>
      <c r="AZ35" s="20" t="s">
        <v>423</v>
      </c>
      <c r="BA35" s="6" t="s">
        <v>424</v>
      </c>
      <c r="BB35" s="6" t="s">
        <v>425</v>
      </c>
      <c r="BC35" s="6" t="s">
        <v>426</v>
      </c>
      <c r="BD35" s="6" t="s">
        <v>427</v>
      </c>
      <c r="BE35" s="6"/>
      <c r="BF35" s="6"/>
      <c r="BG35" s="6"/>
      <c r="BH35" s="6"/>
      <c r="BI35" s="6"/>
      <c r="BJ35" s="6"/>
      <c r="BK35" s="6"/>
      <c r="BL35" s="6"/>
      <c r="BM35" s="6"/>
      <c r="BN35" s="6"/>
      <c r="BO35" s="6"/>
      <c r="BP35" s="6"/>
      <c r="BQ35" s="6"/>
      <c r="BR35" s="6"/>
      <c r="BS35" s="6"/>
      <c r="BT35" s="6"/>
      <c r="BU35" s="6"/>
      <c r="BV35" s="6"/>
      <c r="BW35" s="4"/>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4"/>
      <c r="GL35" s="4"/>
      <c r="GM35" s="4"/>
      <c r="GN35" s="4"/>
      <c r="GO35" s="6" t="s">
        <v>111</v>
      </c>
    </row>
    <row r="36" ht="15.75" customHeight="1">
      <c r="A36" s="9">
        <v>38.0</v>
      </c>
      <c r="B36" s="10" t="s">
        <v>428</v>
      </c>
      <c r="C36" s="10" t="s">
        <v>429</v>
      </c>
      <c r="D36" s="11">
        <v>2009.0</v>
      </c>
      <c r="E36" s="12" t="s">
        <v>430</v>
      </c>
      <c r="F36" s="13">
        <v>1.0</v>
      </c>
      <c r="G36" s="13">
        <v>163.0</v>
      </c>
      <c r="H36" s="13" t="s">
        <v>90</v>
      </c>
      <c r="I36" s="7" t="s">
        <v>91</v>
      </c>
      <c r="J36" s="13" t="s">
        <v>431</v>
      </c>
      <c r="K36" s="13" t="s">
        <v>175</v>
      </c>
      <c r="L36" s="13">
        <v>2.0</v>
      </c>
      <c r="M36" s="13">
        <v>1.0</v>
      </c>
      <c r="N36" s="13" t="s">
        <v>94</v>
      </c>
      <c r="O36" s="13" t="s">
        <v>432</v>
      </c>
      <c r="P36" s="13">
        <v>27.0</v>
      </c>
      <c r="Q36" s="13">
        <v>163.0</v>
      </c>
      <c r="R36" s="13"/>
      <c r="S36" s="13"/>
      <c r="T36" s="13"/>
      <c r="U36" s="13"/>
      <c r="V36" s="13"/>
      <c r="W36" s="13"/>
      <c r="X36" s="13"/>
      <c r="Y36" s="13"/>
      <c r="Z36" s="13"/>
      <c r="AA36" s="13"/>
      <c r="AB36" s="13"/>
      <c r="AC36" s="13"/>
      <c r="AD36" s="13"/>
      <c r="AE36" s="13"/>
      <c r="AF36" s="13"/>
      <c r="AG36" s="13"/>
      <c r="AH36" s="13" t="s">
        <v>122</v>
      </c>
      <c r="AI36" s="13" t="s">
        <v>433</v>
      </c>
      <c r="AJ36" s="13" t="s">
        <v>140</v>
      </c>
      <c r="AK36" s="13" t="s">
        <v>434</v>
      </c>
      <c r="AL36" s="13" t="s">
        <v>435</v>
      </c>
      <c r="AM36" s="13"/>
      <c r="AN36" s="13"/>
      <c r="AO36" s="13"/>
      <c r="AP36" s="13"/>
      <c r="AQ36" s="13"/>
      <c r="AR36" s="13"/>
      <c r="AS36" s="13"/>
      <c r="AT36" s="13"/>
      <c r="AU36" s="13" t="s">
        <v>436</v>
      </c>
      <c r="AV36" s="13"/>
      <c r="AW36" s="13" t="s">
        <v>433</v>
      </c>
      <c r="AX36" s="13" t="s">
        <v>124</v>
      </c>
      <c r="AY36" s="13" t="s">
        <v>437</v>
      </c>
      <c r="AZ36" s="13" t="s">
        <v>438</v>
      </c>
      <c r="BA36" s="13"/>
      <c r="BB36" s="13"/>
      <c r="BC36" s="13"/>
      <c r="BD36" s="13"/>
      <c r="BE36" s="13"/>
      <c r="BF36" s="13"/>
      <c r="BG36" s="13"/>
      <c r="BH36" s="13"/>
      <c r="BI36" s="13"/>
      <c r="BJ36" s="13"/>
      <c r="BK36" s="13"/>
      <c r="BL36" s="13"/>
      <c r="BM36" s="13"/>
      <c r="BN36" s="13"/>
      <c r="BO36" s="13"/>
      <c r="BP36" s="13"/>
      <c r="BQ36" s="13"/>
      <c r="BR36" s="13"/>
      <c r="BS36" s="13"/>
      <c r="BT36" s="13"/>
      <c r="BU36" s="13"/>
      <c r="BV36" s="13"/>
      <c r="BW36" s="10"/>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0"/>
      <c r="GL36" s="10" t="s">
        <v>439</v>
      </c>
      <c r="GM36" s="10"/>
      <c r="GN36" s="10" t="s">
        <v>440</v>
      </c>
      <c r="GO36" s="13" t="s">
        <v>111</v>
      </c>
    </row>
    <row r="37" ht="15.75" customHeight="1">
      <c r="A37" s="11">
        <v>101.0</v>
      </c>
      <c r="B37" s="10" t="s">
        <v>441</v>
      </c>
      <c r="C37" s="10" t="s">
        <v>442</v>
      </c>
      <c r="D37" s="11">
        <v>2009.0</v>
      </c>
      <c r="E37" s="12" t="s">
        <v>443</v>
      </c>
      <c r="F37" s="13">
        <v>1.0</v>
      </c>
      <c r="G37" s="13">
        <v>30.0</v>
      </c>
      <c r="H37" s="13" t="s">
        <v>90</v>
      </c>
      <c r="I37" s="7" t="s">
        <v>91</v>
      </c>
      <c r="J37" s="13" t="s">
        <v>204</v>
      </c>
      <c r="K37" s="13" t="s">
        <v>444</v>
      </c>
      <c r="L37" s="13">
        <v>2.0</v>
      </c>
      <c r="M37" s="13">
        <v>1.0</v>
      </c>
      <c r="N37" s="13" t="s">
        <v>120</v>
      </c>
      <c r="O37" s="13" t="s">
        <v>445</v>
      </c>
      <c r="P37" s="13">
        <v>20.0</v>
      </c>
      <c r="Q37" s="13">
        <v>30.0</v>
      </c>
      <c r="R37" s="13"/>
      <c r="S37" s="13"/>
      <c r="T37" s="13"/>
      <c r="U37" s="13"/>
      <c r="V37" s="13"/>
      <c r="W37" s="13"/>
      <c r="X37" s="13"/>
      <c r="Y37" s="13"/>
      <c r="Z37" s="13"/>
      <c r="AA37" s="13"/>
      <c r="AB37" s="13"/>
      <c r="AC37" s="13"/>
      <c r="AD37" s="13"/>
      <c r="AE37" s="13"/>
      <c r="AF37" s="13"/>
      <c r="AG37" s="13"/>
      <c r="AH37" s="13" t="s">
        <v>188</v>
      </c>
      <c r="AI37" s="13" t="s">
        <v>446</v>
      </c>
      <c r="AJ37" s="13" t="s">
        <v>140</v>
      </c>
      <c r="AK37" s="13" t="s">
        <v>447</v>
      </c>
      <c r="AL37" s="13" t="s">
        <v>448</v>
      </c>
      <c r="AM37" s="13"/>
      <c r="AN37" s="13"/>
      <c r="AO37" s="13"/>
      <c r="AP37" s="13"/>
      <c r="AQ37" s="13"/>
      <c r="AR37" s="13"/>
      <c r="AS37" s="13"/>
      <c r="AT37" s="13"/>
      <c r="AU37" s="13"/>
      <c r="AV37" s="13" t="s">
        <v>188</v>
      </c>
      <c r="AW37" s="13" t="s">
        <v>449</v>
      </c>
      <c r="AX37" s="13" t="s">
        <v>140</v>
      </c>
      <c r="AY37" s="13" t="s">
        <v>450</v>
      </c>
      <c r="AZ37" s="13" t="s">
        <v>451</v>
      </c>
      <c r="BA37" s="13"/>
      <c r="BB37" s="13"/>
      <c r="BC37" s="13"/>
      <c r="BD37" s="13"/>
      <c r="BE37" s="13"/>
      <c r="BF37" s="13"/>
      <c r="BG37" s="13"/>
      <c r="BH37" s="13"/>
      <c r="BI37" s="13"/>
      <c r="BJ37" s="13" t="s">
        <v>211</v>
      </c>
      <c r="BK37" s="13" t="s">
        <v>452</v>
      </c>
      <c r="BL37" s="13" t="s">
        <v>453</v>
      </c>
      <c r="BM37" s="13" t="s">
        <v>454</v>
      </c>
      <c r="BN37" s="13" t="s">
        <v>455</v>
      </c>
      <c r="BO37" s="13"/>
      <c r="BP37" s="13"/>
      <c r="BQ37" s="13"/>
      <c r="BR37" s="13"/>
      <c r="BS37" s="13"/>
      <c r="BT37" s="13"/>
      <c r="BU37" s="13"/>
      <c r="BV37" s="13"/>
      <c r="BW37" s="10"/>
      <c r="BX37" s="13" t="s">
        <v>206</v>
      </c>
      <c r="BY37" s="13" t="s">
        <v>456</v>
      </c>
      <c r="BZ37" s="13" t="s">
        <v>140</v>
      </c>
      <c r="CA37" s="13" t="s">
        <v>457</v>
      </c>
      <c r="CB37" s="13" t="s">
        <v>458</v>
      </c>
      <c r="CC37" s="13"/>
      <c r="CD37" s="13"/>
      <c r="CE37" s="13"/>
      <c r="CF37" s="13"/>
      <c r="CG37" s="13"/>
      <c r="CH37" s="13"/>
      <c r="CI37" s="13"/>
      <c r="CJ37" s="13"/>
      <c r="CK37" s="20" t="s">
        <v>188</v>
      </c>
      <c r="CL37" s="20" t="s">
        <v>459</v>
      </c>
      <c r="CM37" s="20" t="s">
        <v>140</v>
      </c>
      <c r="CN37" s="24" t="s">
        <v>460</v>
      </c>
      <c r="CO37" s="24" t="s">
        <v>461</v>
      </c>
      <c r="CX37" s="13" t="s">
        <v>188</v>
      </c>
      <c r="CY37" s="13" t="s">
        <v>446</v>
      </c>
      <c r="CZ37" s="13" t="s">
        <v>124</v>
      </c>
      <c r="DA37" s="13" t="s">
        <v>462</v>
      </c>
      <c r="DB37" s="13" t="s">
        <v>463</v>
      </c>
      <c r="DC37" s="13"/>
      <c r="DD37" s="13"/>
      <c r="DE37" s="13"/>
      <c r="DF37" s="13"/>
      <c r="DG37" s="13"/>
      <c r="DH37" s="13"/>
      <c r="DI37" s="13"/>
      <c r="DJ37" s="13"/>
      <c r="DK37" s="13" t="s">
        <v>188</v>
      </c>
      <c r="DL37" s="13" t="s">
        <v>449</v>
      </c>
      <c r="DM37" s="13" t="s">
        <v>124</v>
      </c>
      <c r="DN37" s="13" t="s">
        <v>464</v>
      </c>
      <c r="DO37" s="13" t="s">
        <v>465</v>
      </c>
      <c r="DP37" s="13"/>
      <c r="DQ37" s="13"/>
      <c r="DR37" s="13"/>
      <c r="DS37" s="13"/>
      <c r="DT37" s="13"/>
      <c r="DU37" s="13"/>
      <c r="DV37" s="13"/>
      <c r="DW37" s="13"/>
      <c r="DX37" s="13" t="s">
        <v>211</v>
      </c>
      <c r="DY37" s="13" t="s">
        <v>452</v>
      </c>
      <c r="DZ37" s="13" t="s">
        <v>124</v>
      </c>
      <c r="EA37" s="13" t="s">
        <v>466</v>
      </c>
      <c r="EB37" s="13" t="s">
        <v>467</v>
      </c>
      <c r="EC37" s="13"/>
      <c r="ED37" s="13"/>
      <c r="EE37" s="13"/>
      <c r="EF37" s="13"/>
      <c r="EG37" s="13"/>
      <c r="EH37" s="13"/>
      <c r="EI37" s="13"/>
      <c r="EJ37" s="13"/>
      <c r="EK37" s="13" t="s">
        <v>206</v>
      </c>
      <c r="EL37" s="13" t="s">
        <v>456</v>
      </c>
      <c r="EM37" s="13" t="s">
        <v>124</v>
      </c>
      <c r="EN37" s="13" t="s">
        <v>468</v>
      </c>
      <c r="EO37" s="13" t="s">
        <v>469</v>
      </c>
      <c r="EP37" s="13"/>
      <c r="EQ37" s="13"/>
      <c r="ER37" s="13"/>
      <c r="ES37" s="13"/>
      <c r="ET37" s="13"/>
      <c r="EU37" s="13"/>
      <c r="EV37" s="13"/>
      <c r="EW37" s="13"/>
      <c r="EX37" s="13" t="s">
        <v>188</v>
      </c>
      <c r="EY37" s="13" t="s">
        <v>470</v>
      </c>
      <c r="EZ37" s="13" t="s">
        <v>124</v>
      </c>
      <c r="FA37" s="13" t="s">
        <v>471</v>
      </c>
      <c r="FB37" s="13" t="s">
        <v>472</v>
      </c>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0" t="s">
        <v>473</v>
      </c>
      <c r="GL37" s="10" t="s">
        <v>474</v>
      </c>
      <c r="GM37" s="10"/>
      <c r="GN37" s="10"/>
      <c r="GO37" s="13" t="s">
        <v>111</v>
      </c>
    </row>
    <row r="38" ht="15.75" customHeight="1">
      <c r="A38" s="9">
        <v>102.0</v>
      </c>
      <c r="B38" s="4" t="s">
        <v>475</v>
      </c>
      <c r="C38" s="4" t="s">
        <v>476</v>
      </c>
      <c r="D38" s="3">
        <v>2009.0</v>
      </c>
      <c r="E38" s="8" t="s">
        <v>477</v>
      </c>
      <c r="F38" s="6">
        <v>1.0</v>
      </c>
      <c r="G38" s="6">
        <v>52.0</v>
      </c>
      <c r="H38" s="6" t="s">
        <v>90</v>
      </c>
      <c r="I38" s="7" t="s">
        <v>91</v>
      </c>
      <c r="J38" s="6" t="s">
        <v>478</v>
      </c>
      <c r="K38" s="6" t="s">
        <v>115</v>
      </c>
      <c r="L38" s="6">
        <v>1.0</v>
      </c>
      <c r="M38" s="6">
        <v>2.0</v>
      </c>
      <c r="N38" s="6" t="s">
        <v>116</v>
      </c>
      <c r="O38" s="6" t="s">
        <v>117</v>
      </c>
      <c r="P38" s="6" t="s">
        <v>479</v>
      </c>
      <c r="Q38" s="6">
        <v>52.0</v>
      </c>
      <c r="R38" s="6" t="s">
        <v>311</v>
      </c>
      <c r="S38" s="6" t="s">
        <v>480</v>
      </c>
      <c r="T38" s="6" t="s">
        <v>479</v>
      </c>
      <c r="U38" s="6">
        <v>52.0</v>
      </c>
      <c r="V38" s="6"/>
      <c r="W38" s="6"/>
      <c r="X38" s="6"/>
      <c r="Y38" s="6"/>
      <c r="Z38" s="6"/>
      <c r="AA38" s="6"/>
      <c r="AB38" s="6"/>
      <c r="AC38" s="6"/>
      <c r="AD38" s="6"/>
      <c r="AE38" s="6"/>
      <c r="AF38" s="6"/>
      <c r="AG38" s="6"/>
      <c r="AH38" s="6" t="s">
        <v>211</v>
      </c>
      <c r="AI38" s="6" t="s">
        <v>481</v>
      </c>
      <c r="AJ38" s="6" t="s">
        <v>124</v>
      </c>
      <c r="AK38" s="6">
        <f>(0.67+0.71)/2</f>
        <v>0.69</v>
      </c>
      <c r="AL38" s="6">
        <f>SQRT(((1.04^2)+(1.24^2))/2)</f>
        <v>1.14437756</v>
      </c>
      <c r="AM38" s="6">
        <f>(0.8+1.04)/2</f>
        <v>0.92</v>
      </c>
      <c r="AN38" s="6">
        <f>SQRT(((1.73^2)+(1.22^2))/2)</f>
        <v>1.496880089</v>
      </c>
      <c r="AO38" s="6"/>
      <c r="AP38" s="6"/>
      <c r="AQ38" s="6"/>
      <c r="AR38" s="6"/>
      <c r="AS38" s="6"/>
      <c r="AT38" s="6"/>
      <c r="AU38" s="6"/>
      <c r="AV38" s="6" t="s">
        <v>211</v>
      </c>
      <c r="AW38" s="6" t="s">
        <v>482</v>
      </c>
      <c r="AX38" s="6" t="s">
        <v>124</v>
      </c>
      <c r="AY38" s="6">
        <v>0.62</v>
      </c>
      <c r="AZ38" s="6">
        <v>0.89</v>
      </c>
      <c r="BA38" s="6">
        <v>0.65</v>
      </c>
      <c r="BB38" s="6">
        <v>0.91</v>
      </c>
      <c r="BC38" s="6"/>
      <c r="BD38" s="6"/>
      <c r="BE38" s="6"/>
      <c r="BF38" s="6"/>
      <c r="BG38" s="6"/>
      <c r="BH38" s="6"/>
      <c r="BI38" s="6"/>
      <c r="BJ38" s="6"/>
      <c r="BK38" s="6"/>
      <c r="BL38" s="6"/>
      <c r="BM38" s="6"/>
      <c r="BN38" s="6"/>
      <c r="BO38" s="6"/>
      <c r="BP38" s="6"/>
      <c r="BQ38" s="6"/>
      <c r="BR38" s="6"/>
      <c r="BS38" s="6"/>
      <c r="BT38" s="6"/>
      <c r="BU38" s="6"/>
      <c r="BV38" s="6"/>
      <c r="BW38" s="4"/>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4"/>
      <c r="GL38" s="4" t="s">
        <v>483</v>
      </c>
      <c r="GM38" s="4"/>
      <c r="GN38" s="4"/>
      <c r="GO38" s="6" t="s">
        <v>111</v>
      </c>
    </row>
    <row r="39" ht="15.75" customHeight="1">
      <c r="A39" s="9">
        <v>109.0</v>
      </c>
      <c r="B39" s="4" t="s">
        <v>484</v>
      </c>
      <c r="C39" s="4" t="s">
        <v>485</v>
      </c>
      <c r="D39" s="3">
        <v>2009.0</v>
      </c>
      <c r="E39" s="8" t="s">
        <v>486</v>
      </c>
      <c r="F39" s="6">
        <v>1.0</v>
      </c>
      <c r="G39" s="6">
        <v>20.0</v>
      </c>
      <c r="H39" s="6" t="s">
        <v>90</v>
      </c>
      <c r="I39" s="7" t="s">
        <v>91</v>
      </c>
      <c r="J39" s="6" t="s">
        <v>431</v>
      </c>
      <c r="K39" s="6" t="s">
        <v>115</v>
      </c>
      <c r="L39" s="6">
        <v>1.0</v>
      </c>
      <c r="M39" s="6">
        <v>2.0</v>
      </c>
      <c r="N39" s="6" t="s">
        <v>116</v>
      </c>
      <c r="O39" s="6" t="s">
        <v>487</v>
      </c>
      <c r="P39" s="6" t="s">
        <v>488</v>
      </c>
      <c r="Q39" s="6">
        <v>11.0</v>
      </c>
      <c r="R39" s="6" t="s">
        <v>311</v>
      </c>
      <c r="S39" s="6" t="s">
        <v>489</v>
      </c>
      <c r="T39" s="6" t="s">
        <v>488</v>
      </c>
      <c r="U39" s="6">
        <v>11.0</v>
      </c>
      <c r="V39" s="6"/>
      <c r="W39" s="6"/>
      <c r="X39" s="6"/>
      <c r="Y39" s="6"/>
      <c r="Z39" s="6"/>
      <c r="AA39" s="6"/>
      <c r="AB39" s="6"/>
      <c r="AC39" s="6"/>
      <c r="AD39" s="6"/>
      <c r="AE39" s="6"/>
      <c r="AF39" s="6"/>
      <c r="AG39" s="6"/>
      <c r="AH39" s="6" t="s">
        <v>246</v>
      </c>
      <c r="AI39" s="6" t="s">
        <v>490</v>
      </c>
      <c r="AJ39" s="6" t="s">
        <v>124</v>
      </c>
      <c r="AK39" s="6"/>
      <c r="AL39" s="6"/>
      <c r="AM39" s="6"/>
      <c r="AN39" s="6"/>
      <c r="AO39" s="6"/>
      <c r="AP39" s="6"/>
      <c r="AQ39" s="6"/>
      <c r="AR39" s="6"/>
      <c r="AS39" s="6"/>
      <c r="AT39" s="6"/>
      <c r="AU39" s="6"/>
      <c r="AV39" s="6" t="s">
        <v>96</v>
      </c>
      <c r="AW39" s="6" t="s">
        <v>491</v>
      </c>
      <c r="AX39" s="6" t="s">
        <v>492</v>
      </c>
      <c r="AY39" s="6"/>
      <c r="AZ39" s="6"/>
      <c r="BA39" s="6"/>
      <c r="BB39" s="6"/>
      <c r="BC39" s="6"/>
      <c r="BD39" s="6"/>
      <c r="BE39" s="6"/>
      <c r="BF39" s="6"/>
      <c r="BG39" s="6"/>
      <c r="BH39" s="6"/>
      <c r="BI39" s="6"/>
      <c r="BJ39" s="6" t="s">
        <v>246</v>
      </c>
      <c r="BK39" s="6" t="s">
        <v>493</v>
      </c>
      <c r="BL39" s="6" t="s">
        <v>124</v>
      </c>
      <c r="BM39" s="6"/>
      <c r="BN39" s="6"/>
      <c r="BO39" s="6"/>
      <c r="BP39" s="6"/>
      <c r="BQ39" s="6"/>
      <c r="BR39" s="6"/>
      <c r="BS39" s="6"/>
      <c r="BT39" s="6"/>
      <c r="BU39" s="6"/>
      <c r="BV39" s="6"/>
      <c r="BW39" s="4"/>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4"/>
      <c r="GL39" s="4" t="s">
        <v>494</v>
      </c>
      <c r="GM39" s="4"/>
      <c r="GN39" s="4" t="s">
        <v>495</v>
      </c>
      <c r="GO39" s="18" t="s">
        <v>111</v>
      </c>
    </row>
    <row r="40" ht="15.75" customHeight="1">
      <c r="A40" s="3">
        <v>140.0</v>
      </c>
      <c r="B40" s="4" t="s">
        <v>496</v>
      </c>
      <c r="C40" s="4" t="s">
        <v>497</v>
      </c>
      <c r="D40" s="3">
        <v>2009.0</v>
      </c>
      <c r="E40" s="8" t="s">
        <v>498</v>
      </c>
      <c r="F40" s="6">
        <v>1.0</v>
      </c>
      <c r="G40" s="6">
        <v>17.0</v>
      </c>
      <c r="H40" s="6" t="s">
        <v>185</v>
      </c>
      <c r="I40" s="7" t="s">
        <v>91</v>
      </c>
      <c r="J40" s="6" t="s">
        <v>92</v>
      </c>
      <c r="K40" s="6" t="s">
        <v>175</v>
      </c>
      <c r="L40" s="6">
        <v>2.0</v>
      </c>
      <c r="M40" s="6">
        <v>1.0</v>
      </c>
      <c r="N40" s="6" t="s">
        <v>120</v>
      </c>
      <c r="O40" s="6" t="s">
        <v>499</v>
      </c>
      <c r="P40" s="6" t="s">
        <v>500</v>
      </c>
      <c r="Q40" s="6">
        <v>17.0</v>
      </c>
      <c r="R40" s="6"/>
      <c r="S40" s="6"/>
      <c r="T40" s="6"/>
      <c r="U40" s="6"/>
      <c r="V40" s="6"/>
      <c r="W40" s="6"/>
      <c r="X40" s="6"/>
      <c r="Y40" s="6"/>
      <c r="Z40" s="6"/>
      <c r="AA40" s="6"/>
      <c r="AB40" s="6"/>
      <c r="AC40" s="6"/>
      <c r="AD40" s="6"/>
      <c r="AE40" s="6"/>
      <c r="AF40" s="6"/>
      <c r="AG40" s="6"/>
      <c r="AH40" s="6" t="s">
        <v>188</v>
      </c>
      <c r="AI40" s="6" t="s">
        <v>189</v>
      </c>
      <c r="AJ40" s="6" t="s">
        <v>140</v>
      </c>
      <c r="AK40" s="6"/>
      <c r="AL40" s="6"/>
      <c r="AM40" s="6"/>
      <c r="AN40" s="6"/>
      <c r="AO40" s="6"/>
      <c r="AP40" s="6"/>
      <c r="AQ40" s="6"/>
      <c r="AR40" s="6"/>
      <c r="AS40" s="6"/>
      <c r="AT40" s="6"/>
      <c r="AU40" s="6" t="s">
        <v>501</v>
      </c>
      <c r="AV40" s="6"/>
      <c r="AW40" s="6" t="s">
        <v>502</v>
      </c>
      <c r="AX40" s="6" t="s">
        <v>124</v>
      </c>
      <c r="AY40" s="6"/>
      <c r="AZ40" s="6"/>
      <c r="BA40" s="6"/>
      <c r="BB40" s="6"/>
      <c r="BC40" s="6"/>
      <c r="BD40" s="6"/>
      <c r="BE40" s="6"/>
      <c r="BF40" s="6"/>
      <c r="BG40" s="6"/>
      <c r="BH40" s="6"/>
      <c r="BI40" s="6"/>
      <c r="BJ40" s="6"/>
      <c r="BK40" s="6"/>
      <c r="BL40" s="6"/>
      <c r="BM40" s="6"/>
      <c r="BN40" s="6"/>
      <c r="BO40" s="6"/>
      <c r="BP40" s="6"/>
      <c r="BQ40" s="6"/>
      <c r="BR40" s="6"/>
      <c r="BS40" s="6"/>
      <c r="BT40" s="6"/>
      <c r="BU40" s="6"/>
      <c r="BV40" s="6"/>
      <c r="BW40" s="4"/>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4"/>
      <c r="GL40" s="4"/>
      <c r="GM40" s="4"/>
      <c r="GN40" s="4"/>
      <c r="GO40" s="18" t="s">
        <v>111</v>
      </c>
    </row>
    <row r="41" ht="15.75" customHeight="1">
      <c r="A41" s="11">
        <v>36.0</v>
      </c>
      <c r="B41" s="10" t="s">
        <v>503</v>
      </c>
      <c r="C41" s="10" t="s">
        <v>504</v>
      </c>
      <c r="D41" s="11">
        <v>2009.0</v>
      </c>
      <c r="E41" s="12" t="s">
        <v>505</v>
      </c>
      <c r="F41" s="13">
        <v>1.0</v>
      </c>
      <c r="G41" s="13">
        <v>32.0</v>
      </c>
      <c r="H41" s="13" t="s">
        <v>90</v>
      </c>
      <c r="I41" s="7" t="s">
        <v>91</v>
      </c>
      <c r="J41" s="13" t="s">
        <v>204</v>
      </c>
      <c r="K41" s="13" t="s">
        <v>115</v>
      </c>
      <c r="L41" s="13">
        <v>1.0</v>
      </c>
      <c r="M41" s="13">
        <v>4.0</v>
      </c>
      <c r="N41" s="13" t="s">
        <v>116</v>
      </c>
      <c r="O41" s="13" t="s">
        <v>117</v>
      </c>
      <c r="P41" s="13">
        <v>4.0</v>
      </c>
      <c r="Q41" s="13">
        <v>32.0</v>
      </c>
      <c r="R41" s="13" t="s">
        <v>133</v>
      </c>
      <c r="S41" s="13" t="s">
        <v>506</v>
      </c>
      <c r="T41" s="13">
        <v>4.0</v>
      </c>
      <c r="U41" s="13">
        <v>32.0</v>
      </c>
      <c r="V41" s="13" t="s">
        <v>118</v>
      </c>
      <c r="W41" s="13" t="s">
        <v>507</v>
      </c>
      <c r="X41" s="13">
        <v>4.0</v>
      </c>
      <c r="Y41" s="13">
        <v>32.0</v>
      </c>
      <c r="Z41" s="13" t="s">
        <v>120</v>
      </c>
      <c r="AA41" s="13" t="s">
        <v>508</v>
      </c>
      <c r="AB41" s="13">
        <v>4.0</v>
      </c>
      <c r="AC41" s="13">
        <v>32.0</v>
      </c>
      <c r="AD41" s="13"/>
      <c r="AE41" s="13"/>
      <c r="AF41" s="13"/>
      <c r="AG41" s="13"/>
      <c r="AH41" s="13" t="s">
        <v>122</v>
      </c>
      <c r="AI41" s="13" t="s">
        <v>123</v>
      </c>
      <c r="AJ41" s="13" t="s">
        <v>124</v>
      </c>
      <c r="AK41" s="13">
        <v>23.0</v>
      </c>
      <c r="AL41" s="13">
        <v>2.7</v>
      </c>
      <c r="AM41" s="13">
        <v>23.1</v>
      </c>
      <c r="AN41" s="13">
        <v>2.7</v>
      </c>
      <c r="AO41" s="13">
        <v>23.6</v>
      </c>
      <c r="AP41" s="13">
        <v>2.6</v>
      </c>
      <c r="AQ41" s="13">
        <v>24.0</v>
      </c>
      <c r="AR41" s="13">
        <v>2.2</v>
      </c>
      <c r="AS41" s="13"/>
      <c r="AT41" s="13"/>
      <c r="AU41" s="13" t="s">
        <v>509</v>
      </c>
      <c r="AV41" s="13"/>
      <c r="AW41" s="13" t="s">
        <v>123</v>
      </c>
      <c r="AX41" s="13" t="s">
        <v>140</v>
      </c>
      <c r="AY41" s="13">
        <v>1689.0</v>
      </c>
      <c r="AZ41" s="13">
        <v>640.0</v>
      </c>
      <c r="BA41" s="13">
        <v>1516.0</v>
      </c>
      <c r="BB41" s="13">
        <v>631.0</v>
      </c>
      <c r="BC41" s="13">
        <v>1440.0</v>
      </c>
      <c r="BD41" s="13">
        <v>449.0</v>
      </c>
      <c r="BE41" s="13">
        <v>1364.0</v>
      </c>
      <c r="BF41" s="13">
        <v>456.0</v>
      </c>
      <c r="BG41" s="13"/>
      <c r="BH41" s="13"/>
      <c r="BI41" s="13" t="s">
        <v>509</v>
      </c>
      <c r="BJ41" s="13"/>
      <c r="BK41" s="13"/>
      <c r="BL41" s="13"/>
      <c r="BM41" s="13"/>
      <c r="BN41" s="13"/>
      <c r="BO41" s="13"/>
      <c r="BP41" s="13"/>
      <c r="BQ41" s="13"/>
      <c r="BR41" s="13"/>
      <c r="BS41" s="13"/>
      <c r="BT41" s="13"/>
      <c r="BU41" s="13"/>
      <c r="BV41" s="13"/>
      <c r="BW41" s="10"/>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0"/>
      <c r="GL41" s="10" t="s">
        <v>510</v>
      </c>
      <c r="GM41" s="10"/>
      <c r="GN41" s="10"/>
      <c r="GO41" s="13" t="s">
        <v>129</v>
      </c>
    </row>
    <row r="42" ht="15.75" customHeight="1">
      <c r="A42" s="9">
        <v>14.0</v>
      </c>
      <c r="B42" s="4" t="s">
        <v>511</v>
      </c>
      <c r="C42" s="4" t="s">
        <v>512</v>
      </c>
      <c r="D42" s="3">
        <v>2010.0</v>
      </c>
      <c r="E42" s="8" t="s">
        <v>513</v>
      </c>
      <c r="F42" s="6">
        <v>1.0</v>
      </c>
      <c r="G42" s="6">
        <v>19.0</v>
      </c>
      <c r="H42" s="6" t="s">
        <v>90</v>
      </c>
      <c r="I42" s="7" t="s">
        <v>91</v>
      </c>
      <c r="J42" s="6" t="s">
        <v>92</v>
      </c>
      <c r="K42" s="6" t="s">
        <v>514</v>
      </c>
      <c r="L42" s="6">
        <v>5.0</v>
      </c>
      <c r="M42" s="6">
        <v>2.0</v>
      </c>
      <c r="N42" s="6" t="s">
        <v>116</v>
      </c>
      <c r="O42" s="6" t="s">
        <v>117</v>
      </c>
      <c r="P42" s="6">
        <v>40.0</v>
      </c>
      <c r="Q42" s="6">
        <v>19.0</v>
      </c>
      <c r="R42" s="6" t="s">
        <v>515</v>
      </c>
      <c r="S42" s="6" t="s">
        <v>377</v>
      </c>
      <c r="T42" s="6">
        <v>40.0</v>
      </c>
      <c r="U42" s="6"/>
      <c r="V42" s="6"/>
      <c r="W42" s="6"/>
      <c r="X42" s="6"/>
      <c r="Y42" s="6"/>
      <c r="Z42" s="6"/>
      <c r="AA42" s="6"/>
      <c r="AB42" s="6"/>
      <c r="AC42" s="6"/>
      <c r="AD42" s="6"/>
      <c r="AE42" s="6"/>
      <c r="AF42" s="6"/>
      <c r="AG42" s="6"/>
      <c r="AH42" s="6" t="s">
        <v>209</v>
      </c>
      <c r="AI42" s="6" t="s">
        <v>323</v>
      </c>
      <c r="AJ42" s="6" t="s">
        <v>516</v>
      </c>
      <c r="AK42" s="6"/>
      <c r="AL42" s="6"/>
      <c r="AM42" s="6"/>
      <c r="AN42" s="6"/>
      <c r="AO42" s="6"/>
      <c r="AP42" s="6"/>
      <c r="AQ42" s="6"/>
      <c r="AR42" s="6"/>
      <c r="AS42" s="6"/>
      <c r="AT42" s="6"/>
      <c r="AU42" s="6"/>
      <c r="AV42" s="6" t="s">
        <v>211</v>
      </c>
      <c r="AW42" s="6" t="s">
        <v>517</v>
      </c>
      <c r="AX42" s="6" t="s">
        <v>124</v>
      </c>
      <c r="AY42" s="6" t="s">
        <v>518</v>
      </c>
      <c r="AZ42" s="6" t="s">
        <v>519</v>
      </c>
      <c r="BA42" s="6" t="s">
        <v>520</v>
      </c>
      <c r="BB42" s="6" t="s">
        <v>521</v>
      </c>
      <c r="BC42" s="6"/>
      <c r="BD42" s="6"/>
      <c r="BE42" s="6"/>
      <c r="BF42" s="6"/>
      <c r="BG42" s="6"/>
      <c r="BH42" s="6"/>
      <c r="BI42" s="6"/>
      <c r="BJ42" s="6"/>
      <c r="BK42" s="6"/>
      <c r="BL42" s="6"/>
      <c r="BM42" s="6"/>
      <c r="BN42" s="6"/>
      <c r="BO42" s="6"/>
      <c r="BP42" s="6"/>
      <c r="BQ42" s="6"/>
      <c r="BR42" s="6"/>
      <c r="BS42" s="6"/>
      <c r="BT42" s="6"/>
      <c r="BU42" s="6"/>
      <c r="BV42" s="6"/>
      <c r="BW42" s="4"/>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4"/>
      <c r="GL42" s="4" t="s">
        <v>522</v>
      </c>
      <c r="GM42" s="4"/>
      <c r="GN42" s="4"/>
      <c r="GO42" s="6" t="s">
        <v>111</v>
      </c>
    </row>
    <row r="43" ht="15.75" customHeight="1">
      <c r="A43" s="11">
        <v>105.0</v>
      </c>
      <c r="B43" s="10" t="s">
        <v>523</v>
      </c>
      <c r="C43" s="10" t="s">
        <v>524</v>
      </c>
      <c r="D43" s="11">
        <v>2010.0</v>
      </c>
      <c r="E43" s="12" t="s">
        <v>525</v>
      </c>
      <c r="F43" s="13">
        <v>1.0</v>
      </c>
      <c r="G43" s="13">
        <v>18.0</v>
      </c>
      <c r="H43" s="13" t="s">
        <v>90</v>
      </c>
      <c r="I43" s="7" t="s">
        <v>91</v>
      </c>
      <c r="J43" s="13" t="s">
        <v>92</v>
      </c>
      <c r="K43" s="13"/>
      <c r="L43" s="13"/>
      <c r="M43" s="13">
        <v>4.0</v>
      </c>
      <c r="N43" s="13" t="s">
        <v>116</v>
      </c>
      <c r="O43" s="13" t="s">
        <v>117</v>
      </c>
      <c r="P43" s="13" t="s">
        <v>526</v>
      </c>
      <c r="Q43" s="13"/>
      <c r="R43" s="13"/>
      <c r="S43" s="13" t="s">
        <v>399</v>
      </c>
      <c r="T43" s="13">
        <v>10.0</v>
      </c>
      <c r="U43" s="13"/>
      <c r="V43" s="13" t="s">
        <v>527</v>
      </c>
      <c r="W43" s="23" t="s">
        <v>528</v>
      </c>
      <c r="X43" s="13">
        <v>10.0</v>
      </c>
      <c r="Y43" s="13"/>
      <c r="Z43" s="13" t="s">
        <v>529</v>
      </c>
      <c r="AA43" s="13" t="s">
        <v>530</v>
      </c>
      <c r="AB43" s="13">
        <v>10.0</v>
      </c>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0"/>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0"/>
      <c r="GL43" s="10"/>
      <c r="GM43" s="10"/>
      <c r="GN43" s="10"/>
      <c r="GO43" s="18" t="s">
        <v>111</v>
      </c>
    </row>
    <row r="44" ht="15.75" customHeight="1">
      <c r="A44" s="11">
        <v>131.0</v>
      </c>
      <c r="B44" s="10" t="s">
        <v>531</v>
      </c>
      <c r="C44" s="10" t="s">
        <v>532</v>
      </c>
      <c r="D44" s="11">
        <v>2010.0</v>
      </c>
      <c r="E44" s="12" t="s">
        <v>533</v>
      </c>
      <c r="F44" s="13">
        <v>1.0</v>
      </c>
      <c r="G44" s="13">
        <v>27.0</v>
      </c>
      <c r="H44" s="13" t="s">
        <v>90</v>
      </c>
      <c r="I44" s="7" t="s">
        <v>91</v>
      </c>
      <c r="J44" s="13" t="s">
        <v>204</v>
      </c>
      <c r="K44" s="13" t="s">
        <v>534</v>
      </c>
      <c r="L44" s="13">
        <v>2.0</v>
      </c>
      <c r="M44" s="13">
        <v>1.0</v>
      </c>
      <c r="N44" s="13" t="s">
        <v>535</v>
      </c>
      <c r="O44" s="23" t="s">
        <v>536</v>
      </c>
      <c r="P44" s="13" t="s">
        <v>537</v>
      </c>
      <c r="Q44" s="13">
        <v>27.0</v>
      </c>
      <c r="V44" s="13"/>
      <c r="W44" s="23"/>
      <c r="X44" s="13"/>
      <c r="Y44" s="13"/>
      <c r="Z44" s="13"/>
      <c r="AA44" s="13"/>
      <c r="AB44" s="13"/>
      <c r="AC44" s="13"/>
      <c r="AD44" s="13"/>
      <c r="AE44" s="13"/>
      <c r="AF44" s="13"/>
      <c r="AG44" s="13"/>
      <c r="AH44" s="13" t="s">
        <v>362</v>
      </c>
      <c r="AI44" s="23" t="s">
        <v>538</v>
      </c>
      <c r="AJ44" s="13" t="s">
        <v>124</v>
      </c>
      <c r="AK44" s="13" t="s">
        <v>539</v>
      </c>
      <c r="AL44" s="13" t="s">
        <v>540</v>
      </c>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0"/>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0"/>
      <c r="GL44" s="10" t="s">
        <v>141</v>
      </c>
      <c r="GM44" s="10"/>
      <c r="GN44" s="10"/>
      <c r="GO44" s="13" t="s">
        <v>111</v>
      </c>
    </row>
    <row r="45" ht="15.75" customHeight="1">
      <c r="A45" s="3">
        <v>156.0</v>
      </c>
      <c r="B45" s="4" t="s">
        <v>541</v>
      </c>
      <c r="C45" s="4" t="s">
        <v>542</v>
      </c>
      <c r="D45" s="3">
        <v>2010.0</v>
      </c>
      <c r="E45" s="8" t="s">
        <v>543</v>
      </c>
      <c r="F45" s="13">
        <v>1.0</v>
      </c>
      <c r="G45" s="13">
        <v>121.0</v>
      </c>
      <c r="H45" s="13" t="s">
        <v>185</v>
      </c>
      <c r="I45" s="7" t="s">
        <v>91</v>
      </c>
      <c r="J45" s="13" t="s">
        <v>204</v>
      </c>
      <c r="K45" s="13" t="s">
        <v>544</v>
      </c>
      <c r="L45" s="13"/>
      <c r="M45" s="13">
        <v>4.0</v>
      </c>
      <c r="N45" s="13" t="s">
        <v>297</v>
      </c>
      <c r="O45" s="23"/>
      <c r="P45" s="13">
        <v>30.0</v>
      </c>
      <c r="Q45" s="13"/>
      <c r="R45" s="20" t="s">
        <v>133</v>
      </c>
      <c r="T45" s="20">
        <v>30.0</v>
      </c>
      <c r="U45" s="20"/>
      <c r="V45" s="13" t="s">
        <v>120</v>
      </c>
      <c r="W45" s="23"/>
      <c r="X45" s="13">
        <v>30.0</v>
      </c>
      <c r="Y45" s="13"/>
      <c r="Z45" s="13" t="s">
        <v>118</v>
      </c>
      <c r="AA45" s="13"/>
      <c r="AB45" s="13">
        <v>30.0</v>
      </c>
      <c r="AC45" s="13"/>
      <c r="AD45" s="13"/>
      <c r="AE45" s="13"/>
      <c r="AF45" s="13"/>
      <c r="AG45" s="13"/>
      <c r="AH45" s="13"/>
      <c r="AI45" s="2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0"/>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0"/>
      <c r="GL45" s="10"/>
      <c r="GM45" s="10"/>
      <c r="GN45" s="10"/>
      <c r="GO45" s="13" t="s">
        <v>111</v>
      </c>
    </row>
    <row r="46" ht="15.75" customHeight="1">
      <c r="A46" s="9">
        <v>85.0</v>
      </c>
      <c r="B46" s="10" t="s">
        <v>545</v>
      </c>
      <c r="C46" s="10" t="s">
        <v>546</v>
      </c>
      <c r="D46" s="11">
        <v>2011.0</v>
      </c>
      <c r="E46" s="12" t="s">
        <v>547</v>
      </c>
      <c r="F46" s="13">
        <v>1.0</v>
      </c>
      <c r="G46" s="13">
        <v>8.0</v>
      </c>
      <c r="H46" s="13" t="s">
        <v>90</v>
      </c>
      <c r="I46" s="7" t="s">
        <v>91</v>
      </c>
      <c r="J46" s="13" t="s">
        <v>92</v>
      </c>
      <c r="K46" s="13" t="s">
        <v>175</v>
      </c>
      <c r="L46" s="13">
        <v>2.0</v>
      </c>
      <c r="M46" s="13">
        <v>1.0</v>
      </c>
      <c r="N46" s="13" t="s">
        <v>118</v>
      </c>
      <c r="O46" s="13" t="s">
        <v>507</v>
      </c>
      <c r="P46" s="13">
        <v>40.0</v>
      </c>
      <c r="Q46" s="13">
        <v>9.0</v>
      </c>
      <c r="R46" s="13"/>
      <c r="S46" s="13"/>
      <c r="T46" s="13"/>
      <c r="U46" s="13"/>
      <c r="V46" s="13"/>
      <c r="W46" s="13"/>
      <c r="X46" s="13"/>
      <c r="Y46" s="13"/>
      <c r="Z46" s="13"/>
      <c r="AA46" s="13"/>
      <c r="AB46" s="13"/>
      <c r="AC46" s="13"/>
      <c r="AD46" s="13"/>
      <c r="AE46" s="13"/>
      <c r="AF46" s="13"/>
      <c r="AG46" s="13"/>
      <c r="AH46" s="13" t="s">
        <v>211</v>
      </c>
      <c r="AI46" s="13" t="s">
        <v>517</v>
      </c>
      <c r="AJ46" s="13" t="s">
        <v>124</v>
      </c>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0"/>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0"/>
      <c r="GL46" s="10" t="s">
        <v>548</v>
      </c>
      <c r="GM46" s="10"/>
      <c r="GN46" s="10"/>
      <c r="GO46" s="18" t="s">
        <v>111</v>
      </c>
    </row>
    <row r="47" ht="15.75" customHeight="1">
      <c r="A47" s="9">
        <v>85.0</v>
      </c>
      <c r="B47" s="10" t="s">
        <v>545</v>
      </c>
      <c r="C47" s="10" t="s">
        <v>546</v>
      </c>
      <c r="D47" s="11">
        <v>2011.0</v>
      </c>
      <c r="E47" s="12" t="s">
        <v>549</v>
      </c>
      <c r="F47" s="13">
        <v>2.0</v>
      </c>
      <c r="G47" s="13">
        <v>10.0</v>
      </c>
      <c r="H47" s="13" t="s">
        <v>90</v>
      </c>
      <c r="I47" s="7" t="s">
        <v>91</v>
      </c>
      <c r="J47" s="13" t="s">
        <v>92</v>
      </c>
      <c r="K47" s="13" t="s">
        <v>175</v>
      </c>
      <c r="L47" s="13">
        <v>2.0</v>
      </c>
      <c r="M47" s="13">
        <v>1.0</v>
      </c>
      <c r="N47" s="13" t="s">
        <v>535</v>
      </c>
      <c r="O47" s="13" t="s">
        <v>550</v>
      </c>
      <c r="P47" s="13">
        <v>120.0</v>
      </c>
      <c r="Q47" s="13">
        <v>10.0</v>
      </c>
      <c r="R47" s="13"/>
      <c r="S47" s="13"/>
      <c r="T47" s="13"/>
      <c r="U47" s="13"/>
      <c r="V47" s="13"/>
      <c r="W47" s="13"/>
      <c r="X47" s="13"/>
      <c r="Y47" s="13"/>
      <c r="Z47" s="13"/>
      <c r="AA47" s="13"/>
      <c r="AB47" s="13"/>
      <c r="AC47" s="13"/>
      <c r="AD47" s="13"/>
      <c r="AE47" s="13"/>
      <c r="AF47" s="13"/>
      <c r="AG47" s="13"/>
      <c r="AH47" s="13" t="s">
        <v>211</v>
      </c>
      <c r="AI47" s="13" t="s">
        <v>517</v>
      </c>
      <c r="AJ47" s="13" t="s">
        <v>124</v>
      </c>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0"/>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0"/>
      <c r="GL47" s="10"/>
      <c r="GM47" s="10"/>
      <c r="GN47" s="10"/>
      <c r="GO47" s="18" t="s">
        <v>111</v>
      </c>
    </row>
    <row r="48" ht="15.75" customHeight="1">
      <c r="A48" s="9">
        <v>99.0</v>
      </c>
      <c r="B48" s="4" t="s">
        <v>551</v>
      </c>
      <c r="C48" s="4" t="s">
        <v>552</v>
      </c>
      <c r="D48" s="3">
        <v>2011.0</v>
      </c>
      <c r="E48" s="8" t="s">
        <v>553</v>
      </c>
      <c r="F48" s="6">
        <v>1.0</v>
      </c>
      <c r="G48" s="6">
        <v>18.0</v>
      </c>
      <c r="H48" s="6" t="s">
        <v>90</v>
      </c>
      <c r="I48" s="7" t="s">
        <v>91</v>
      </c>
      <c r="J48" s="6" t="s">
        <v>92</v>
      </c>
      <c r="K48" s="6" t="s">
        <v>115</v>
      </c>
      <c r="L48" s="6">
        <v>1.0</v>
      </c>
      <c r="M48" s="6">
        <v>3.0</v>
      </c>
      <c r="N48" s="6" t="s">
        <v>116</v>
      </c>
      <c r="O48" s="6" t="s">
        <v>117</v>
      </c>
      <c r="P48" s="6">
        <v>25.0</v>
      </c>
      <c r="Q48" s="6">
        <v>18.0</v>
      </c>
      <c r="R48" s="6" t="s">
        <v>118</v>
      </c>
      <c r="S48" s="6" t="s">
        <v>554</v>
      </c>
      <c r="T48" s="6">
        <v>35.0</v>
      </c>
      <c r="U48" s="6">
        <v>18.0</v>
      </c>
      <c r="V48" s="6" t="s">
        <v>555</v>
      </c>
      <c r="W48" s="6" t="s">
        <v>556</v>
      </c>
      <c r="X48" s="6">
        <v>35.0</v>
      </c>
      <c r="Y48" s="6">
        <v>18.0</v>
      </c>
      <c r="Z48" s="6"/>
      <c r="AA48" s="6"/>
      <c r="AB48" s="6"/>
      <c r="AC48" s="6"/>
      <c r="AD48" s="6"/>
      <c r="AE48" s="6"/>
      <c r="AF48" s="6"/>
      <c r="AG48" s="6"/>
      <c r="AH48" s="6" t="s">
        <v>188</v>
      </c>
      <c r="AI48" s="6" t="s">
        <v>557</v>
      </c>
      <c r="AJ48" s="6" t="s">
        <v>558</v>
      </c>
      <c r="AK48" s="6"/>
      <c r="AL48" s="6"/>
      <c r="AM48" s="6"/>
      <c r="AN48" s="6"/>
      <c r="AO48" s="6"/>
      <c r="AP48" s="6"/>
      <c r="AQ48" s="6"/>
      <c r="AR48" s="6"/>
      <c r="AS48" s="6"/>
      <c r="AT48" s="6"/>
      <c r="AU48" s="6"/>
      <c r="AV48" s="6" t="s">
        <v>188</v>
      </c>
      <c r="AW48" s="6" t="s">
        <v>557</v>
      </c>
      <c r="AX48" s="6" t="s">
        <v>559</v>
      </c>
      <c r="AY48" s="6"/>
      <c r="AZ48" s="6"/>
      <c r="BA48" s="6"/>
      <c r="BB48" s="6"/>
      <c r="BC48" s="6"/>
      <c r="BD48" s="6"/>
      <c r="BE48" s="6"/>
      <c r="BF48" s="6"/>
      <c r="BG48" s="6"/>
      <c r="BH48" s="6"/>
      <c r="BI48" s="6"/>
      <c r="BJ48" s="6"/>
      <c r="BK48" s="6"/>
      <c r="BL48" s="6"/>
      <c r="BM48" s="6"/>
      <c r="BN48" s="6"/>
      <c r="BO48" s="6"/>
      <c r="BP48" s="6"/>
      <c r="BQ48" s="6"/>
      <c r="BR48" s="6"/>
      <c r="BS48" s="6"/>
      <c r="BT48" s="6"/>
      <c r="BU48" s="6"/>
      <c r="BV48" s="6"/>
      <c r="BW48" s="4"/>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4"/>
      <c r="GL48" s="4" t="s">
        <v>560</v>
      </c>
      <c r="GM48" s="4"/>
      <c r="GN48" s="4"/>
      <c r="GO48" s="18" t="s">
        <v>111</v>
      </c>
    </row>
    <row r="49" ht="15.75" customHeight="1">
      <c r="A49" s="11">
        <v>114.0</v>
      </c>
      <c r="B49" s="10" t="s">
        <v>561</v>
      </c>
      <c r="C49" s="10" t="s">
        <v>562</v>
      </c>
      <c r="D49" s="11">
        <v>2011.0</v>
      </c>
      <c r="E49" s="12" t="s">
        <v>563</v>
      </c>
      <c r="F49" s="13">
        <v>1.0</v>
      </c>
      <c r="G49" s="13">
        <v>50.0</v>
      </c>
      <c r="H49" s="13" t="s">
        <v>90</v>
      </c>
      <c r="I49" s="7" t="s">
        <v>91</v>
      </c>
      <c r="J49" s="13" t="s">
        <v>564</v>
      </c>
      <c r="K49" s="13" t="s">
        <v>115</v>
      </c>
      <c r="L49" s="13">
        <v>1.0</v>
      </c>
      <c r="M49" s="13">
        <v>3.0</v>
      </c>
      <c r="N49" s="13" t="s">
        <v>565</v>
      </c>
      <c r="O49" s="13" t="s">
        <v>487</v>
      </c>
      <c r="P49" s="13" t="s">
        <v>566</v>
      </c>
      <c r="Q49" s="13">
        <v>50.0</v>
      </c>
      <c r="R49" s="13" t="s">
        <v>565</v>
      </c>
      <c r="S49" s="13" t="s">
        <v>567</v>
      </c>
      <c r="T49" s="13" t="s">
        <v>566</v>
      </c>
      <c r="U49" s="13">
        <v>50.0</v>
      </c>
      <c r="V49" s="13" t="s">
        <v>568</v>
      </c>
      <c r="W49" s="13" t="s">
        <v>569</v>
      </c>
      <c r="X49" s="13" t="s">
        <v>566</v>
      </c>
      <c r="Y49" s="13">
        <v>50.0</v>
      </c>
      <c r="Z49" s="13"/>
      <c r="AA49" s="13"/>
      <c r="AB49" s="13"/>
      <c r="AC49" s="13"/>
      <c r="AD49" s="13"/>
      <c r="AE49" s="13"/>
      <c r="AF49" s="13"/>
      <c r="AG49" s="13"/>
      <c r="AH49" s="13" t="s">
        <v>570</v>
      </c>
      <c r="AI49" s="13" t="s">
        <v>571</v>
      </c>
      <c r="AJ49" s="13" t="s">
        <v>124</v>
      </c>
      <c r="AK49" s="13">
        <v>52.7</v>
      </c>
      <c r="AL49" s="13">
        <v>5.6</v>
      </c>
      <c r="AM49" s="13">
        <v>53.3</v>
      </c>
      <c r="AN49" s="13">
        <v>5.4</v>
      </c>
      <c r="AO49" s="13">
        <v>53.04</v>
      </c>
      <c r="AP49" s="13">
        <v>5.2</v>
      </c>
      <c r="AQ49" s="13"/>
      <c r="AR49" s="13"/>
      <c r="AS49" s="13"/>
      <c r="AT49" s="13"/>
      <c r="AU49" s="13"/>
      <c r="AV49" s="13" t="s">
        <v>188</v>
      </c>
      <c r="AW49" s="13" t="s">
        <v>491</v>
      </c>
      <c r="AX49" s="13" t="s">
        <v>124</v>
      </c>
      <c r="AY49" s="13">
        <v>55.0</v>
      </c>
      <c r="AZ49" s="13">
        <v>11.9</v>
      </c>
      <c r="BA49" s="13">
        <v>54.8</v>
      </c>
      <c r="BB49" s="13">
        <v>10.7</v>
      </c>
      <c r="BC49" s="13">
        <v>55.4</v>
      </c>
      <c r="BD49" s="13">
        <v>10.8</v>
      </c>
      <c r="BE49" s="13"/>
      <c r="BF49" s="13"/>
      <c r="BG49" s="13"/>
      <c r="BH49" s="13"/>
      <c r="BI49" s="13"/>
      <c r="BJ49" s="13"/>
      <c r="BK49" s="13" t="s">
        <v>572</v>
      </c>
      <c r="BL49" s="13" t="s">
        <v>140</v>
      </c>
      <c r="BM49" s="13">
        <v>57.2</v>
      </c>
      <c r="BN49" s="13">
        <v>8.4</v>
      </c>
      <c r="BO49" s="13">
        <v>57.0</v>
      </c>
      <c r="BP49" s="13">
        <v>8.0</v>
      </c>
      <c r="BQ49" s="13">
        <v>55.8</v>
      </c>
      <c r="BR49" s="13">
        <v>8.0</v>
      </c>
      <c r="BS49" s="13"/>
      <c r="BT49" s="13"/>
      <c r="BU49" s="13"/>
      <c r="BV49" s="13"/>
      <c r="BW49" s="10"/>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0"/>
      <c r="GL49" s="10" t="s">
        <v>573</v>
      </c>
      <c r="GM49" s="10"/>
      <c r="GN49" s="10"/>
      <c r="GO49" s="13" t="s">
        <v>111</v>
      </c>
    </row>
    <row r="50" ht="15.75" customHeight="1">
      <c r="A50" s="11">
        <v>139.0</v>
      </c>
      <c r="B50" s="10" t="s">
        <v>574</v>
      </c>
      <c r="C50" s="10" t="s">
        <v>575</v>
      </c>
      <c r="D50" s="11">
        <v>2011.0</v>
      </c>
      <c r="E50" s="12" t="s">
        <v>576</v>
      </c>
      <c r="F50" s="13">
        <v>1.0</v>
      </c>
      <c r="G50" s="13">
        <v>30.0</v>
      </c>
      <c r="H50" s="13" t="s">
        <v>90</v>
      </c>
      <c r="I50" s="7" t="s">
        <v>91</v>
      </c>
      <c r="J50" s="13" t="s">
        <v>92</v>
      </c>
      <c r="K50" s="13" t="s">
        <v>115</v>
      </c>
      <c r="L50" s="13">
        <v>1.0</v>
      </c>
      <c r="M50" s="13">
        <v>3.0</v>
      </c>
      <c r="N50" s="13" t="s">
        <v>116</v>
      </c>
      <c r="O50" s="13" t="s">
        <v>117</v>
      </c>
      <c r="P50" s="13" t="s">
        <v>303</v>
      </c>
      <c r="Q50" s="13">
        <v>30.0</v>
      </c>
      <c r="R50" s="13" t="s">
        <v>118</v>
      </c>
      <c r="S50" s="13" t="s">
        <v>577</v>
      </c>
      <c r="T50" s="13" t="s">
        <v>303</v>
      </c>
      <c r="U50" s="13">
        <v>30.0</v>
      </c>
      <c r="V50" s="13" t="s">
        <v>120</v>
      </c>
      <c r="W50" s="13" t="s">
        <v>578</v>
      </c>
      <c r="X50" s="13">
        <v>30.0</v>
      </c>
      <c r="Y50" s="13"/>
      <c r="Z50" s="13"/>
      <c r="AA50" s="13"/>
      <c r="AB50" s="13"/>
      <c r="AC50" s="13"/>
      <c r="AD50" s="13"/>
      <c r="AE50" s="13"/>
      <c r="AF50" s="13"/>
      <c r="AG50" s="13"/>
      <c r="AH50" s="13" t="s">
        <v>188</v>
      </c>
      <c r="AI50" s="13" t="s">
        <v>579</v>
      </c>
      <c r="AJ50" s="13" t="s">
        <v>124</v>
      </c>
      <c r="AK50" s="13"/>
      <c r="AL50" s="13"/>
      <c r="AM50" s="13"/>
      <c r="AN50" s="13"/>
      <c r="AO50" s="13"/>
      <c r="AP50" s="13"/>
      <c r="AQ50" s="13"/>
      <c r="AR50" s="13"/>
      <c r="AS50" s="13"/>
      <c r="AT50" s="13"/>
      <c r="AU50" s="13" t="s">
        <v>580</v>
      </c>
      <c r="AV50" s="13"/>
      <c r="AW50" s="13"/>
      <c r="AX50" s="13" t="s">
        <v>140</v>
      </c>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0"/>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0"/>
      <c r="GL50" s="10" t="s">
        <v>581</v>
      </c>
      <c r="GM50" s="10"/>
      <c r="GN50" s="10"/>
      <c r="GO50" s="18" t="s">
        <v>111</v>
      </c>
    </row>
    <row r="51" ht="15.75" customHeight="1">
      <c r="A51" s="11">
        <v>15.0</v>
      </c>
      <c r="B51" s="10" t="s">
        <v>582</v>
      </c>
      <c r="C51" s="10" t="s">
        <v>583</v>
      </c>
      <c r="D51" s="11">
        <v>2011.0</v>
      </c>
      <c r="E51" s="12" t="s">
        <v>584</v>
      </c>
      <c r="F51" s="13">
        <v>1.0</v>
      </c>
      <c r="G51" s="13">
        <v>47.0</v>
      </c>
      <c r="H51" s="13" t="s">
        <v>185</v>
      </c>
      <c r="I51" s="7" t="s">
        <v>91</v>
      </c>
      <c r="J51" s="13" t="s">
        <v>92</v>
      </c>
      <c r="K51" s="13" t="s">
        <v>175</v>
      </c>
      <c r="L51" s="13">
        <v>2.0</v>
      </c>
      <c r="M51" s="13">
        <v>2.0</v>
      </c>
      <c r="N51" s="13" t="s">
        <v>116</v>
      </c>
      <c r="O51" s="13" t="s">
        <v>117</v>
      </c>
      <c r="P51" s="13">
        <v>30.0</v>
      </c>
      <c r="Q51" s="13">
        <v>15.0</v>
      </c>
      <c r="R51" s="13" t="s">
        <v>515</v>
      </c>
      <c r="S51" s="13" t="s">
        <v>585</v>
      </c>
      <c r="T51" s="13" t="s">
        <v>586</v>
      </c>
      <c r="U51" s="13">
        <v>32.0</v>
      </c>
      <c r="V51" s="13"/>
      <c r="W51" s="13"/>
      <c r="X51" s="13"/>
      <c r="Y51" s="13"/>
      <c r="Z51" s="13"/>
      <c r="AA51" s="13"/>
      <c r="AB51" s="13"/>
      <c r="AC51" s="13"/>
      <c r="AD51" s="13"/>
      <c r="AE51" s="13"/>
      <c r="AF51" s="13"/>
      <c r="AG51" s="13"/>
      <c r="AH51" s="13" t="s">
        <v>587</v>
      </c>
      <c r="AI51" s="13" t="s">
        <v>588</v>
      </c>
      <c r="AJ51" s="13" t="s">
        <v>124</v>
      </c>
      <c r="AK51" s="13" t="s">
        <v>589</v>
      </c>
      <c r="AL51" s="13" t="s">
        <v>590</v>
      </c>
      <c r="AM51" s="13" t="s">
        <v>591</v>
      </c>
      <c r="AN51" s="13" t="s">
        <v>592</v>
      </c>
      <c r="AO51" s="13"/>
      <c r="AP51" s="13"/>
      <c r="AQ51" s="13"/>
      <c r="AR51" s="13"/>
      <c r="AS51" s="13"/>
      <c r="AT51" s="13"/>
      <c r="AU51" s="13"/>
      <c r="AV51" s="13"/>
      <c r="AW51" s="13" t="s">
        <v>97</v>
      </c>
      <c r="AX51" s="13" t="s">
        <v>124</v>
      </c>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0"/>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0"/>
      <c r="GL51" s="10" t="s">
        <v>593</v>
      </c>
      <c r="GM51" s="10"/>
      <c r="GN51" s="10"/>
      <c r="GO51" s="13" t="s">
        <v>111</v>
      </c>
    </row>
    <row r="52" ht="15.75" customHeight="1">
      <c r="A52" s="19">
        <v>24.0</v>
      </c>
      <c r="B52" s="10" t="s">
        <v>594</v>
      </c>
      <c r="C52" s="10" t="s">
        <v>595</v>
      </c>
      <c r="D52" s="11">
        <v>2011.0</v>
      </c>
      <c r="E52" s="12" t="s">
        <v>596</v>
      </c>
      <c r="F52" s="13">
        <v>1.0</v>
      </c>
      <c r="G52" s="13">
        <v>20.0</v>
      </c>
      <c r="H52" s="13" t="s">
        <v>90</v>
      </c>
      <c r="I52" s="7" t="s">
        <v>91</v>
      </c>
      <c r="J52" s="13" t="s">
        <v>92</v>
      </c>
      <c r="K52" s="13" t="s">
        <v>376</v>
      </c>
      <c r="L52" s="13">
        <v>1.0</v>
      </c>
      <c r="M52" s="13">
        <v>3.0</v>
      </c>
      <c r="N52" s="13" t="s">
        <v>133</v>
      </c>
      <c r="O52" s="13" t="s">
        <v>597</v>
      </c>
      <c r="P52" s="13">
        <v>20.0</v>
      </c>
      <c r="Q52" s="13">
        <v>20.0</v>
      </c>
      <c r="R52" s="13" t="s">
        <v>118</v>
      </c>
      <c r="S52" s="13" t="s">
        <v>598</v>
      </c>
      <c r="T52" s="13">
        <v>20.0</v>
      </c>
      <c r="U52" s="13">
        <v>20.0</v>
      </c>
      <c r="V52" s="13" t="s">
        <v>599</v>
      </c>
      <c r="W52" s="13" t="s">
        <v>597</v>
      </c>
      <c r="X52" s="13">
        <v>20.0</v>
      </c>
      <c r="Y52" s="13">
        <v>20.0</v>
      </c>
      <c r="Z52" s="13"/>
      <c r="AA52" s="13"/>
      <c r="AB52" s="13"/>
      <c r="AC52" s="13"/>
      <c r="AD52" s="13"/>
      <c r="AE52" s="13"/>
      <c r="AF52" s="13"/>
      <c r="AG52" s="13"/>
      <c r="AH52" s="13" t="s">
        <v>188</v>
      </c>
      <c r="AI52" s="13" t="s">
        <v>600</v>
      </c>
      <c r="AJ52" s="13" t="s">
        <v>140</v>
      </c>
      <c r="AK52" s="13">
        <v>562.25</v>
      </c>
      <c r="AL52" s="13">
        <f>SQRT(((4.2^2)+(3.6^2)+(6.3^2)+(7^2)+(2.7^2)+(3^2)+(5.4^2)+(6^2))/8)</f>
        <v>5.00924146</v>
      </c>
      <c r="AM52" s="13">
        <v>494.375</v>
      </c>
      <c r="AN52" s="13">
        <f>SQRT(((4^2)+(4^2)+(3.6^2)+(5^2)+(5^2)+(2.6^2)+(6^2)+(5^2))/8)</f>
        <v>4.509988914</v>
      </c>
      <c r="AO52" s="13">
        <f>(496+500+509+520+499+496+513+508)/8</f>
        <v>505.125</v>
      </c>
      <c r="AP52" s="13">
        <f>SQRT(((2^2)+(2.6^2)+(2.7^2)+(4.4^2)+(3.2^2)+(2.7^2)+(4.7^2)+(4.4^2))/8)</f>
        <v>3.47113094</v>
      </c>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0"/>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0"/>
      <c r="GL52" s="10" t="s">
        <v>601</v>
      </c>
      <c r="GM52" s="10"/>
      <c r="GN52" s="10"/>
      <c r="GO52" s="13" t="s">
        <v>129</v>
      </c>
    </row>
    <row r="53" ht="15.75" customHeight="1">
      <c r="A53" s="11">
        <v>135.0</v>
      </c>
      <c r="B53" s="10" t="s">
        <v>602</v>
      </c>
      <c r="C53" s="10" t="s">
        <v>603</v>
      </c>
      <c r="D53" s="11">
        <v>2011.0</v>
      </c>
      <c r="E53" s="12" t="s">
        <v>604</v>
      </c>
      <c r="F53" s="13">
        <v>1.0</v>
      </c>
      <c r="G53" s="13">
        <v>12.0</v>
      </c>
      <c r="H53" s="13" t="s">
        <v>90</v>
      </c>
      <c r="I53" s="7" t="s">
        <v>265</v>
      </c>
      <c r="J53" s="13" t="s">
        <v>605</v>
      </c>
      <c r="K53" s="13" t="s">
        <v>115</v>
      </c>
      <c r="L53" s="13">
        <v>1.0</v>
      </c>
      <c r="M53" s="13">
        <v>2.0</v>
      </c>
      <c r="N53" s="13" t="s">
        <v>116</v>
      </c>
      <c r="O53" s="13" t="s">
        <v>606</v>
      </c>
      <c r="P53" s="13">
        <v>3.0</v>
      </c>
      <c r="Q53" s="13">
        <v>12.0</v>
      </c>
      <c r="R53" s="13" t="s">
        <v>118</v>
      </c>
      <c r="S53" s="13"/>
      <c r="T53" s="13">
        <v>3.0</v>
      </c>
      <c r="U53" s="13">
        <v>12.0</v>
      </c>
      <c r="V53" s="13"/>
      <c r="W53" s="13"/>
      <c r="X53" s="13"/>
      <c r="Y53" s="13"/>
      <c r="Z53" s="13"/>
      <c r="AA53" s="13"/>
      <c r="AB53" s="13"/>
      <c r="AC53" s="13"/>
      <c r="AD53" s="13"/>
      <c r="AE53" s="13"/>
      <c r="AF53" s="13"/>
      <c r="AG53" s="13"/>
      <c r="AH53" s="13" t="s">
        <v>206</v>
      </c>
      <c r="AI53" s="13" t="s">
        <v>607</v>
      </c>
      <c r="AJ53" s="13" t="s">
        <v>608</v>
      </c>
      <c r="AK53" s="13">
        <v>11.83</v>
      </c>
      <c r="AL53" s="13">
        <v>2.73</v>
      </c>
      <c r="AM53" s="13">
        <v>6.0</v>
      </c>
      <c r="AN53" s="13">
        <v>2.3</v>
      </c>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0"/>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0"/>
      <c r="GL53" s="10"/>
      <c r="GM53" s="10"/>
      <c r="GN53" s="10"/>
      <c r="GO53" s="13" t="s">
        <v>129</v>
      </c>
    </row>
    <row r="54" ht="15.75" customHeight="1">
      <c r="A54" s="3">
        <v>16.0</v>
      </c>
      <c r="B54" s="4" t="s">
        <v>609</v>
      </c>
      <c r="C54" s="4" t="s">
        <v>610</v>
      </c>
      <c r="D54" s="3">
        <v>2011.0</v>
      </c>
      <c r="E54" s="8" t="s">
        <v>611</v>
      </c>
      <c r="F54" s="6">
        <v>1.0</v>
      </c>
      <c r="G54" s="6">
        <v>42.0</v>
      </c>
      <c r="H54" s="6" t="s">
        <v>185</v>
      </c>
      <c r="I54" s="7" t="s">
        <v>91</v>
      </c>
      <c r="J54" s="6" t="s">
        <v>92</v>
      </c>
      <c r="K54" s="6" t="s">
        <v>175</v>
      </c>
      <c r="L54" s="6">
        <v>2.0</v>
      </c>
      <c r="M54" s="6">
        <v>2.0</v>
      </c>
      <c r="N54" s="6" t="s">
        <v>116</v>
      </c>
      <c r="O54" s="6" t="s">
        <v>612</v>
      </c>
      <c r="P54" s="6">
        <v>30.0</v>
      </c>
      <c r="Q54" s="6">
        <v>22.0</v>
      </c>
      <c r="R54" s="6" t="s">
        <v>515</v>
      </c>
      <c r="S54" s="6" t="s">
        <v>613</v>
      </c>
      <c r="T54" s="6">
        <v>30.0</v>
      </c>
      <c r="U54" s="6">
        <v>20.0</v>
      </c>
      <c r="V54" s="6"/>
      <c r="W54" s="6"/>
      <c r="X54" s="6"/>
      <c r="Y54" s="6"/>
      <c r="Z54" s="6"/>
      <c r="AA54" s="6"/>
      <c r="AB54" s="6"/>
      <c r="AC54" s="6"/>
      <c r="AD54" s="6"/>
      <c r="AE54" s="6"/>
      <c r="AF54" s="6"/>
      <c r="AG54" s="6"/>
      <c r="AH54" s="6" t="s">
        <v>614</v>
      </c>
      <c r="AI54" s="6" t="s">
        <v>615</v>
      </c>
      <c r="AJ54" s="6" t="s">
        <v>616</v>
      </c>
      <c r="AK54" s="6" t="s">
        <v>617</v>
      </c>
      <c r="AL54" s="6" t="s">
        <v>618</v>
      </c>
      <c r="AM54" s="6" t="s">
        <v>619</v>
      </c>
      <c r="AN54" s="6" t="s">
        <v>620</v>
      </c>
      <c r="AO54" s="6"/>
      <c r="AP54" s="6"/>
      <c r="AQ54" s="6"/>
      <c r="AR54" s="6"/>
      <c r="AS54" s="6"/>
      <c r="AT54" s="6"/>
      <c r="AU54" s="6"/>
      <c r="AV54" s="6" t="s">
        <v>614</v>
      </c>
      <c r="AW54" s="6" t="s">
        <v>615</v>
      </c>
      <c r="AX54" s="6" t="s">
        <v>124</v>
      </c>
      <c r="AY54" s="6" t="s">
        <v>621</v>
      </c>
      <c r="AZ54" s="6" t="s">
        <v>622</v>
      </c>
      <c r="BA54" s="6" t="s">
        <v>623</v>
      </c>
      <c r="BB54" s="6" t="s">
        <v>624</v>
      </c>
      <c r="BC54" s="6"/>
      <c r="BD54" s="6"/>
      <c r="BE54" s="6"/>
      <c r="BF54" s="6"/>
      <c r="BG54" s="6"/>
      <c r="BH54" s="6"/>
      <c r="BI54" s="6"/>
      <c r="BJ54" s="6" t="s">
        <v>614</v>
      </c>
      <c r="BK54" s="6" t="s">
        <v>615</v>
      </c>
      <c r="BL54" s="6" t="s">
        <v>140</v>
      </c>
      <c r="BM54" s="6" t="s">
        <v>625</v>
      </c>
      <c r="BN54" s="6" t="s">
        <v>626</v>
      </c>
      <c r="BO54" s="6" t="s">
        <v>627</v>
      </c>
      <c r="BP54" s="6" t="s">
        <v>628</v>
      </c>
      <c r="BQ54" s="6"/>
      <c r="BR54" s="6"/>
      <c r="BS54" s="6"/>
      <c r="BT54" s="6"/>
      <c r="BU54" s="6"/>
      <c r="BV54" s="6"/>
      <c r="BW54" s="4"/>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4"/>
      <c r="GL54" s="4" t="s">
        <v>629</v>
      </c>
      <c r="GM54" s="4"/>
      <c r="GN54" s="4"/>
      <c r="GO54" s="6" t="s">
        <v>129</v>
      </c>
    </row>
    <row r="55" ht="15.75" customHeight="1">
      <c r="A55" s="3">
        <v>155.0</v>
      </c>
      <c r="B55" s="10" t="s">
        <v>630</v>
      </c>
      <c r="C55" s="10" t="s">
        <v>631</v>
      </c>
      <c r="D55" s="11">
        <v>2011.0</v>
      </c>
      <c r="E55" s="12" t="s">
        <v>632</v>
      </c>
      <c r="F55" s="6">
        <v>1.0</v>
      </c>
      <c r="G55" s="6">
        <v>34.0</v>
      </c>
      <c r="H55" s="6" t="s">
        <v>90</v>
      </c>
      <c r="I55" s="7" t="s">
        <v>91</v>
      </c>
      <c r="J55" s="6" t="s">
        <v>92</v>
      </c>
      <c r="K55" s="6" t="s">
        <v>115</v>
      </c>
      <c r="L55" s="6">
        <v>1.0</v>
      </c>
      <c r="M55" s="6">
        <v>3.0</v>
      </c>
      <c r="N55" s="6" t="s">
        <v>116</v>
      </c>
      <c r="O55" s="6" t="s">
        <v>117</v>
      </c>
      <c r="P55" s="6">
        <v>10.0</v>
      </c>
      <c r="Q55" s="6">
        <v>34.0</v>
      </c>
      <c r="R55" s="6" t="s">
        <v>118</v>
      </c>
      <c r="S55" s="6" t="s">
        <v>633</v>
      </c>
      <c r="T55" s="6">
        <v>10.0</v>
      </c>
      <c r="U55" s="6">
        <v>34.0</v>
      </c>
      <c r="V55" s="6" t="s">
        <v>120</v>
      </c>
      <c r="W55" s="6" t="s">
        <v>138</v>
      </c>
      <c r="X55" s="6">
        <v>10.0</v>
      </c>
      <c r="Y55" s="6">
        <v>34.0</v>
      </c>
      <c r="Z55" s="6"/>
      <c r="AA55" s="6"/>
      <c r="AB55" s="6"/>
      <c r="AC55" s="6"/>
      <c r="AD55" s="6"/>
      <c r="AE55" s="6"/>
      <c r="AF55" s="6"/>
      <c r="AG55" s="6"/>
      <c r="AH55" s="6" t="s">
        <v>188</v>
      </c>
      <c r="AI55" s="6" t="s">
        <v>634</v>
      </c>
      <c r="AJ55" s="6" t="s">
        <v>140</v>
      </c>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4"/>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4"/>
      <c r="GL55" s="4"/>
      <c r="GM55" s="4"/>
      <c r="GN55" s="4"/>
      <c r="GO55" s="6" t="s">
        <v>111</v>
      </c>
    </row>
    <row r="56" ht="15.75" customHeight="1">
      <c r="A56" s="9">
        <v>72.0</v>
      </c>
      <c r="B56" s="10" t="s">
        <v>635</v>
      </c>
      <c r="C56" s="10" t="s">
        <v>636</v>
      </c>
      <c r="D56" s="11">
        <v>2012.0</v>
      </c>
      <c r="E56" s="12" t="s">
        <v>637</v>
      </c>
      <c r="F56" s="13">
        <v>1.0</v>
      </c>
      <c r="G56" s="13">
        <v>42.0</v>
      </c>
      <c r="H56" s="13" t="s">
        <v>90</v>
      </c>
      <c r="I56" s="7" t="s">
        <v>265</v>
      </c>
      <c r="J56" s="13" t="s">
        <v>638</v>
      </c>
      <c r="K56" s="13" t="s">
        <v>175</v>
      </c>
      <c r="L56" s="13">
        <v>2.0</v>
      </c>
      <c r="M56" s="13">
        <v>3.0</v>
      </c>
      <c r="N56" s="13" t="s">
        <v>116</v>
      </c>
      <c r="O56" s="13" t="s">
        <v>639</v>
      </c>
      <c r="P56" s="13">
        <v>30.0</v>
      </c>
      <c r="Q56" s="13">
        <v>42.0</v>
      </c>
      <c r="R56" s="13" t="s">
        <v>118</v>
      </c>
      <c r="S56" s="13" t="s">
        <v>640</v>
      </c>
      <c r="T56" s="13">
        <v>30.0</v>
      </c>
      <c r="U56" s="13">
        <v>42.0</v>
      </c>
      <c r="V56" s="13" t="s">
        <v>120</v>
      </c>
      <c r="W56" s="13" t="s">
        <v>641</v>
      </c>
      <c r="X56" s="13">
        <v>30.0</v>
      </c>
      <c r="Y56" s="13">
        <v>42.0</v>
      </c>
      <c r="Z56" s="13"/>
      <c r="AA56" s="13"/>
      <c r="AB56" s="13"/>
      <c r="AC56" s="13"/>
      <c r="AD56" s="13"/>
      <c r="AE56" s="13"/>
      <c r="AF56" s="13"/>
      <c r="AG56" s="13"/>
      <c r="AH56" s="13" t="s">
        <v>642</v>
      </c>
      <c r="AI56" s="13" t="s">
        <v>643</v>
      </c>
      <c r="AJ56" s="13" t="s">
        <v>140</v>
      </c>
      <c r="AK56" s="13"/>
      <c r="AL56" s="13"/>
      <c r="AM56" s="13"/>
      <c r="AN56" s="13"/>
      <c r="AO56" s="13"/>
      <c r="AP56" s="13"/>
      <c r="AQ56" s="13"/>
      <c r="AR56" s="13"/>
      <c r="AS56" s="13"/>
      <c r="AT56" s="13"/>
      <c r="AU56" s="13"/>
      <c r="AV56" s="13"/>
      <c r="AW56" s="13" t="s">
        <v>644</v>
      </c>
      <c r="AX56" s="13" t="s">
        <v>645</v>
      </c>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0"/>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0"/>
      <c r="GL56" s="10" t="s">
        <v>646</v>
      </c>
      <c r="GM56" s="10"/>
      <c r="GN56" s="10" t="s">
        <v>647</v>
      </c>
      <c r="GO56" s="18" t="s">
        <v>111</v>
      </c>
    </row>
    <row r="57" ht="15.75" customHeight="1">
      <c r="A57" s="3">
        <v>104.0</v>
      </c>
      <c r="B57" s="27" t="s">
        <v>648</v>
      </c>
      <c r="C57" s="4" t="s">
        <v>649</v>
      </c>
      <c r="D57" s="3">
        <v>2012.0</v>
      </c>
      <c r="E57" s="8" t="s">
        <v>650</v>
      </c>
      <c r="F57" s="6">
        <v>1.0</v>
      </c>
      <c r="G57" s="6">
        <v>26.0</v>
      </c>
      <c r="H57" s="6" t="s">
        <v>90</v>
      </c>
      <c r="I57" s="7" t="s">
        <v>91</v>
      </c>
      <c r="J57" s="6" t="s">
        <v>92</v>
      </c>
      <c r="K57" s="6" t="s">
        <v>115</v>
      </c>
      <c r="L57" s="6">
        <v>1.0</v>
      </c>
      <c r="M57" s="6">
        <v>3.0</v>
      </c>
      <c r="N57" s="6" t="s">
        <v>116</v>
      </c>
      <c r="O57" s="13" t="s">
        <v>117</v>
      </c>
      <c r="P57" s="6">
        <v>10.0</v>
      </c>
      <c r="Q57" s="6">
        <v>26.0</v>
      </c>
      <c r="R57" s="6" t="s">
        <v>651</v>
      </c>
      <c r="S57" s="6" t="s">
        <v>652</v>
      </c>
      <c r="T57" s="6">
        <v>10.0</v>
      </c>
      <c r="U57" s="6">
        <v>26.0</v>
      </c>
      <c r="V57" s="6" t="s">
        <v>653</v>
      </c>
      <c r="W57" s="23" t="s">
        <v>654</v>
      </c>
      <c r="X57" s="6">
        <v>10.0</v>
      </c>
      <c r="Y57" s="6">
        <v>26.0</v>
      </c>
      <c r="Z57" s="6"/>
      <c r="AA57" s="6"/>
      <c r="AB57" s="6"/>
      <c r="AC57" s="6"/>
      <c r="AD57" s="6"/>
      <c r="AE57" s="6"/>
      <c r="AF57" s="6"/>
      <c r="AG57" s="6"/>
      <c r="AH57" s="6" t="s">
        <v>655</v>
      </c>
      <c r="AI57" s="23" t="s">
        <v>656</v>
      </c>
      <c r="AJ57" s="6" t="s">
        <v>140</v>
      </c>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4"/>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4"/>
      <c r="GL57" s="4" t="s">
        <v>657</v>
      </c>
      <c r="GM57" s="4"/>
      <c r="GN57" s="4" t="s">
        <v>658</v>
      </c>
      <c r="GO57" s="18" t="s">
        <v>111</v>
      </c>
    </row>
    <row r="58" ht="15.75" customHeight="1">
      <c r="A58" s="9">
        <v>7.0</v>
      </c>
      <c r="B58" s="10" t="s">
        <v>659</v>
      </c>
      <c r="C58" s="10" t="s">
        <v>660</v>
      </c>
      <c r="D58" s="11">
        <v>2012.0</v>
      </c>
      <c r="E58" s="12" t="s">
        <v>661</v>
      </c>
      <c r="F58" s="13">
        <v>1.0</v>
      </c>
      <c r="G58" s="13">
        <v>24.0</v>
      </c>
      <c r="H58" s="13" t="s">
        <v>185</v>
      </c>
      <c r="I58" s="7" t="s">
        <v>91</v>
      </c>
      <c r="J58" s="13" t="s">
        <v>92</v>
      </c>
      <c r="K58" s="13" t="s">
        <v>115</v>
      </c>
      <c r="L58" s="13">
        <v>1.0</v>
      </c>
      <c r="M58" s="13">
        <v>2.0</v>
      </c>
      <c r="N58" s="13" t="s">
        <v>116</v>
      </c>
      <c r="O58" s="13" t="s">
        <v>117</v>
      </c>
      <c r="P58" s="13">
        <v>8.0</v>
      </c>
      <c r="Q58" s="13">
        <v>12.0</v>
      </c>
      <c r="R58" s="13" t="s">
        <v>118</v>
      </c>
      <c r="S58" s="13" t="s">
        <v>662</v>
      </c>
      <c r="T58" s="13">
        <v>8.0</v>
      </c>
      <c r="U58" s="13">
        <v>12.0</v>
      </c>
      <c r="V58" s="13"/>
      <c r="W58" s="13"/>
      <c r="X58" s="13"/>
      <c r="Y58" s="13"/>
      <c r="Z58" s="13"/>
      <c r="AA58" s="13"/>
      <c r="AB58" s="13"/>
      <c r="AC58" s="13"/>
      <c r="AD58" s="13"/>
      <c r="AE58" s="13"/>
      <c r="AF58" s="13"/>
      <c r="AG58" s="13"/>
      <c r="AH58" s="13" t="s">
        <v>663</v>
      </c>
      <c r="AI58" s="13" t="s">
        <v>517</v>
      </c>
      <c r="AJ58" s="13" t="s">
        <v>124</v>
      </c>
      <c r="AK58" s="13">
        <v>82.0</v>
      </c>
      <c r="AL58" s="13">
        <v>9.0</v>
      </c>
      <c r="AM58" s="13">
        <v>89.0</v>
      </c>
      <c r="AN58" s="13">
        <v>9.0</v>
      </c>
      <c r="AO58" s="13"/>
      <c r="AP58" s="13"/>
      <c r="AQ58" s="13"/>
      <c r="AR58" s="13"/>
      <c r="AS58" s="13"/>
      <c r="AT58" s="13"/>
      <c r="AU58" s="13" t="s">
        <v>664</v>
      </c>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0"/>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0"/>
      <c r="GL58" s="10" t="s">
        <v>665</v>
      </c>
      <c r="GM58" s="10"/>
      <c r="GN58" s="10"/>
      <c r="GO58" s="18" t="s">
        <v>111</v>
      </c>
    </row>
    <row r="59" ht="15.75" customHeight="1">
      <c r="A59" s="3">
        <v>7.0</v>
      </c>
      <c r="B59" s="4" t="s">
        <v>659</v>
      </c>
      <c r="C59" s="4" t="s">
        <v>660</v>
      </c>
      <c r="D59" s="3">
        <v>2012.0</v>
      </c>
      <c r="E59" s="8" t="s">
        <v>661</v>
      </c>
      <c r="F59" s="6">
        <v>2.0</v>
      </c>
      <c r="G59" s="6">
        <v>120.0</v>
      </c>
      <c r="H59" s="6" t="s">
        <v>185</v>
      </c>
      <c r="I59" s="7" t="s">
        <v>91</v>
      </c>
      <c r="J59" s="6" t="s">
        <v>92</v>
      </c>
      <c r="K59" s="6" t="s">
        <v>115</v>
      </c>
      <c r="L59" s="6">
        <v>1.0</v>
      </c>
      <c r="M59" s="6">
        <v>4.0</v>
      </c>
      <c r="N59" s="6" t="s">
        <v>116</v>
      </c>
      <c r="O59" s="6" t="s">
        <v>333</v>
      </c>
      <c r="P59" s="6" t="s">
        <v>295</v>
      </c>
      <c r="Q59" s="6">
        <v>120.0</v>
      </c>
      <c r="R59" s="6" t="s">
        <v>666</v>
      </c>
      <c r="S59" s="6" t="s">
        <v>667</v>
      </c>
      <c r="T59" s="6" t="s">
        <v>295</v>
      </c>
      <c r="U59" s="6">
        <v>40.0</v>
      </c>
      <c r="V59" s="6" t="s">
        <v>668</v>
      </c>
      <c r="W59" s="6" t="s">
        <v>669</v>
      </c>
      <c r="X59" s="6" t="s">
        <v>295</v>
      </c>
      <c r="Y59" s="6">
        <v>42.0</v>
      </c>
      <c r="Z59" s="6" t="s">
        <v>670</v>
      </c>
      <c r="AA59" s="6" t="s">
        <v>671</v>
      </c>
      <c r="AB59" s="6" t="s">
        <v>295</v>
      </c>
      <c r="AC59" s="6">
        <v>38.0</v>
      </c>
      <c r="AD59" s="6"/>
      <c r="AE59" s="6"/>
      <c r="AF59" s="6"/>
      <c r="AG59" s="6"/>
      <c r="AH59" s="6" t="s">
        <v>400</v>
      </c>
      <c r="AI59" s="6" t="s">
        <v>421</v>
      </c>
      <c r="AJ59" s="6" t="s">
        <v>672</v>
      </c>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4"/>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4"/>
      <c r="GL59" s="4" t="s">
        <v>673</v>
      </c>
      <c r="GM59" s="4"/>
      <c r="GN59" s="4"/>
      <c r="GO59" s="18" t="s">
        <v>111</v>
      </c>
    </row>
    <row r="60" ht="15.75" customHeight="1">
      <c r="A60" s="9">
        <v>134.0</v>
      </c>
      <c r="B60" s="4" t="s">
        <v>674</v>
      </c>
      <c r="C60" s="4" t="s">
        <v>675</v>
      </c>
      <c r="D60" s="3">
        <v>2012.0</v>
      </c>
      <c r="E60" s="8" t="s">
        <v>676</v>
      </c>
      <c r="F60" s="6">
        <v>1.0</v>
      </c>
      <c r="G60" s="6">
        <v>32.0</v>
      </c>
      <c r="H60" s="6" t="s">
        <v>185</v>
      </c>
      <c r="I60" s="7" t="s">
        <v>91</v>
      </c>
      <c r="J60" s="6" t="s">
        <v>92</v>
      </c>
      <c r="K60" s="6" t="s">
        <v>205</v>
      </c>
      <c r="L60" s="6">
        <v>1.0</v>
      </c>
      <c r="M60" s="6">
        <v>2.0</v>
      </c>
      <c r="N60" s="6" t="s">
        <v>116</v>
      </c>
      <c r="O60" s="6" t="s">
        <v>677</v>
      </c>
      <c r="P60" s="6">
        <v>20.0</v>
      </c>
      <c r="Q60" s="6"/>
      <c r="R60" s="6" t="s">
        <v>120</v>
      </c>
      <c r="S60" s="6" t="s">
        <v>678</v>
      </c>
      <c r="T60" s="6">
        <v>20.0</v>
      </c>
      <c r="U60" s="6"/>
      <c r="V60" s="6"/>
      <c r="W60" s="6"/>
      <c r="X60" s="6"/>
      <c r="Y60" s="6"/>
      <c r="Z60" s="6"/>
      <c r="AA60" s="6"/>
      <c r="AB60" s="6"/>
      <c r="AC60" s="6"/>
      <c r="AD60" s="6"/>
      <c r="AE60" s="6"/>
      <c r="AF60" s="6"/>
      <c r="AG60" s="6"/>
      <c r="AH60" s="6" t="s">
        <v>679</v>
      </c>
      <c r="AI60" s="6" t="s">
        <v>680</v>
      </c>
      <c r="AJ60" s="6" t="s">
        <v>681</v>
      </c>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4"/>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4"/>
      <c r="GL60" s="4" t="s">
        <v>682</v>
      </c>
      <c r="GM60" s="4"/>
      <c r="GN60" s="4" t="s">
        <v>683</v>
      </c>
      <c r="GO60" s="18" t="s">
        <v>111</v>
      </c>
    </row>
    <row r="61" ht="15.75" customHeight="1">
      <c r="A61" s="11">
        <v>83.0</v>
      </c>
      <c r="B61" s="10" t="s">
        <v>684</v>
      </c>
      <c r="C61" s="10" t="s">
        <v>512</v>
      </c>
      <c r="D61" s="11">
        <v>2012.0</v>
      </c>
      <c r="E61" s="12" t="s">
        <v>685</v>
      </c>
      <c r="F61" s="13">
        <v>1.0</v>
      </c>
      <c r="G61" s="13">
        <v>16.0</v>
      </c>
      <c r="H61" s="13" t="s">
        <v>90</v>
      </c>
      <c r="I61" s="7" t="s">
        <v>91</v>
      </c>
      <c r="J61" s="13" t="s">
        <v>92</v>
      </c>
      <c r="K61" s="13" t="s">
        <v>175</v>
      </c>
      <c r="L61" s="13">
        <v>2.0</v>
      </c>
      <c r="M61" s="13">
        <v>2.0</v>
      </c>
      <c r="N61" s="13" t="s">
        <v>116</v>
      </c>
      <c r="O61" s="13" t="s">
        <v>117</v>
      </c>
      <c r="P61" s="13">
        <v>35.0</v>
      </c>
      <c r="Q61" s="13">
        <v>16.0</v>
      </c>
      <c r="R61" s="13" t="s">
        <v>120</v>
      </c>
      <c r="S61" s="13" t="s">
        <v>686</v>
      </c>
      <c r="T61" s="13">
        <v>35.0</v>
      </c>
      <c r="U61" s="13">
        <v>16.0</v>
      </c>
      <c r="V61" s="13"/>
      <c r="W61" s="13"/>
      <c r="X61" s="13"/>
      <c r="Y61" s="13"/>
      <c r="Z61" s="13"/>
      <c r="AA61" s="13"/>
      <c r="AB61" s="13"/>
      <c r="AC61" s="13"/>
      <c r="AD61" s="13"/>
      <c r="AE61" s="13"/>
      <c r="AF61" s="13"/>
      <c r="AG61" s="13"/>
      <c r="AH61" s="13" t="s">
        <v>687</v>
      </c>
      <c r="AI61" s="13" t="s">
        <v>688</v>
      </c>
      <c r="AJ61" s="13" t="s">
        <v>124</v>
      </c>
      <c r="AK61" s="13" t="s">
        <v>689</v>
      </c>
      <c r="AL61" s="13" t="s">
        <v>690</v>
      </c>
      <c r="AM61" s="13" t="s">
        <v>691</v>
      </c>
      <c r="AN61" s="13" t="s">
        <v>692</v>
      </c>
      <c r="AO61" s="13"/>
      <c r="AP61" s="13"/>
      <c r="AQ61" s="13"/>
      <c r="AR61" s="13"/>
      <c r="AS61" s="13"/>
      <c r="AT61" s="13"/>
      <c r="AU61" s="13"/>
      <c r="AV61" s="13"/>
      <c r="AW61" s="13"/>
      <c r="AX61" s="13"/>
      <c r="AY61" s="13"/>
      <c r="AZ61" s="13"/>
      <c r="BA61" s="13"/>
      <c r="BB61" s="13"/>
      <c r="BC61" s="13"/>
      <c r="BD61" s="13"/>
      <c r="BE61" s="13"/>
      <c r="BF61" s="13"/>
      <c r="BG61" s="13"/>
      <c r="BH61" s="13"/>
      <c r="BI61" s="13" t="s">
        <v>693</v>
      </c>
      <c r="BJ61" s="13"/>
      <c r="BK61" s="13"/>
      <c r="BL61" s="13"/>
      <c r="BM61" s="13"/>
      <c r="BN61" s="13"/>
      <c r="BO61" s="13"/>
      <c r="BP61" s="13"/>
      <c r="BQ61" s="13"/>
      <c r="BR61" s="13"/>
      <c r="BS61" s="13"/>
      <c r="BT61" s="13"/>
      <c r="BU61" s="13"/>
      <c r="BV61" s="13"/>
      <c r="BW61" s="10"/>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0"/>
      <c r="GL61" s="10" t="s">
        <v>694</v>
      </c>
      <c r="GM61" s="10"/>
      <c r="GN61" s="10"/>
      <c r="GO61" s="13" t="s">
        <v>129</v>
      </c>
    </row>
    <row r="62" ht="15.75" customHeight="1">
      <c r="A62" s="9">
        <v>39.0</v>
      </c>
      <c r="B62" s="4" t="s">
        <v>695</v>
      </c>
      <c r="C62" s="4" t="s">
        <v>696</v>
      </c>
      <c r="D62" s="3">
        <v>2012.0</v>
      </c>
      <c r="E62" s="8" t="s">
        <v>697</v>
      </c>
      <c r="F62" s="6">
        <v>1.0</v>
      </c>
      <c r="G62" s="6">
        <v>30.0</v>
      </c>
      <c r="H62" s="6" t="s">
        <v>185</v>
      </c>
      <c r="I62" s="7" t="s">
        <v>91</v>
      </c>
      <c r="J62" s="6" t="s">
        <v>92</v>
      </c>
      <c r="K62" s="6" t="s">
        <v>698</v>
      </c>
      <c r="L62" s="6">
        <v>3.0</v>
      </c>
      <c r="M62" s="6">
        <v>2.0</v>
      </c>
      <c r="N62" s="6" t="s">
        <v>116</v>
      </c>
      <c r="O62" s="6" t="s">
        <v>117</v>
      </c>
      <c r="P62" s="6">
        <v>60.0</v>
      </c>
      <c r="Q62" s="6">
        <v>15.0</v>
      </c>
      <c r="R62" s="6" t="s">
        <v>339</v>
      </c>
      <c r="S62" s="6" t="s">
        <v>699</v>
      </c>
      <c r="T62" s="6" t="s">
        <v>700</v>
      </c>
      <c r="U62" s="6">
        <v>15.0</v>
      </c>
      <c r="V62" s="6"/>
      <c r="W62" s="6"/>
      <c r="X62" s="6"/>
      <c r="Y62" s="6"/>
      <c r="Z62" s="6"/>
      <c r="AA62" s="6"/>
      <c r="AB62" s="6"/>
      <c r="AC62" s="6"/>
      <c r="AD62" s="6"/>
      <c r="AE62" s="6"/>
      <c r="AF62" s="6"/>
      <c r="AG62" s="6"/>
      <c r="AH62" s="6" t="s">
        <v>701</v>
      </c>
      <c r="AI62" s="6" t="s">
        <v>702</v>
      </c>
      <c r="AJ62" s="6" t="s">
        <v>124</v>
      </c>
      <c r="AK62" s="6" t="s">
        <v>703</v>
      </c>
      <c r="AL62" s="6" t="s">
        <v>704</v>
      </c>
      <c r="AM62" s="6" t="s">
        <v>705</v>
      </c>
      <c r="AN62" s="6" t="s">
        <v>706</v>
      </c>
      <c r="AO62" s="6"/>
      <c r="AP62" s="6"/>
      <c r="AQ62" s="6"/>
      <c r="AR62" s="6"/>
      <c r="AS62" s="6"/>
      <c r="AT62" s="6"/>
      <c r="AU62" s="6"/>
      <c r="AV62" s="6" t="s">
        <v>96</v>
      </c>
      <c r="AW62" s="6" t="s">
        <v>707</v>
      </c>
      <c r="AX62" s="6" t="s">
        <v>124</v>
      </c>
      <c r="AY62" s="6" t="s">
        <v>708</v>
      </c>
      <c r="AZ62" s="6" t="s">
        <v>709</v>
      </c>
      <c r="BA62" s="6" t="s">
        <v>710</v>
      </c>
      <c r="BB62" s="6" t="s">
        <v>711</v>
      </c>
      <c r="BC62" s="6"/>
      <c r="BD62" s="6"/>
      <c r="BE62" s="6"/>
      <c r="BF62" s="6"/>
      <c r="BG62" s="6"/>
      <c r="BH62" s="6"/>
      <c r="BI62" s="6"/>
      <c r="BJ62" s="6"/>
      <c r="BK62" s="6"/>
      <c r="BL62" s="6"/>
      <c r="BM62" s="6"/>
      <c r="BN62" s="6"/>
      <c r="BO62" s="6"/>
      <c r="BP62" s="6"/>
      <c r="BQ62" s="6"/>
      <c r="BR62" s="6"/>
      <c r="BS62" s="6"/>
      <c r="BT62" s="6"/>
      <c r="BU62" s="6"/>
      <c r="BV62" s="6"/>
      <c r="BW62" s="4"/>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4"/>
      <c r="GL62" s="4" t="s">
        <v>712</v>
      </c>
      <c r="GM62" s="4"/>
      <c r="GN62" s="4"/>
      <c r="GO62" s="6" t="s">
        <v>129</v>
      </c>
    </row>
    <row r="63" ht="15.75" customHeight="1">
      <c r="A63" s="9">
        <v>39.0</v>
      </c>
      <c r="B63" s="4" t="s">
        <v>695</v>
      </c>
      <c r="C63" s="4" t="s">
        <v>696</v>
      </c>
      <c r="D63" s="3">
        <v>2012.0</v>
      </c>
      <c r="E63" s="8" t="s">
        <v>713</v>
      </c>
      <c r="F63" s="6">
        <v>2.0</v>
      </c>
      <c r="G63" s="6">
        <v>30.0</v>
      </c>
      <c r="H63" s="6" t="s">
        <v>185</v>
      </c>
      <c r="I63" s="7" t="s">
        <v>91</v>
      </c>
      <c r="J63" s="6" t="s">
        <v>92</v>
      </c>
      <c r="K63" s="6" t="s">
        <v>205</v>
      </c>
      <c r="L63" s="6">
        <v>3.0</v>
      </c>
      <c r="M63" s="6">
        <v>2.0</v>
      </c>
      <c r="N63" s="6" t="s">
        <v>116</v>
      </c>
      <c r="O63" s="6" t="s">
        <v>117</v>
      </c>
      <c r="P63" s="6">
        <v>60.0</v>
      </c>
      <c r="Q63" s="6">
        <v>15.0</v>
      </c>
      <c r="R63" s="6" t="s">
        <v>339</v>
      </c>
      <c r="S63" s="6" t="s">
        <v>699</v>
      </c>
      <c r="T63" s="6" t="s">
        <v>714</v>
      </c>
      <c r="U63" s="6">
        <v>15.0</v>
      </c>
      <c r="V63" s="6"/>
      <c r="W63" s="6"/>
      <c r="X63" s="6"/>
      <c r="Y63" s="6"/>
      <c r="Z63" s="6"/>
      <c r="AA63" s="6"/>
      <c r="AB63" s="6"/>
      <c r="AC63" s="6"/>
      <c r="AD63" s="6"/>
      <c r="AE63" s="6"/>
      <c r="AF63" s="6"/>
      <c r="AG63" s="6"/>
      <c r="AH63" s="6" t="s">
        <v>188</v>
      </c>
      <c r="AI63" s="6" t="s">
        <v>715</v>
      </c>
      <c r="AJ63" s="6" t="s">
        <v>124</v>
      </c>
      <c r="AK63" s="6">
        <f>(89.11+83.5+84+81.6)/4</f>
        <v>84.5525</v>
      </c>
      <c r="AL63" s="6">
        <f>SQRT(((7.39^2)+(10.57^2)+(12.66^2)+(17.03))/4)</f>
        <v>9.268799814</v>
      </c>
      <c r="AM63" s="6">
        <f>(87+84.2+82.25+84.41)/4</f>
        <v>84.465</v>
      </c>
      <c r="AN63" s="6">
        <f>SQRT(((22.34^2)+(21.66^2)+(22.82^2)+(22.87^2))/4)</f>
        <v>22.42777575</v>
      </c>
      <c r="AO63" s="6"/>
      <c r="AP63" s="6"/>
      <c r="AQ63" s="6"/>
      <c r="AR63" s="6"/>
      <c r="AS63" s="6"/>
      <c r="AT63" s="6"/>
      <c r="AU63" s="4"/>
      <c r="AV63" s="6" t="s">
        <v>188</v>
      </c>
      <c r="AW63" s="6" t="s">
        <v>715</v>
      </c>
      <c r="AX63" s="6" t="s">
        <v>140</v>
      </c>
      <c r="AY63" s="6"/>
      <c r="AZ63" s="6"/>
      <c r="BA63" s="6"/>
      <c r="BB63" s="6"/>
      <c r="BC63" s="6"/>
      <c r="BD63" s="6"/>
      <c r="BE63" s="6"/>
      <c r="BF63" s="6"/>
      <c r="BG63" s="6"/>
      <c r="BH63" s="6"/>
      <c r="BI63" s="6"/>
      <c r="BJ63" s="6"/>
      <c r="BK63" s="6"/>
      <c r="BL63" s="6"/>
      <c r="BM63" s="6"/>
      <c r="BN63" s="6"/>
      <c r="BO63" s="6"/>
      <c r="BP63" s="6"/>
      <c r="BQ63" s="6"/>
      <c r="BR63" s="6"/>
      <c r="BS63" s="6"/>
      <c r="BT63" s="6"/>
      <c r="BU63" s="6"/>
      <c r="BV63" s="6"/>
      <c r="BW63" s="4"/>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4"/>
      <c r="GL63" s="4" t="s">
        <v>712</v>
      </c>
      <c r="GM63" s="4"/>
      <c r="GN63" s="4"/>
      <c r="GO63" s="6" t="s">
        <v>129</v>
      </c>
    </row>
    <row r="64" ht="15.75" customHeight="1">
      <c r="A64" s="11">
        <v>63.0</v>
      </c>
      <c r="B64" s="10" t="s">
        <v>716</v>
      </c>
      <c r="C64" s="10" t="s">
        <v>717</v>
      </c>
      <c r="D64" s="11">
        <v>2012.0</v>
      </c>
      <c r="E64" s="26" t="s">
        <v>718</v>
      </c>
      <c r="F64" s="13">
        <v>1.0</v>
      </c>
      <c r="G64" s="13">
        <v>52.0</v>
      </c>
      <c r="H64" s="13" t="s">
        <v>185</v>
      </c>
      <c r="I64" s="7" t="s">
        <v>91</v>
      </c>
      <c r="J64" s="13" t="s">
        <v>719</v>
      </c>
      <c r="K64" s="13" t="s">
        <v>205</v>
      </c>
      <c r="L64" s="13">
        <v>1.0</v>
      </c>
      <c r="M64" s="13">
        <v>2.0</v>
      </c>
      <c r="N64" s="13" t="s">
        <v>720</v>
      </c>
      <c r="O64" s="13" t="s">
        <v>721</v>
      </c>
      <c r="P64" s="13">
        <v>0.0</v>
      </c>
      <c r="Q64" s="13">
        <v>26.0</v>
      </c>
      <c r="R64" s="13" t="s">
        <v>722</v>
      </c>
      <c r="S64" s="13" t="s">
        <v>723</v>
      </c>
      <c r="T64" s="13" t="s">
        <v>724</v>
      </c>
      <c r="U64" s="13">
        <v>26.0</v>
      </c>
      <c r="V64" s="13"/>
      <c r="W64" s="13"/>
      <c r="X64" s="13"/>
      <c r="Y64" s="13"/>
      <c r="Z64" s="13"/>
      <c r="AA64" s="13"/>
      <c r="AB64" s="13"/>
      <c r="AC64" s="13"/>
      <c r="AD64" s="13"/>
      <c r="AE64" s="13"/>
      <c r="AF64" s="13"/>
      <c r="AG64" s="13"/>
      <c r="AH64" s="13" t="s">
        <v>206</v>
      </c>
      <c r="AI64" s="13" t="s">
        <v>725</v>
      </c>
      <c r="AJ64" s="13" t="s">
        <v>124</v>
      </c>
      <c r="AK64" s="13">
        <v>0.95</v>
      </c>
      <c r="AL64" s="13">
        <v>0.08</v>
      </c>
      <c r="AM64" s="13">
        <v>0.88</v>
      </c>
      <c r="AN64" s="13">
        <v>0.13</v>
      </c>
      <c r="AO64" s="13"/>
      <c r="AP64" s="13"/>
      <c r="AQ64" s="13"/>
      <c r="AR64" s="13"/>
      <c r="AS64" s="13"/>
      <c r="AT64" s="13"/>
      <c r="AU64" s="13"/>
      <c r="AV64" s="13" t="s">
        <v>206</v>
      </c>
      <c r="AW64" s="13" t="s">
        <v>726</v>
      </c>
      <c r="AX64" s="13" t="s">
        <v>124</v>
      </c>
      <c r="AY64" s="13">
        <v>0.88</v>
      </c>
      <c r="AZ64" s="13">
        <v>0.08</v>
      </c>
      <c r="BA64" s="13">
        <v>0.83</v>
      </c>
      <c r="BB64" s="13">
        <v>0.09</v>
      </c>
      <c r="BC64" s="13"/>
      <c r="BD64" s="13"/>
      <c r="BE64" s="13"/>
      <c r="BF64" s="13"/>
      <c r="BG64" s="13"/>
      <c r="BH64" s="13"/>
      <c r="BI64" s="13"/>
      <c r="BJ64" s="13" t="s">
        <v>206</v>
      </c>
      <c r="BK64" s="13" t="s">
        <v>727</v>
      </c>
      <c r="BL64" s="13" t="s">
        <v>124</v>
      </c>
      <c r="BM64" s="13">
        <v>0.9</v>
      </c>
      <c r="BN64" s="13">
        <v>0.12</v>
      </c>
      <c r="BO64" s="13">
        <v>0.7</v>
      </c>
      <c r="BP64" s="13">
        <v>0.3</v>
      </c>
      <c r="BQ64" s="13"/>
      <c r="BR64" s="13"/>
      <c r="BS64" s="13"/>
      <c r="BT64" s="13"/>
      <c r="BU64" s="13"/>
      <c r="BV64" s="13"/>
      <c r="BW64" s="10"/>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0"/>
      <c r="GL64" s="10"/>
      <c r="GM64" s="10"/>
      <c r="GN64" s="10"/>
      <c r="GO64" s="13" t="s">
        <v>129</v>
      </c>
    </row>
    <row r="65" ht="15.75" customHeight="1">
      <c r="A65" s="11">
        <v>93.0</v>
      </c>
      <c r="B65" s="10" t="s">
        <v>728</v>
      </c>
      <c r="C65" s="10" t="s">
        <v>729</v>
      </c>
      <c r="D65" s="11">
        <v>2013.0</v>
      </c>
      <c r="E65" s="12" t="s">
        <v>730</v>
      </c>
      <c r="F65" s="13">
        <v>1.0</v>
      </c>
      <c r="G65" s="13">
        <v>37.0</v>
      </c>
      <c r="H65" s="13" t="s">
        <v>90</v>
      </c>
      <c r="I65" s="7" t="s">
        <v>91</v>
      </c>
      <c r="J65" s="13" t="s">
        <v>92</v>
      </c>
      <c r="K65" s="13" t="s">
        <v>115</v>
      </c>
      <c r="L65" s="13">
        <v>1.0</v>
      </c>
      <c r="M65" s="13">
        <v>3.0</v>
      </c>
      <c r="N65" s="13" t="s">
        <v>311</v>
      </c>
      <c r="O65" s="13" t="s">
        <v>731</v>
      </c>
      <c r="P65" s="13">
        <v>6.5</v>
      </c>
      <c r="Q65" s="13">
        <v>37.0</v>
      </c>
      <c r="R65" s="13" t="s">
        <v>118</v>
      </c>
      <c r="S65" s="13" t="s">
        <v>732</v>
      </c>
      <c r="T65" s="13">
        <v>6.5</v>
      </c>
      <c r="U65" s="13">
        <v>37.0</v>
      </c>
      <c r="V65" s="13" t="s">
        <v>555</v>
      </c>
      <c r="W65" s="13" t="s">
        <v>733</v>
      </c>
      <c r="X65" s="13">
        <v>6.5</v>
      </c>
      <c r="Y65" s="13">
        <v>37.0</v>
      </c>
      <c r="Z65" s="13"/>
      <c r="AA65" s="13"/>
      <c r="AB65" s="13"/>
      <c r="AC65" s="13"/>
      <c r="AD65" s="13"/>
      <c r="AE65" s="13"/>
      <c r="AF65" s="13"/>
      <c r="AG65" s="13"/>
      <c r="AH65" s="13" t="s">
        <v>96</v>
      </c>
      <c r="AI65" s="13" t="s">
        <v>734</v>
      </c>
      <c r="AJ65" s="13" t="s">
        <v>140</v>
      </c>
      <c r="AK65" s="13"/>
      <c r="AL65" s="13"/>
      <c r="AM65" s="13"/>
      <c r="AN65" s="13"/>
      <c r="AO65" s="13"/>
      <c r="AP65" s="13"/>
      <c r="AQ65" s="13"/>
      <c r="AR65" s="13"/>
      <c r="AS65" s="13"/>
      <c r="AT65" s="13"/>
      <c r="AU65" s="13"/>
      <c r="AV65" s="13" t="s">
        <v>96</v>
      </c>
      <c r="AW65" s="13" t="s">
        <v>734</v>
      </c>
      <c r="AX65" s="13" t="s">
        <v>124</v>
      </c>
      <c r="AY65" s="13"/>
      <c r="AZ65" s="13"/>
      <c r="BA65" s="13"/>
      <c r="BB65" s="13"/>
      <c r="BC65" s="13"/>
      <c r="BD65" s="13"/>
      <c r="BE65" s="13"/>
      <c r="BF65" s="13"/>
      <c r="BG65" s="13"/>
      <c r="BH65" s="13"/>
      <c r="BI65" s="13"/>
      <c r="BJ65" s="13" t="s">
        <v>735</v>
      </c>
      <c r="BK65" s="13" t="s">
        <v>734</v>
      </c>
      <c r="BL65" s="13" t="s">
        <v>124</v>
      </c>
      <c r="BM65" s="13"/>
      <c r="BN65" s="13"/>
      <c r="BO65" s="13"/>
      <c r="BP65" s="13"/>
      <c r="BQ65" s="13"/>
      <c r="BR65" s="13"/>
      <c r="BS65" s="13"/>
      <c r="BT65" s="13"/>
      <c r="BU65" s="13"/>
      <c r="BV65" s="13"/>
      <c r="BW65" s="10"/>
      <c r="BX65" s="13" t="s">
        <v>188</v>
      </c>
      <c r="BY65" s="13" t="s">
        <v>734</v>
      </c>
      <c r="BZ65" s="13" t="s">
        <v>736</v>
      </c>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0"/>
      <c r="GL65" s="10" t="s">
        <v>737</v>
      </c>
      <c r="GM65" s="10"/>
      <c r="GN65" s="10"/>
      <c r="GO65" s="18" t="s">
        <v>111</v>
      </c>
    </row>
    <row r="66" ht="15.75" customHeight="1">
      <c r="A66" s="11">
        <v>32.0</v>
      </c>
      <c r="B66" s="10" t="s">
        <v>738</v>
      </c>
      <c r="C66" s="10" t="s">
        <v>739</v>
      </c>
      <c r="D66" s="11">
        <v>2013.0</v>
      </c>
      <c r="E66" s="12" t="s">
        <v>740</v>
      </c>
      <c r="F66" s="13">
        <v>1.0</v>
      </c>
      <c r="G66" s="13">
        <v>40.0</v>
      </c>
      <c r="H66" s="13" t="s">
        <v>185</v>
      </c>
      <c r="I66" s="7" t="s">
        <v>91</v>
      </c>
      <c r="J66" s="13" t="s">
        <v>92</v>
      </c>
      <c r="K66" s="13" t="s">
        <v>175</v>
      </c>
      <c r="L66" s="13">
        <v>2.0</v>
      </c>
      <c r="M66" s="13">
        <v>2.0</v>
      </c>
      <c r="N66" s="13" t="s">
        <v>297</v>
      </c>
      <c r="O66" s="13" t="s">
        <v>612</v>
      </c>
      <c r="P66" s="13">
        <v>30.0</v>
      </c>
      <c r="Q66" s="13">
        <v>20.0</v>
      </c>
      <c r="R66" s="13" t="s">
        <v>118</v>
      </c>
      <c r="S66" s="13" t="s">
        <v>741</v>
      </c>
      <c r="T66" s="13">
        <v>60.0</v>
      </c>
      <c r="U66" s="13">
        <v>20.0</v>
      </c>
      <c r="V66" s="13"/>
      <c r="W66" s="13"/>
      <c r="X66" s="13"/>
      <c r="Y66" s="13"/>
      <c r="Z66" s="13"/>
      <c r="AA66" s="13"/>
      <c r="AB66" s="13"/>
      <c r="AC66" s="13"/>
      <c r="AD66" s="13"/>
      <c r="AE66" s="13"/>
      <c r="AF66" s="13"/>
      <c r="AG66" s="13"/>
      <c r="AH66" s="13" t="s">
        <v>614</v>
      </c>
      <c r="AI66" s="13" t="s">
        <v>615</v>
      </c>
      <c r="AJ66" s="13" t="s">
        <v>742</v>
      </c>
      <c r="AK66" s="13"/>
      <c r="AL66" s="13"/>
      <c r="AM66" s="13"/>
      <c r="AN66" s="13"/>
      <c r="AO66" s="13"/>
      <c r="AP66" s="13"/>
      <c r="AQ66" s="13"/>
      <c r="AR66" s="13"/>
      <c r="AS66" s="13"/>
      <c r="AT66" s="13"/>
      <c r="AU66" s="13"/>
      <c r="AV66" s="13"/>
      <c r="AW66" s="13" t="s">
        <v>743</v>
      </c>
      <c r="AX66" s="13" t="s">
        <v>744</v>
      </c>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0"/>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0"/>
      <c r="GL66" s="10" t="s">
        <v>745</v>
      </c>
      <c r="GM66" s="10"/>
      <c r="GN66" s="10"/>
      <c r="GO66" s="18" t="s">
        <v>111</v>
      </c>
    </row>
    <row r="67" ht="15.75" customHeight="1">
      <c r="A67" s="11">
        <v>58.0</v>
      </c>
      <c r="B67" s="10" t="s">
        <v>746</v>
      </c>
      <c r="C67" s="10" t="s">
        <v>747</v>
      </c>
      <c r="D67" s="11">
        <v>2013.0</v>
      </c>
      <c r="E67" s="12" t="s">
        <v>748</v>
      </c>
      <c r="F67" s="13">
        <v>1.0</v>
      </c>
      <c r="G67" s="13">
        <v>80.0</v>
      </c>
      <c r="H67" s="13" t="s">
        <v>185</v>
      </c>
      <c r="I67" s="7" t="s">
        <v>91</v>
      </c>
      <c r="J67" s="13" t="s">
        <v>92</v>
      </c>
      <c r="K67" s="13" t="s">
        <v>115</v>
      </c>
      <c r="L67" s="13">
        <v>1.0</v>
      </c>
      <c r="M67" s="13">
        <v>4.0</v>
      </c>
      <c r="N67" s="13" t="s">
        <v>116</v>
      </c>
      <c r="O67" s="13" t="s">
        <v>117</v>
      </c>
      <c r="P67" s="13">
        <v>40.0</v>
      </c>
      <c r="Q67" s="13">
        <v>20.0</v>
      </c>
      <c r="R67" s="13" t="s">
        <v>133</v>
      </c>
      <c r="S67" s="13" t="s">
        <v>749</v>
      </c>
      <c r="T67" s="13">
        <v>40.0</v>
      </c>
      <c r="U67" s="13">
        <v>20.0</v>
      </c>
      <c r="V67" s="13" t="s">
        <v>118</v>
      </c>
      <c r="W67" s="13" t="s">
        <v>750</v>
      </c>
      <c r="X67" s="13">
        <v>40.0</v>
      </c>
      <c r="Y67" s="13">
        <v>20.0</v>
      </c>
      <c r="Z67" s="13" t="s">
        <v>120</v>
      </c>
      <c r="AA67" s="13" t="s">
        <v>751</v>
      </c>
      <c r="AB67" s="13">
        <v>40.0</v>
      </c>
      <c r="AC67" s="13">
        <v>20.0</v>
      </c>
      <c r="AD67" s="13"/>
      <c r="AE67" s="13"/>
      <c r="AF67" s="13"/>
      <c r="AG67" s="13"/>
      <c r="AH67" s="13" t="s">
        <v>642</v>
      </c>
      <c r="AI67" s="13" t="s">
        <v>752</v>
      </c>
      <c r="AJ67" s="13" t="s">
        <v>753</v>
      </c>
      <c r="AK67" s="13"/>
      <c r="AL67" s="13"/>
      <c r="AM67" s="13"/>
      <c r="AN67" s="13"/>
      <c r="AO67" s="13"/>
      <c r="AP67" s="13"/>
      <c r="AQ67" s="13"/>
      <c r="AR67" s="13"/>
      <c r="AS67" s="13"/>
      <c r="AT67" s="13"/>
      <c r="AU67" s="13"/>
      <c r="AV67" s="13"/>
      <c r="AW67" s="13" t="s">
        <v>752</v>
      </c>
      <c r="AX67" s="13" t="s">
        <v>754</v>
      </c>
      <c r="AY67" s="13"/>
      <c r="AZ67" s="13"/>
      <c r="BA67" s="13"/>
      <c r="BB67" s="13"/>
      <c r="BC67" s="13"/>
      <c r="BD67" s="13"/>
      <c r="BE67" s="13"/>
      <c r="BF67" s="13"/>
      <c r="BG67" s="13"/>
      <c r="BH67" s="13"/>
      <c r="BI67" s="13" t="s">
        <v>755</v>
      </c>
      <c r="BJ67" s="13"/>
      <c r="BK67" s="13" t="s">
        <v>752</v>
      </c>
      <c r="BL67" s="13" t="s">
        <v>756</v>
      </c>
      <c r="BM67" s="13"/>
      <c r="BN67" s="13"/>
      <c r="BO67" s="13"/>
      <c r="BP67" s="13"/>
      <c r="BQ67" s="13"/>
      <c r="BR67" s="13"/>
      <c r="BS67" s="13"/>
      <c r="BT67" s="13"/>
      <c r="BU67" s="13"/>
      <c r="BV67" s="13"/>
      <c r="BW67" s="10" t="s">
        <v>755</v>
      </c>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0"/>
      <c r="GL67" s="10" t="s">
        <v>757</v>
      </c>
      <c r="GM67" s="10"/>
      <c r="GN67" s="10"/>
      <c r="GO67" s="18" t="s">
        <v>111</v>
      </c>
    </row>
    <row r="68" ht="15.75" customHeight="1">
      <c r="A68" s="11">
        <v>81.0</v>
      </c>
      <c r="B68" s="10" t="s">
        <v>758</v>
      </c>
      <c r="C68" s="10" t="s">
        <v>759</v>
      </c>
      <c r="D68" s="11">
        <v>2013.0</v>
      </c>
      <c r="E68" s="12" t="s">
        <v>760</v>
      </c>
      <c r="F68" s="13">
        <v>1.0</v>
      </c>
      <c r="G68" s="13">
        <v>40.0</v>
      </c>
      <c r="H68" s="13" t="s">
        <v>185</v>
      </c>
      <c r="I68" s="7" t="s">
        <v>91</v>
      </c>
      <c r="J68" s="13" t="s">
        <v>761</v>
      </c>
      <c r="K68" s="13" t="s">
        <v>762</v>
      </c>
      <c r="L68" s="13">
        <v>3.0</v>
      </c>
      <c r="M68" s="13">
        <v>2.0</v>
      </c>
      <c r="N68" s="13" t="s">
        <v>133</v>
      </c>
      <c r="O68" s="13" t="s">
        <v>763</v>
      </c>
      <c r="P68" s="13">
        <v>1.0</v>
      </c>
      <c r="Q68" s="13">
        <v>20.0</v>
      </c>
      <c r="R68" s="13" t="s">
        <v>120</v>
      </c>
      <c r="S68" s="13" t="s">
        <v>764</v>
      </c>
      <c r="T68" s="13">
        <v>5.0</v>
      </c>
      <c r="U68" s="13">
        <v>20.0</v>
      </c>
      <c r="V68" s="13"/>
      <c r="W68" s="13"/>
      <c r="X68" s="13"/>
      <c r="Y68" s="13"/>
      <c r="Z68" s="13"/>
      <c r="AA68" s="13"/>
      <c r="AB68" s="13"/>
      <c r="AC68" s="13"/>
      <c r="AD68" s="13"/>
      <c r="AE68" s="13"/>
      <c r="AF68" s="13"/>
      <c r="AG68" s="13"/>
      <c r="AH68" s="13" t="s">
        <v>765</v>
      </c>
      <c r="AI68" s="13" t="s">
        <v>766</v>
      </c>
      <c r="AJ68" s="13" t="s">
        <v>767</v>
      </c>
      <c r="AK68" s="13" t="s">
        <v>768</v>
      </c>
      <c r="AL68" s="13" t="s">
        <v>769</v>
      </c>
      <c r="AM68" s="13" t="s">
        <v>770</v>
      </c>
      <c r="AN68" s="13" t="s">
        <v>771</v>
      </c>
      <c r="AO68" s="13"/>
      <c r="AP68" s="13"/>
      <c r="AQ68" s="13"/>
      <c r="AR68" s="13"/>
      <c r="AS68" s="13"/>
      <c r="AT68" s="13"/>
      <c r="AU68" s="13"/>
      <c r="AV68" s="13"/>
      <c r="AW68" s="13" t="s">
        <v>766</v>
      </c>
      <c r="AX68" s="13" t="s">
        <v>772</v>
      </c>
      <c r="AY68" s="13" t="s">
        <v>773</v>
      </c>
      <c r="AZ68" s="13" t="s">
        <v>774</v>
      </c>
      <c r="BA68" s="13" t="s">
        <v>775</v>
      </c>
      <c r="BB68" s="13" t="s">
        <v>776</v>
      </c>
      <c r="BC68" s="13"/>
      <c r="BD68" s="13"/>
      <c r="BE68" s="13"/>
      <c r="BF68" s="13"/>
      <c r="BG68" s="13"/>
      <c r="BH68" s="13"/>
      <c r="BI68" s="13"/>
      <c r="BJ68" s="13"/>
      <c r="BK68" s="13"/>
      <c r="BL68" s="13"/>
      <c r="BM68" s="13"/>
      <c r="BN68" s="13"/>
      <c r="BO68" s="13"/>
      <c r="BP68" s="13"/>
      <c r="BQ68" s="13"/>
      <c r="BR68" s="13"/>
      <c r="BS68" s="13"/>
      <c r="BT68" s="13"/>
      <c r="BU68" s="13"/>
      <c r="BV68" s="13"/>
      <c r="BW68" s="10"/>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0"/>
      <c r="GL68" s="10" t="s">
        <v>777</v>
      </c>
      <c r="GM68" s="10"/>
      <c r="GN68" s="10"/>
      <c r="GO68" s="13" t="s">
        <v>129</v>
      </c>
    </row>
    <row r="69" ht="15.75" customHeight="1">
      <c r="A69" s="11">
        <v>20.0</v>
      </c>
      <c r="B69" s="10" t="s">
        <v>778</v>
      </c>
      <c r="C69" s="10" t="s">
        <v>636</v>
      </c>
      <c r="D69" s="11">
        <v>2014.0</v>
      </c>
      <c r="E69" s="12" t="s">
        <v>779</v>
      </c>
      <c r="F69" s="13">
        <v>1.0</v>
      </c>
      <c r="G69" s="13">
        <v>22.0</v>
      </c>
      <c r="H69" s="13" t="s">
        <v>90</v>
      </c>
      <c r="I69" s="7" t="s">
        <v>91</v>
      </c>
      <c r="J69" s="13" t="s">
        <v>92</v>
      </c>
      <c r="K69" s="13" t="s">
        <v>175</v>
      </c>
      <c r="L69" s="13">
        <v>2.0</v>
      </c>
      <c r="M69" s="13">
        <v>2.0</v>
      </c>
      <c r="N69" s="13" t="s">
        <v>116</v>
      </c>
      <c r="O69" s="13" t="s">
        <v>639</v>
      </c>
      <c r="P69" s="13">
        <v>10.0</v>
      </c>
      <c r="Q69" s="13">
        <v>22.0</v>
      </c>
      <c r="R69" s="13" t="s">
        <v>780</v>
      </c>
      <c r="S69" s="13" t="s">
        <v>751</v>
      </c>
      <c r="T69" s="13">
        <v>10.0</v>
      </c>
      <c r="U69" s="13">
        <v>22.0</v>
      </c>
      <c r="V69" s="13"/>
      <c r="W69" s="13"/>
      <c r="X69" s="13"/>
      <c r="Y69" s="13"/>
      <c r="Z69" s="13"/>
      <c r="AA69" s="13"/>
      <c r="AB69" s="13"/>
      <c r="AC69" s="13"/>
      <c r="AD69" s="13"/>
      <c r="AE69" s="13"/>
      <c r="AF69" s="13"/>
      <c r="AG69" s="13"/>
      <c r="AH69" s="13" t="s">
        <v>188</v>
      </c>
      <c r="AI69" s="13" t="s">
        <v>781</v>
      </c>
      <c r="AJ69" s="13" t="s">
        <v>140</v>
      </c>
      <c r="AK69" s="13"/>
      <c r="AL69" s="13"/>
      <c r="AM69" s="13"/>
      <c r="AN69" s="13"/>
      <c r="AO69" s="13"/>
      <c r="AP69" s="13"/>
      <c r="AQ69" s="13"/>
      <c r="AR69" s="13"/>
      <c r="AS69" s="13"/>
      <c r="AT69" s="13"/>
      <c r="AU69" s="13"/>
      <c r="AV69" s="13"/>
      <c r="AW69" s="13" t="s">
        <v>212</v>
      </c>
      <c r="AX69" s="13" t="s">
        <v>124</v>
      </c>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0"/>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0"/>
      <c r="GL69" s="10" t="s">
        <v>782</v>
      </c>
      <c r="GM69" s="10"/>
      <c r="GN69" s="10"/>
      <c r="GO69" s="18" t="s">
        <v>111</v>
      </c>
    </row>
    <row r="70" ht="15.75" customHeight="1">
      <c r="A70" s="11">
        <v>34.0</v>
      </c>
      <c r="B70" s="10" t="s">
        <v>783</v>
      </c>
      <c r="C70" s="10" t="s">
        <v>784</v>
      </c>
      <c r="D70" s="11">
        <v>2014.0</v>
      </c>
      <c r="E70" s="12" t="s">
        <v>785</v>
      </c>
      <c r="F70" s="13">
        <v>1.0</v>
      </c>
      <c r="G70" s="13">
        <v>15.0</v>
      </c>
      <c r="H70" s="13" t="s">
        <v>90</v>
      </c>
      <c r="I70" s="7" t="s">
        <v>91</v>
      </c>
      <c r="J70" s="13" t="s">
        <v>92</v>
      </c>
      <c r="K70" s="13" t="s">
        <v>220</v>
      </c>
      <c r="L70" s="13">
        <v>3.0</v>
      </c>
      <c r="M70" s="13">
        <v>2.0</v>
      </c>
      <c r="N70" s="13" t="s">
        <v>118</v>
      </c>
      <c r="O70" s="13" t="s">
        <v>507</v>
      </c>
      <c r="P70" s="13">
        <v>30.0</v>
      </c>
      <c r="Q70" s="13">
        <v>15.0</v>
      </c>
      <c r="R70" s="13" t="s">
        <v>120</v>
      </c>
      <c r="S70" s="13" t="s">
        <v>508</v>
      </c>
      <c r="T70" s="13">
        <v>30.0</v>
      </c>
      <c r="U70" s="13">
        <v>15.0</v>
      </c>
      <c r="V70" s="13"/>
      <c r="W70" s="13"/>
      <c r="X70" s="13"/>
      <c r="Y70" s="13"/>
      <c r="Z70" s="13"/>
      <c r="AA70" s="13"/>
      <c r="AB70" s="13"/>
      <c r="AC70" s="13"/>
      <c r="AD70" s="13"/>
      <c r="AE70" s="13"/>
      <c r="AF70" s="13"/>
      <c r="AG70" s="13"/>
      <c r="AH70" s="13" t="s">
        <v>188</v>
      </c>
      <c r="AI70" s="13" t="s">
        <v>786</v>
      </c>
      <c r="AJ70" s="13" t="s">
        <v>140</v>
      </c>
      <c r="AK70" s="13"/>
      <c r="AL70" s="13"/>
      <c r="AM70" s="13"/>
      <c r="AN70" s="13"/>
      <c r="AO70" s="13"/>
      <c r="AP70" s="13"/>
      <c r="AQ70" s="13"/>
      <c r="AR70" s="13"/>
      <c r="AS70" s="13"/>
      <c r="AT70" s="13"/>
      <c r="AU70" s="13"/>
      <c r="AV70" s="13" t="s">
        <v>188</v>
      </c>
      <c r="AW70" s="13" t="s">
        <v>786</v>
      </c>
      <c r="AX70" s="13" t="s">
        <v>124</v>
      </c>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0"/>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0"/>
      <c r="GL70" s="10" t="s">
        <v>787</v>
      </c>
      <c r="GM70" s="10"/>
      <c r="GN70" s="10"/>
      <c r="GO70" s="18" t="s">
        <v>111</v>
      </c>
    </row>
    <row r="71" ht="15.75" customHeight="1">
      <c r="A71" s="9">
        <v>90.0</v>
      </c>
      <c r="B71" s="4" t="s">
        <v>788</v>
      </c>
      <c r="C71" s="4" t="s">
        <v>729</v>
      </c>
      <c r="D71" s="3">
        <v>2014.0</v>
      </c>
      <c r="E71" s="8" t="s">
        <v>789</v>
      </c>
      <c r="F71" s="6">
        <v>1.0</v>
      </c>
      <c r="G71" s="6">
        <v>37.0</v>
      </c>
      <c r="H71" s="6" t="s">
        <v>90</v>
      </c>
      <c r="I71" s="7" t="s">
        <v>91</v>
      </c>
      <c r="J71" s="6" t="s">
        <v>92</v>
      </c>
      <c r="K71" s="6" t="s">
        <v>115</v>
      </c>
      <c r="L71" s="6">
        <v>1.0</v>
      </c>
      <c r="M71" s="6">
        <v>3.0</v>
      </c>
      <c r="N71" s="6" t="s">
        <v>133</v>
      </c>
      <c r="O71" s="6" t="s">
        <v>731</v>
      </c>
      <c r="P71" s="6">
        <v>6.5</v>
      </c>
      <c r="Q71" s="6">
        <v>37.0</v>
      </c>
      <c r="R71" s="6" t="s">
        <v>118</v>
      </c>
      <c r="S71" s="6" t="s">
        <v>732</v>
      </c>
      <c r="T71" s="6">
        <v>6.5</v>
      </c>
      <c r="U71" s="6">
        <v>37.0</v>
      </c>
      <c r="V71" s="6" t="s">
        <v>120</v>
      </c>
      <c r="W71" s="6" t="s">
        <v>733</v>
      </c>
      <c r="X71" s="6">
        <v>6.5</v>
      </c>
      <c r="Y71" s="6">
        <v>37.0</v>
      </c>
      <c r="Z71" s="6"/>
      <c r="AA71" s="6"/>
      <c r="AB71" s="6"/>
      <c r="AC71" s="6"/>
      <c r="AD71" s="6"/>
      <c r="AE71" s="6"/>
      <c r="AF71" s="6"/>
      <c r="AG71" s="6"/>
      <c r="AH71" s="6" t="s">
        <v>642</v>
      </c>
      <c r="AI71" s="6" t="s">
        <v>734</v>
      </c>
      <c r="AJ71" s="6" t="s">
        <v>124</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4"/>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4"/>
      <c r="GL71" s="4" t="s">
        <v>790</v>
      </c>
      <c r="GM71" s="4"/>
      <c r="GN71" s="4"/>
      <c r="GO71" s="18" t="s">
        <v>111</v>
      </c>
    </row>
    <row r="72" ht="15.75" customHeight="1">
      <c r="A72" s="9">
        <v>133.0</v>
      </c>
      <c r="B72" s="10" t="s">
        <v>791</v>
      </c>
      <c r="C72" s="10" t="s">
        <v>367</v>
      </c>
      <c r="D72" s="11">
        <v>2014.0</v>
      </c>
      <c r="E72" s="12" t="s">
        <v>792</v>
      </c>
      <c r="F72" s="13">
        <v>1.0</v>
      </c>
      <c r="G72" s="13">
        <v>34.0</v>
      </c>
      <c r="H72" s="13" t="s">
        <v>90</v>
      </c>
      <c r="I72" s="7" t="s">
        <v>91</v>
      </c>
      <c r="J72" s="13" t="s">
        <v>204</v>
      </c>
      <c r="K72" s="13" t="s">
        <v>534</v>
      </c>
      <c r="L72" s="13">
        <v>2.0</v>
      </c>
      <c r="M72" s="13">
        <v>2.0</v>
      </c>
      <c r="N72" s="13" t="s">
        <v>116</v>
      </c>
      <c r="O72" s="13" t="s">
        <v>117</v>
      </c>
      <c r="P72" s="13">
        <v>20.0</v>
      </c>
      <c r="Q72" s="13">
        <v>34.0</v>
      </c>
      <c r="R72" s="13" t="s">
        <v>118</v>
      </c>
      <c r="S72" s="13" t="s">
        <v>793</v>
      </c>
      <c r="T72" s="13">
        <v>20.0</v>
      </c>
      <c r="U72" s="13">
        <v>34.0</v>
      </c>
      <c r="V72" s="13"/>
      <c r="W72" s="13"/>
      <c r="X72" s="13"/>
      <c r="Y72" s="13"/>
      <c r="Z72" s="13"/>
      <c r="AA72" s="13"/>
      <c r="AB72" s="13"/>
      <c r="AC72" s="13"/>
      <c r="AD72" s="13"/>
      <c r="AE72" s="13"/>
      <c r="AF72" s="13"/>
      <c r="AG72" s="13"/>
      <c r="AH72" s="13" t="s">
        <v>188</v>
      </c>
      <c r="AI72" s="13" t="s">
        <v>794</v>
      </c>
      <c r="AJ72" s="13" t="s">
        <v>140</v>
      </c>
      <c r="AK72" s="13" t="s">
        <v>795</v>
      </c>
      <c r="AL72" s="13" t="s">
        <v>796</v>
      </c>
      <c r="AM72" s="13" t="s">
        <v>797</v>
      </c>
      <c r="AN72" s="13" t="s">
        <v>798</v>
      </c>
      <c r="AO72" s="13"/>
      <c r="AP72" s="13"/>
      <c r="AQ72" s="13"/>
      <c r="AR72" s="13"/>
      <c r="AS72" s="13"/>
      <c r="AT72" s="13"/>
      <c r="AU72" s="13"/>
      <c r="AV72" s="13" t="s">
        <v>188</v>
      </c>
      <c r="AW72" s="13" t="s">
        <v>794</v>
      </c>
      <c r="AX72" s="13" t="s">
        <v>124</v>
      </c>
      <c r="AY72" s="13" t="s">
        <v>799</v>
      </c>
      <c r="AZ72" s="13" t="s">
        <v>800</v>
      </c>
      <c r="BA72" s="13" t="s">
        <v>801</v>
      </c>
      <c r="BB72" s="13" t="s">
        <v>802</v>
      </c>
      <c r="BC72" s="13"/>
      <c r="BD72" s="13"/>
      <c r="BE72" s="13"/>
      <c r="BF72" s="13"/>
      <c r="BG72" s="13"/>
      <c r="BH72" s="13"/>
      <c r="BI72" s="13"/>
      <c r="BJ72" s="13"/>
      <c r="BK72" s="13"/>
      <c r="BL72" s="13"/>
      <c r="BM72" s="13"/>
      <c r="BN72" s="13"/>
      <c r="BO72" s="13"/>
      <c r="BP72" s="13"/>
      <c r="BQ72" s="13"/>
      <c r="BR72" s="13"/>
      <c r="BS72" s="13"/>
      <c r="BT72" s="13"/>
      <c r="BU72" s="13"/>
      <c r="BV72" s="13"/>
      <c r="BW72" s="10"/>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0"/>
      <c r="GL72" s="10" t="s">
        <v>803</v>
      </c>
      <c r="GM72" s="10"/>
      <c r="GN72" s="10"/>
      <c r="GO72" s="13" t="s">
        <v>111</v>
      </c>
    </row>
    <row r="73" ht="15.75" customHeight="1">
      <c r="A73" s="9">
        <v>138.0</v>
      </c>
      <c r="B73" s="4" t="s">
        <v>804</v>
      </c>
      <c r="C73" s="4" t="s">
        <v>805</v>
      </c>
      <c r="D73" s="3">
        <v>2014.0</v>
      </c>
      <c r="E73" s="8" t="s">
        <v>806</v>
      </c>
      <c r="F73" s="6">
        <v>1.0</v>
      </c>
      <c r="G73" s="6">
        <v>8.0</v>
      </c>
      <c r="H73" s="6" t="s">
        <v>90</v>
      </c>
      <c r="I73" s="7" t="s">
        <v>91</v>
      </c>
      <c r="J73" s="6" t="s">
        <v>92</v>
      </c>
      <c r="K73" s="6" t="s">
        <v>115</v>
      </c>
      <c r="L73" s="6">
        <v>1.0</v>
      </c>
      <c r="M73" s="6">
        <v>3.0</v>
      </c>
      <c r="N73" s="6" t="s">
        <v>133</v>
      </c>
      <c r="O73" s="6" t="s">
        <v>807</v>
      </c>
      <c r="P73" s="6">
        <v>10.0</v>
      </c>
      <c r="Q73" s="6">
        <v>8.0</v>
      </c>
      <c r="R73" s="6" t="s">
        <v>118</v>
      </c>
      <c r="S73" s="6" t="s">
        <v>369</v>
      </c>
      <c r="T73" s="6">
        <v>10.0</v>
      </c>
      <c r="U73" s="6">
        <v>8.0</v>
      </c>
      <c r="V73" s="6" t="s">
        <v>120</v>
      </c>
      <c r="W73" s="6" t="s">
        <v>793</v>
      </c>
      <c r="X73" s="6">
        <v>10.0</v>
      </c>
      <c r="Y73" s="6">
        <v>8.0</v>
      </c>
      <c r="Z73" s="6"/>
      <c r="AA73" s="6"/>
      <c r="AB73" s="6"/>
      <c r="AC73" s="6"/>
      <c r="AD73" s="6"/>
      <c r="AE73" s="6"/>
      <c r="AF73" s="6"/>
      <c r="AG73" s="6"/>
      <c r="AH73" s="6" t="s">
        <v>188</v>
      </c>
      <c r="AI73" s="6" t="s">
        <v>808</v>
      </c>
      <c r="AJ73" s="6" t="s">
        <v>124</v>
      </c>
      <c r="AK73" s="6">
        <v>59.5</v>
      </c>
      <c r="AL73" s="6">
        <v>6.32</v>
      </c>
      <c r="AM73" s="6">
        <v>63.26</v>
      </c>
      <c r="AN73" s="6">
        <v>11.1</v>
      </c>
      <c r="AO73" s="6">
        <v>58.9</v>
      </c>
      <c r="AP73" s="6">
        <v>6.62</v>
      </c>
      <c r="AQ73" s="6"/>
      <c r="AR73" s="6"/>
      <c r="AS73" s="6"/>
      <c r="AT73" s="6"/>
      <c r="AU73" s="6" t="s">
        <v>809</v>
      </c>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4"/>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4"/>
      <c r="GL73" s="4" t="s">
        <v>810</v>
      </c>
      <c r="GM73" s="4"/>
      <c r="GN73" s="4"/>
      <c r="GO73" s="6" t="s">
        <v>111</v>
      </c>
    </row>
    <row r="74" ht="15.75" customHeight="1">
      <c r="A74" s="9">
        <v>138.0</v>
      </c>
      <c r="B74" s="4" t="s">
        <v>804</v>
      </c>
      <c r="C74" s="4" t="s">
        <v>805</v>
      </c>
      <c r="D74" s="3">
        <v>2014.0</v>
      </c>
      <c r="E74" s="8" t="s">
        <v>806</v>
      </c>
      <c r="F74" s="6">
        <v>1.0</v>
      </c>
      <c r="G74" s="6">
        <v>8.0</v>
      </c>
      <c r="H74" s="6" t="s">
        <v>90</v>
      </c>
      <c r="I74" s="7" t="s">
        <v>91</v>
      </c>
      <c r="J74" s="6" t="s">
        <v>92</v>
      </c>
      <c r="K74" s="6" t="s">
        <v>115</v>
      </c>
      <c r="L74" s="6">
        <v>1.0</v>
      </c>
      <c r="M74" s="6">
        <v>3.0</v>
      </c>
      <c r="N74" s="6" t="s">
        <v>133</v>
      </c>
      <c r="O74" s="6" t="s">
        <v>807</v>
      </c>
      <c r="P74" s="6">
        <v>10.0</v>
      </c>
      <c r="Q74" s="6">
        <v>8.0</v>
      </c>
      <c r="R74" s="6" t="s">
        <v>118</v>
      </c>
      <c r="S74" s="6" t="s">
        <v>369</v>
      </c>
      <c r="T74" s="6">
        <v>10.0</v>
      </c>
      <c r="U74" s="6">
        <v>8.0</v>
      </c>
      <c r="V74" s="6" t="s">
        <v>120</v>
      </c>
      <c r="W74" s="6" t="s">
        <v>793</v>
      </c>
      <c r="X74" s="6">
        <v>10.0</v>
      </c>
      <c r="Y74" s="6">
        <v>8.0</v>
      </c>
      <c r="Z74" s="6"/>
      <c r="AA74" s="6"/>
      <c r="AB74" s="6"/>
      <c r="AC74" s="6"/>
      <c r="AD74" s="6"/>
      <c r="AE74" s="6"/>
      <c r="AF74" s="6"/>
      <c r="AG74" s="6"/>
      <c r="AH74" s="6" t="s">
        <v>188</v>
      </c>
      <c r="AI74" s="6" t="s">
        <v>808</v>
      </c>
      <c r="AJ74" s="6" t="s">
        <v>124</v>
      </c>
      <c r="AK74" s="6">
        <v>70.07</v>
      </c>
      <c r="AL74" s="6">
        <v>4.91</v>
      </c>
      <c r="AM74" s="6">
        <v>73.52</v>
      </c>
      <c r="AN74" s="6">
        <v>4.59</v>
      </c>
      <c r="AO74" s="6">
        <v>77.79</v>
      </c>
      <c r="AP74" s="6">
        <v>3.33</v>
      </c>
      <c r="AQ74" s="6"/>
      <c r="AR74" s="6"/>
      <c r="AS74" s="6"/>
      <c r="AT74" s="6"/>
      <c r="AU74" s="6" t="s">
        <v>811</v>
      </c>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4"/>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4"/>
      <c r="GL74" s="4" t="s">
        <v>810</v>
      </c>
      <c r="GM74" s="4"/>
      <c r="GN74" s="4"/>
      <c r="GO74" s="6" t="s">
        <v>111</v>
      </c>
    </row>
    <row r="75" ht="15.75" customHeight="1">
      <c r="A75" s="3">
        <v>146.0</v>
      </c>
      <c r="B75" s="4" t="s">
        <v>812</v>
      </c>
      <c r="C75" s="4" t="s">
        <v>813</v>
      </c>
      <c r="D75" s="3">
        <v>2014.0</v>
      </c>
      <c r="E75" s="8" t="s">
        <v>814</v>
      </c>
      <c r="F75" s="6">
        <v>1.0</v>
      </c>
      <c r="G75" s="6">
        <v>12.0</v>
      </c>
      <c r="H75" s="6" t="s">
        <v>90</v>
      </c>
      <c r="I75" s="7" t="s">
        <v>91</v>
      </c>
      <c r="J75" s="6" t="s">
        <v>605</v>
      </c>
      <c r="K75" s="6" t="s">
        <v>115</v>
      </c>
      <c r="L75" s="6">
        <v>1.0</v>
      </c>
      <c r="M75" s="6">
        <v>2.0</v>
      </c>
      <c r="N75" s="6" t="s">
        <v>116</v>
      </c>
      <c r="O75" s="6" t="s">
        <v>815</v>
      </c>
      <c r="P75" s="6">
        <v>5.0</v>
      </c>
      <c r="Q75" s="6">
        <v>12.0</v>
      </c>
      <c r="R75" s="6" t="s">
        <v>118</v>
      </c>
      <c r="S75" s="6" t="s">
        <v>816</v>
      </c>
      <c r="T75" s="6">
        <v>5.0</v>
      </c>
      <c r="U75" s="6">
        <v>12.0</v>
      </c>
      <c r="V75" s="6"/>
      <c r="W75" s="6"/>
      <c r="X75" s="6"/>
      <c r="Y75" s="6"/>
      <c r="Z75" s="6"/>
      <c r="AA75" s="6"/>
      <c r="AB75" s="6"/>
      <c r="AC75" s="6"/>
      <c r="AD75" s="6"/>
      <c r="AE75" s="6"/>
      <c r="AF75" s="6"/>
      <c r="AG75" s="6"/>
      <c r="AH75" s="6" t="s">
        <v>206</v>
      </c>
      <c r="AI75" s="6" t="s">
        <v>817</v>
      </c>
      <c r="AJ75" s="6" t="s">
        <v>140</v>
      </c>
      <c r="AK75" s="6">
        <v>1029.33</v>
      </c>
      <c r="AL75" s="6">
        <v>319.66</v>
      </c>
      <c r="AM75" s="6">
        <v>913.29</v>
      </c>
      <c r="AN75" s="6">
        <v>308.09</v>
      </c>
      <c r="AO75" s="6"/>
      <c r="AP75" s="6"/>
      <c r="AQ75" s="6"/>
      <c r="AR75" s="6"/>
      <c r="AS75" s="6"/>
      <c r="AT75" s="6"/>
      <c r="AU75" s="6"/>
      <c r="AV75" s="6" t="s">
        <v>206</v>
      </c>
      <c r="AW75" s="6" t="s">
        <v>818</v>
      </c>
      <c r="AX75" s="6" t="s">
        <v>124</v>
      </c>
      <c r="AY75" s="6">
        <v>10.42</v>
      </c>
      <c r="AZ75" s="6">
        <v>3.73</v>
      </c>
      <c r="BA75" s="6">
        <v>6.33</v>
      </c>
      <c r="BB75" s="6">
        <v>1.97</v>
      </c>
      <c r="BC75" s="6"/>
      <c r="BD75" s="6"/>
      <c r="BE75" s="6"/>
      <c r="BF75" s="6"/>
      <c r="BG75" s="6"/>
      <c r="BH75" s="6"/>
      <c r="BI75" s="6"/>
      <c r="BJ75" s="6"/>
      <c r="BK75" s="6"/>
      <c r="BL75" s="6"/>
      <c r="BM75" s="6"/>
      <c r="BN75" s="6"/>
      <c r="BO75" s="6"/>
      <c r="BP75" s="6"/>
      <c r="BQ75" s="6"/>
      <c r="BR75" s="6"/>
      <c r="BS75" s="6"/>
      <c r="BT75" s="6"/>
      <c r="BU75" s="6"/>
      <c r="BV75" s="6"/>
      <c r="BW75" s="4"/>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4"/>
      <c r="GL75" s="4"/>
      <c r="GM75" s="4"/>
      <c r="GN75" s="4"/>
      <c r="GO75" s="6" t="s">
        <v>111</v>
      </c>
    </row>
    <row r="76" ht="15.75" customHeight="1">
      <c r="A76" s="28">
        <v>1.0</v>
      </c>
      <c r="B76" s="29" t="s">
        <v>819</v>
      </c>
      <c r="C76" s="29" t="s">
        <v>820</v>
      </c>
      <c r="D76" s="28">
        <v>2014.0</v>
      </c>
      <c r="E76" s="30" t="s">
        <v>821</v>
      </c>
      <c r="F76" s="31">
        <v>1.0</v>
      </c>
      <c r="G76" s="31">
        <v>26.0</v>
      </c>
      <c r="H76" s="31" t="s">
        <v>185</v>
      </c>
      <c r="I76" s="7" t="s">
        <v>91</v>
      </c>
      <c r="J76" s="31" t="s">
        <v>92</v>
      </c>
      <c r="K76" s="31" t="s">
        <v>175</v>
      </c>
      <c r="L76" s="31">
        <v>2.0</v>
      </c>
      <c r="M76" s="31">
        <v>2.0</v>
      </c>
      <c r="N76" s="31" t="s">
        <v>116</v>
      </c>
      <c r="O76" s="31" t="s">
        <v>117</v>
      </c>
      <c r="P76" s="31">
        <v>136.0</v>
      </c>
      <c r="Q76" s="31">
        <v>13.0</v>
      </c>
      <c r="R76" s="31" t="s">
        <v>118</v>
      </c>
      <c r="S76" s="31" t="s">
        <v>822</v>
      </c>
      <c r="T76" s="31">
        <v>136.0</v>
      </c>
      <c r="U76" s="31">
        <v>13.0</v>
      </c>
      <c r="V76" s="31"/>
      <c r="W76" s="31"/>
      <c r="X76" s="31"/>
      <c r="Y76" s="31"/>
      <c r="Z76" s="31"/>
      <c r="AA76" s="31"/>
      <c r="AB76" s="31"/>
      <c r="AC76" s="31"/>
      <c r="AD76" s="31"/>
      <c r="AE76" s="31"/>
      <c r="AF76" s="31"/>
      <c r="AG76" s="31"/>
      <c r="AH76" s="31" t="s">
        <v>209</v>
      </c>
      <c r="AI76" s="31" t="s">
        <v>823</v>
      </c>
      <c r="AJ76" s="31" t="s">
        <v>824</v>
      </c>
      <c r="AK76" s="31"/>
      <c r="AL76" s="31"/>
      <c r="AM76" s="31"/>
      <c r="AN76" s="31"/>
      <c r="AO76" s="31"/>
      <c r="AP76" s="31"/>
      <c r="AQ76" s="31"/>
      <c r="AR76" s="31"/>
      <c r="AS76" s="31"/>
      <c r="AT76" s="31"/>
      <c r="AU76" s="31" t="s">
        <v>825</v>
      </c>
      <c r="AV76" s="31"/>
      <c r="AW76" s="31"/>
      <c r="AX76" s="31" t="s">
        <v>826</v>
      </c>
      <c r="AY76" s="31"/>
      <c r="AZ76" s="31"/>
      <c r="BA76" s="31"/>
      <c r="BB76" s="31"/>
      <c r="BC76" s="31"/>
      <c r="BD76" s="31"/>
      <c r="BE76" s="31"/>
      <c r="BF76" s="31"/>
      <c r="BG76" s="31"/>
      <c r="BH76" s="31"/>
      <c r="BI76" s="31"/>
      <c r="BJ76" s="31"/>
      <c r="BK76" s="31"/>
      <c r="BL76" s="31" t="s">
        <v>827</v>
      </c>
      <c r="BM76" s="31"/>
      <c r="BN76" s="31"/>
      <c r="BO76" s="31"/>
      <c r="BP76" s="31"/>
      <c r="BQ76" s="31"/>
      <c r="BR76" s="31"/>
      <c r="BS76" s="31"/>
      <c r="BT76" s="31"/>
      <c r="BU76" s="31"/>
      <c r="BV76" s="31"/>
      <c r="BW76" s="29"/>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29"/>
      <c r="GL76" s="29" t="s">
        <v>828</v>
      </c>
      <c r="GM76" s="29"/>
      <c r="GN76" s="29"/>
      <c r="GO76" s="18" t="s">
        <v>111</v>
      </c>
    </row>
    <row r="77" ht="15.75" customHeight="1">
      <c r="A77" s="11">
        <v>8.0</v>
      </c>
      <c r="B77" s="10" t="s">
        <v>829</v>
      </c>
      <c r="C77" s="10" t="s">
        <v>830</v>
      </c>
      <c r="D77" s="11">
        <v>2014.0</v>
      </c>
      <c r="E77" s="12" t="s">
        <v>831</v>
      </c>
      <c r="F77" s="13">
        <v>1.0</v>
      </c>
      <c r="G77" s="13">
        <v>32.0</v>
      </c>
      <c r="H77" s="13" t="s">
        <v>185</v>
      </c>
      <c r="I77" s="7" t="s">
        <v>91</v>
      </c>
      <c r="J77" s="13" t="s">
        <v>92</v>
      </c>
      <c r="K77" s="13" t="s">
        <v>175</v>
      </c>
      <c r="L77" s="13">
        <v>2.0</v>
      </c>
      <c r="M77" s="13">
        <v>2.0</v>
      </c>
      <c r="N77" s="13" t="s">
        <v>116</v>
      </c>
      <c r="O77" s="13" t="s">
        <v>333</v>
      </c>
      <c r="P77" s="13">
        <v>20.0</v>
      </c>
      <c r="Q77" s="13">
        <v>16.0</v>
      </c>
      <c r="R77" s="13" t="s">
        <v>120</v>
      </c>
      <c r="S77" s="13" t="s">
        <v>832</v>
      </c>
      <c r="T77" s="13">
        <v>20.0</v>
      </c>
      <c r="U77" s="13">
        <v>16.0</v>
      </c>
      <c r="V77" s="13"/>
      <c r="W77" s="13"/>
      <c r="X77" s="13"/>
      <c r="Y77" s="13"/>
      <c r="Z77" s="13"/>
      <c r="AA77" s="13"/>
      <c r="AB77" s="13"/>
      <c r="AC77" s="13"/>
      <c r="AD77" s="13"/>
      <c r="AE77" s="13"/>
      <c r="AF77" s="13"/>
      <c r="AG77" s="13"/>
      <c r="AH77" s="13" t="s">
        <v>833</v>
      </c>
      <c r="AI77" s="13" t="s">
        <v>834</v>
      </c>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0"/>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0"/>
      <c r="GL77" s="10" t="s">
        <v>835</v>
      </c>
      <c r="GM77" s="10"/>
      <c r="GN77" s="10"/>
      <c r="GO77" s="18" t="s">
        <v>111</v>
      </c>
    </row>
    <row r="78" ht="15.75" customHeight="1">
      <c r="A78" s="3">
        <v>9.0</v>
      </c>
      <c r="B78" s="4" t="s">
        <v>836</v>
      </c>
      <c r="C78" s="4" t="s">
        <v>837</v>
      </c>
      <c r="D78" s="3">
        <v>2014.0</v>
      </c>
      <c r="E78" s="32" t="s">
        <v>838</v>
      </c>
      <c r="F78" s="6">
        <v>1.0</v>
      </c>
      <c r="G78" s="6">
        <v>60.0</v>
      </c>
      <c r="H78" s="6" t="s">
        <v>185</v>
      </c>
      <c r="I78" s="7" t="s">
        <v>91</v>
      </c>
      <c r="J78" s="6" t="s">
        <v>204</v>
      </c>
      <c r="K78" s="6" t="s">
        <v>175</v>
      </c>
      <c r="L78" s="6">
        <v>2.0</v>
      </c>
      <c r="M78" s="6">
        <v>2.0</v>
      </c>
      <c r="N78" s="6" t="s">
        <v>116</v>
      </c>
      <c r="O78" s="6" t="s">
        <v>117</v>
      </c>
      <c r="P78" s="6">
        <v>47.0</v>
      </c>
      <c r="Q78" s="6">
        <v>20.0</v>
      </c>
      <c r="R78" s="6" t="s">
        <v>118</v>
      </c>
      <c r="S78" s="6" t="s">
        <v>399</v>
      </c>
      <c r="T78" s="6">
        <v>30.0</v>
      </c>
      <c r="U78" s="6">
        <v>20.0</v>
      </c>
      <c r="V78" s="6"/>
      <c r="W78" s="6"/>
      <c r="X78" s="6"/>
      <c r="Y78" s="6"/>
      <c r="Z78" s="6"/>
      <c r="AA78" s="6"/>
      <c r="AB78" s="6"/>
      <c r="AC78" s="6"/>
      <c r="AD78" s="6"/>
      <c r="AE78" s="6"/>
      <c r="AF78" s="6"/>
      <c r="AG78" s="6"/>
      <c r="AH78" s="6" t="s">
        <v>188</v>
      </c>
      <c r="AI78" s="6" t="s">
        <v>839</v>
      </c>
      <c r="AJ78" s="6" t="s">
        <v>349</v>
      </c>
      <c r="AK78" s="6"/>
      <c r="AL78" s="6"/>
      <c r="AM78" s="6"/>
      <c r="AN78" s="6"/>
      <c r="AO78" s="6"/>
      <c r="AP78" s="6"/>
      <c r="AQ78" s="6"/>
      <c r="AR78" s="6"/>
      <c r="AS78" s="6"/>
      <c r="AT78" s="6"/>
      <c r="AU78" s="6" t="s">
        <v>840</v>
      </c>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4"/>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4"/>
      <c r="GL78" s="4" t="s">
        <v>841</v>
      </c>
      <c r="GM78" s="4"/>
      <c r="GN78" s="4" t="s">
        <v>842</v>
      </c>
      <c r="GO78" s="18" t="s">
        <v>111</v>
      </c>
    </row>
    <row r="79" ht="15.75" customHeight="1">
      <c r="A79" s="9">
        <v>30.0</v>
      </c>
      <c r="B79" s="10" t="s">
        <v>843</v>
      </c>
      <c r="C79" s="10" t="s">
        <v>837</v>
      </c>
      <c r="D79" s="11">
        <v>2014.0</v>
      </c>
      <c r="E79" s="12" t="s">
        <v>844</v>
      </c>
      <c r="F79" s="13">
        <v>1.0</v>
      </c>
      <c r="G79" s="13">
        <v>60.0</v>
      </c>
      <c r="H79" s="13" t="s">
        <v>185</v>
      </c>
      <c r="I79" s="7" t="s">
        <v>845</v>
      </c>
      <c r="J79" s="13" t="s">
        <v>846</v>
      </c>
      <c r="K79" s="13" t="s">
        <v>175</v>
      </c>
      <c r="L79" s="13">
        <v>2.0</v>
      </c>
      <c r="M79" s="13">
        <v>3.0</v>
      </c>
      <c r="N79" s="13" t="s">
        <v>116</v>
      </c>
      <c r="O79" s="13" t="s">
        <v>117</v>
      </c>
      <c r="P79" s="13">
        <v>45.0</v>
      </c>
      <c r="Q79" s="13">
        <v>20.0</v>
      </c>
      <c r="R79" s="13" t="s">
        <v>118</v>
      </c>
      <c r="S79" s="13" t="s">
        <v>847</v>
      </c>
      <c r="T79" s="13">
        <v>40.0</v>
      </c>
      <c r="U79" s="13">
        <v>20.0</v>
      </c>
      <c r="V79" s="13" t="s">
        <v>120</v>
      </c>
      <c r="W79" s="13" t="s">
        <v>848</v>
      </c>
      <c r="X79" s="13">
        <v>40.0</v>
      </c>
      <c r="Y79" s="13">
        <v>20.0</v>
      </c>
      <c r="Z79" s="13"/>
      <c r="AA79" s="13"/>
      <c r="AB79" s="13"/>
      <c r="AC79" s="13"/>
      <c r="AD79" s="13"/>
      <c r="AE79" s="13"/>
      <c r="AF79" s="13"/>
      <c r="AG79" s="13"/>
      <c r="AH79" s="13" t="s">
        <v>96</v>
      </c>
      <c r="AI79" s="13" t="s">
        <v>849</v>
      </c>
      <c r="AJ79" s="13" t="s">
        <v>140</v>
      </c>
      <c r="AK79" s="13"/>
      <c r="AL79" s="13"/>
      <c r="AM79" s="13" t="s">
        <v>850</v>
      </c>
      <c r="AN79" s="13" t="s">
        <v>851</v>
      </c>
      <c r="AO79" s="13" t="s">
        <v>852</v>
      </c>
      <c r="AP79" s="13" t="s">
        <v>853</v>
      </c>
      <c r="AQ79" s="13"/>
      <c r="AR79" s="13"/>
      <c r="AS79" s="13"/>
      <c r="AT79" s="13"/>
      <c r="AU79" s="13"/>
      <c r="AV79" s="13"/>
      <c r="AW79" s="13" t="s">
        <v>849</v>
      </c>
      <c r="AX79" s="13" t="s">
        <v>124</v>
      </c>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0"/>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0"/>
      <c r="GL79" s="10" t="s">
        <v>854</v>
      </c>
      <c r="GM79" s="10"/>
      <c r="GN79" s="10"/>
      <c r="GO79" s="13" t="s">
        <v>111</v>
      </c>
    </row>
    <row r="80" ht="15.75" customHeight="1">
      <c r="A80" s="11">
        <v>3.0</v>
      </c>
      <c r="B80" s="10" t="s">
        <v>855</v>
      </c>
      <c r="C80" s="10" t="s">
        <v>856</v>
      </c>
      <c r="D80" s="11">
        <v>2014.0</v>
      </c>
      <c r="E80" s="12" t="s">
        <v>857</v>
      </c>
      <c r="F80" s="13">
        <v>1.0</v>
      </c>
      <c r="G80" s="13">
        <v>25.0</v>
      </c>
      <c r="H80" s="13" t="s">
        <v>90</v>
      </c>
      <c r="I80" s="7" t="s">
        <v>91</v>
      </c>
      <c r="J80" s="13" t="s">
        <v>92</v>
      </c>
      <c r="K80" s="13" t="s">
        <v>175</v>
      </c>
      <c r="L80" s="13">
        <v>2.0</v>
      </c>
      <c r="M80" s="13">
        <v>2.0</v>
      </c>
      <c r="N80" s="13" t="s">
        <v>858</v>
      </c>
      <c r="O80" s="13" t="s">
        <v>117</v>
      </c>
      <c r="P80" s="13">
        <v>15.0</v>
      </c>
      <c r="Q80" s="13">
        <v>25.0</v>
      </c>
      <c r="R80" s="13" t="s">
        <v>118</v>
      </c>
      <c r="S80" s="13" t="s">
        <v>859</v>
      </c>
      <c r="T80" s="13">
        <v>10.0</v>
      </c>
      <c r="U80" s="13">
        <v>25.0</v>
      </c>
      <c r="V80" s="13"/>
      <c r="W80" s="13"/>
      <c r="X80" s="13"/>
      <c r="Y80" s="13"/>
      <c r="Z80" s="13"/>
      <c r="AA80" s="13"/>
      <c r="AB80" s="13"/>
      <c r="AC80" s="13"/>
      <c r="AD80" s="13"/>
      <c r="AE80" s="13"/>
      <c r="AF80" s="13"/>
      <c r="AG80" s="13"/>
      <c r="AH80" s="13" t="s">
        <v>96</v>
      </c>
      <c r="AI80" s="13" t="s">
        <v>97</v>
      </c>
      <c r="AJ80" s="13" t="s">
        <v>140</v>
      </c>
      <c r="AK80" s="13" t="s">
        <v>860</v>
      </c>
      <c r="AL80" s="13" t="s">
        <v>861</v>
      </c>
      <c r="AM80" s="13" t="s">
        <v>862</v>
      </c>
      <c r="AN80" s="13" t="s">
        <v>863</v>
      </c>
      <c r="AO80" s="13"/>
      <c r="AP80" s="13"/>
      <c r="AQ80" s="13"/>
      <c r="AR80" s="13"/>
      <c r="AS80" s="13"/>
      <c r="AT80" s="13"/>
      <c r="AU80" s="13"/>
      <c r="AV80" s="13" t="s">
        <v>96</v>
      </c>
      <c r="AW80" s="13" t="s">
        <v>734</v>
      </c>
      <c r="AX80" s="13" t="s">
        <v>124</v>
      </c>
      <c r="AY80" s="13" t="s">
        <v>864</v>
      </c>
      <c r="AZ80" s="13" t="s">
        <v>865</v>
      </c>
      <c r="BA80" s="13" t="s">
        <v>866</v>
      </c>
      <c r="BB80" s="13" t="s">
        <v>867</v>
      </c>
      <c r="BC80" s="13"/>
      <c r="BD80" s="13"/>
      <c r="BE80" s="13"/>
      <c r="BF80" s="13"/>
      <c r="BG80" s="13"/>
      <c r="BH80" s="13"/>
      <c r="BI80" s="13"/>
      <c r="BJ80" s="13"/>
      <c r="BK80" s="13"/>
      <c r="BL80" s="13"/>
      <c r="BM80" s="13"/>
      <c r="BN80" s="13"/>
      <c r="BO80" s="13"/>
      <c r="BP80" s="13"/>
      <c r="BQ80" s="13"/>
      <c r="BR80" s="13"/>
      <c r="BS80" s="13"/>
      <c r="BT80" s="13"/>
      <c r="BU80" s="13"/>
      <c r="BV80" s="13"/>
      <c r="BW80" s="10"/>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0"/>
      <c r="GL80" s="10" t="s">
        <v>868</v>
      </c>
      <c r="GM80" s="10"/>
      <c r="GN80" s="10"/>
      <c r="GO80" s="13" t="s">
        <v>129</v>
      </c>
    </row>
    <row r="81" ht="15.75" customHeight="1">
      <c r="A81" s="9">
        <v>18.0</v>
      </c>
      <c r="B81" s="4" t="s">
        <v>869</v>
      </c>
      <c r="C81" s="4" t="s">
        <v>870</v>
      </c>
      <c r="D81" s="3">
        <v>2014.0</v>
      </c>
      <c r="E81" s="8" t="s">
        <v>871</v>
      </c>
      <c r="F81" s="6">
        <v>1.0</v>
      </c>
      <c r="G81" s="6">
        <v>18.0</v>
      </c>
      <c r="H81" s="6" t="s">
        <v>90</v>
      </c>
      <c r="I81" s="7" t="s">
        <v>91</v>
      </c>
      <c r="J81" s="6" t="s">
        <v>872</v>
      </c>
      <c r="K81" s="6" t="s">
        <v>115</v>
      </c>
      <c r="L81" s="6">
        <v>1.0</v>
      </c>
      <c r="M81" s="6">
        <v>2.0</v>
      </c>
      <c r="N81" s="6" t="s">
        <v>116</v>
      </c>
      <c r="O81" s="6" t="s">
        <v>117</v>
      </c>
      <c r="P81" s="6">
        <v>30.0</v>
      </c>
      <c r="Q81" s="6">
        <v>18.0</v>
      </c>
      <c r="R81" s="6" t="s">
        <v>133</v>
      </c>
      <c r="S81" s="6" t="s">
        <v>873</v>
      </c>
      <c r="T81" s="6">
        <v>30.0</v>
      </c>
      <c r="U81" s="6">
        <v>18.0</v>
      </c>
      <c r="V81" s="6"/>
      <c r="W81" s="6"/>
      <c r="X81" s="6"/>
      <c r="Y81" s="6"/>
      <c r="Z81" s="6"/>
      <c r="AA81" s="6"/>
      <c r="AB81" s="6"/>
      <c r="AC81" s="6"/>
      <c r="AD81" s="6"/>
      <c r="AE81" s="6"/>
      <c r="AF81" s="6"/>
      <c r="AG81" s="6"/>
      <c r="AH81" s="6" t="s">
        <v>874</v>
      </c>
      <c r="AI81" s="6" t="s">
        <v>875</v>
      </c>
      <c r="AJ81" s="6" t="s">
        <v>124</v>
      </c>
      <c r="AK81" s="6">
        <v>4.8</v>
      </c>
      <c r="AL81" s="6">
        <v>4.2</v>
      </c>
      <c r="AM81" s="6">
        <v>5.5</v>
      </c>
      <c r="AN81" s="6">
        <v>3.3</v>
      </c>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4"/>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4"/>
      <c r="GL81" s="4" t="s">
        <v>876</v>
      </c>
      <c r="GM81" s="4"/>
      <c r="GN81" s="4"/>
      <c r="GO81" s="6" t="s">
        <v>129</v>
      </c>
    </row>
    <row r="82" ht="15.75" customHeight="1">
      <c r="A82" s="11">
        <v>18.0</v>
      </c>
      <c r="B82" s="10" t="s">
        <v>869</v>
      </c>
      <c r="C82" s="10" t="s">
        <v>870</v>
      </c>
      <c r="D82" s="11">
        <v>2014.0</v>
      </c>
      <c r="E82" s="12" t="s">
        <v>871</v>
      </c>
      <c r="F82" s="13">
        <v>2.0</v>
      </c>
      <c r="G82" s="13">
        <v>31.0</v>
      </c>
      <c r="H82" s="13" t="s">
        <v>90</v>
      </c>
      <c r="I82" s="7" t="s">
        <v>91</v>
      </c>
      <c r="J82" s="13" t="s">
        <v>872</v>
      </c>
      <c r="K82" s="13" t="s">
        <v>115</v>
      </c>
      <c r="L82" s="13">
        <v>1.0</v>
      </c>
      <c r="M82" s="13">
        <v>2.0</v>
      </c>
      <c r="N82" s="13" t="s">
        <v>116</v>
      </c>
      <c r="O82" s="13" t="s">
        <v>117</v>
      </c>
      <c r="P82" s="13">
        <v>30.0</v>
      </c>
      <c r="Q82" s="13">
        <v>31.0</v>
      </c>
      <c r="R82" s="13" t="s">
        <v>133</v>
      </c>
      <c r="S82" s="13" t="s">
        <v>873</v>
      </c>
      <c r="T82" s="13">
        <v>30.0</v>
      </c>
      <c r="U82" s="13">
        <v>31.0</v>
      </c>
      <c r="V82" s="13"/>
      <c r="W82" s="13"/>
      <c r="X82" s="13"/>
      <c r="Y82" s="13"/>
      <c r="Z82" s="13"/>
      <c r="AA82" s="13"/>
      <c r="AB82" s="13"/>
      <c r="AC82" s="13"/>
      <c r="AD82" s="13"/>
      <c r="AE82" s="13"/>
      <c r="AF82" s="13"/>
      <c r="AG82" s="13"/>
      <c r="AH82" s="13" t="s">
        <v>874</v>
      </c>
      <c r="AI82" s="13" t="s">
        <v>875</v>
      </c>
      <c r="AJ82" s="13" t="s">
        <v>124</v>
      </c>
      <c r="AK82" s="13">
        <v>4.1</v>
      </c>
      <c r="AL82" s="13">
        <v>3.5</v>
      </c>
      <c r="AM82" s="13">
        <v>5.3</v>
      </c>
      <c r="AN82" s="13">
        <v>4.6</v>
      </c>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0"/>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0"/>
      <c r="GL82" s="10" t="s">
        <v>877</v>
      </c>
      <c r="GM82" s="10"/>
      <c r="GN82" s="10"/>
      <c r="GO82" s="13" t="s">
        <v>129</v>
      </c>
    </row>
    <row r="83" ht="15.75" customHeight="1">
      <c r="A83" s="11">
        <v>69.0</v>
      </c>
      <c r="B83" s="10" t="s">
        <v>878</v>
      </c>
      <c r="C83" s="10" t="s">
        <v>879</v>
      </c>
      <c r="D83" s="11">
        <v>2014.0</v>
      </c>
      <c r="E83" s="12" t="s">
        <v>880</v>
      </c>
      <c r="F83" s="13">
        <v>1.0</v>
      </c>
      <c r="G83" s="13">
        <v>60.0</v>
      </c>
      <c r="H83" s="13" t="s">
        <v>185</v>
      </c>
      <c r="I83" s="7" t="s">
        <v>91</v>
      </c>
      <c r="J83" s="13" t="s">
        <v>92</v>
      </c>
      <c r="K83" s="13" t="s">
        <v>115</v>
      </c>
      <c r="L83" s="13">
        <v>1.0</v>
      </c>
      <c r="M83" s="13">
        <v>2.0</v>
      </c>
      <c r="N83" s="13" t="s">
        <v>535</v>
      </c>
      <c r="O83" s="13" t="s">
        <v>881</v>
      </c>
      <c r="P83" s="13" t="s">
        <v>882</v>
      </c>
      <c r="Q83" s="13">
        <v>30.0</v>
      </c>
      <c r="R83" s="13" t="s">
        <v>120</v>
      </c>
      <c r="S83" s="13" t="s">
        <v>883</v>
      </c>
      <c r="T83" s="13" t="s">
        <v>882</v>
      </c>
      <c r="U83" s="13">
        <v>30.0</v>
      </c>
      <c r="V83" s="13"/>
      <c r="W83" s="13"/>
      <c r="X83" s="13"/>
      <c r="Y83" s="13"/>
      <c r="Z83" s="13"/>
      <c r="AA83" s="13"/>
      <c r="AB83" s="13"/>
      <c r="AC83" s="13"/>
      <c r="AD83" s="13"/>
      <c r="AE83" s="13"/>
      <c r="AF83" s="13"/>
      <c r="AG83" s="13"/>
      <c r="AH83" s="13" t="s">
        <v>188</v>
      </c>
      <c r="AI83" s="13" t="s">
        <v>884</v>
      </c>
      <c r="AJ83" s="13" t="s">
        <v>124</v>
      </c>
      <c r="AK83" s="13">
        <f>(55.1+51.5)/2</f>
        <v>53.3</v>
      </c>
      <c r="AL83" s="13">
        <f>SQRT(((9.9^2)+(14.2^2))/2)</f>
        <v>12.24030228</v>
      </c>
      <c r="AM83" s="13">
        <f>(51.4+50.3)/2</f>
        <v>50.85</v>
      </c>
      <c r="AN83" s="13">
        <f>SQRT(((8.9^2)+(10.3^2))/2)</f>
        <v>9.625487001</v>
      </c>
      <c r="AO83" s="13"/>
      <c r="AP83" s="13"/>
      <c r="AQ83" s="13"/>
      <c r="AR83" s="13"/>
      <c r="AS83" s="13"/>
      <c r="AT83" s="13"/>
      <c r="AU83" s="13" t="s">
        <v>885</v>
      </c>
      <c r="AV83" s="13" t="s">
        <v>188</v>
      </c>
      <c r="AW83" s="13" t="s">
        <v>884</v>
      </c>
      <c r="AX83" s="13" t="s">
        <v>140</v>
      </c>
      <c r="AY83" s="13">
        <f>(834+983)/2</f>
        <v>908.5</v>
      </c>
      <c r="AZ83" s="13">
        <f>SQRT(((284^2)+(418^2))/2)</f>
        <v>357.3373756</v>
      </c>
      <c r="BA83" s="13">
        <f>(1075+1262)/2</f>
        <v>1168.5</v>
      </c>
      <c r="BB83" s="13">
        <f>SQRT(((461^2)+(762^2))/2)</f>
        <v>629.7479655</v>
      </c>
      <c r="BC83" s="13"/>
      <c r="BD83" s="13"/>
      <c r="BE83" s="13"/>
      <c r="BF83" s="13"/>
      <c r="BG83" s="13"/>
      <c r="BH83" s="13"/>
      <c r="BI83" s="13" t="s">
        <v>885</v>
      </c>
      <c r="BJ83" s="6" t="s">
        <v>211</v>
      </c>
      <c r="BK83" s="6" t="s">
        <v>886</v>
      </c>
      <c r="BL83" s="6" t="s">
        <v>681</v>
      </c>
      <c r="BM83" s="13">
        <f>(425+715)/2</f>
        <v>570</v>
      </c>
      <c r="BN83" s="13">
        <f>SQRT(((156^2)+(413^2))/2)</f>
        <v>312.1738298</v>
      </c>
      <c r="BO83" s="13">
        <f>(798+716)/2</f>
        <v>757</v>
      </c>
      <c r="BP83" s="13">
        <f>SQRT(((552^2)+(220^2))/2)</f>
        <v>420.1809134</v>
      </c>
      <c r="BQ83" s="13"/>
      <c r="BR83" s="13"/>
      <c r="BS83" s="13"/>
      <c r="BT83" s="13"/>
      <c r="BU83" s="13"/>
      <c r="BV83" s="13"/>
      <c r="BW83" s="10"/>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0"/>
      <c r="GL83" s="10" t="s">
        <v>887</v>
      </c>
      <c r="GM83" s="10"/>
      <c r="GN83" s="10"/>
      <c r="GO83" s="13" t="s">
        <v>129</v>
      </c>
    </row>
    <row r="84" ht="15.75" customHeight="1">
      <c r="A84" s="11">
        <v>91.0</v>
      </c>
      <c r="B84" s="10" t="s">
        <v>888</v>
      </c>
      <c r="C84" s="10" t="s">
        <v>889</v>
      </c>
      <c r="D84" s="11">
        <v>2014.0</v>
      </c>
      <c r="E84" s="12" t="s">
        <v>890</v>
      </c>
      <c r="F84" s="13">
        <v>1.0</v>
      </c>
      <c r="G84" s="13">
        <v>34.0</v>
      </c>
      <c r="H84" s="13" t="s">
        <v>185</v>
      </c>
      <c r="I84" s="7" t="s">
        <v>91</v>
      </c>
      <c r="J84" s="13" t="s">
        <v>92</v>
      </c>
      <c r="K84" s="13" t="s">
        <v>205</v>
      </c>
      <c r="L84" s="13">
        <v>1.0</v>
      </c>
      <c r="M84" s="13">
        <v>3.0</v>
      </c>
      <c r="N84" s="13" t="s">
        <v>311</v>
      </c>
      <c r="O84" s="13" t="s">
        <v>891</v>
      </c>
      <c r="P84" s="13">
        <v>35.0</v>
      </c>
      <c r="Q84" s="13">
        <v>12.0</v>
      </c>
      <c r="R84" s="13" t="s">
        <v>118</v>
      </c>
      <c r="S84" s="13" t="s">
        <v>892</v>
      </c>
      <c r="T84" s="13">
        <v>35.0</v>
      </c>
      <c r="U84" s="13">
        <v>12.0</v>
      </c>
      <c r="V84" s="13" t="s">
        <v>120</v>
      </c>
      <c r="W84" s="13" t="s">
        <v>893</v>
      </c>
      <c r="X84" s="13">
        <v>35.0</v>
      </c>
      <c r="Y84" s="13">
        <v>12.0</v>
      </c>
      <c r="Z84" s="13"/>
      <c r="AA84" s="13"/>
      <c r="AB84" s="13"/>
      <c r="AC84" s="13"/>
      <c r="AD84" s="13"/>
      <c r="AE84" s="13"/>
      <c r="AF84" s="13"/>
      <c r="AG84" s="13"/>
      <c r="AH84" s="13" t="s">
        <v>96</v>
      </c>
      <c r="AI84" s="13" t="s">
        <v>734</v>
      </c>
      <c r="AJ84" s="13" t="s">
        <v>894</v>
      </c>
      <c r="AK84" s="13">
        <v>315.51</v>
      </c>
      <c r="AL84" s="13">
        <v>328.13</v>
      </c>
      <c r="AM84" s="13">
        <v>-110.7</v>
      </c>
      <c r="AN84" s="13">
        <v>336.67</v>
      </c>
      <c r="AO84" s="13">
        <v>60.61</v>
      </c>
      <c r="AP84" s="13">
        <v>293.36</v>
      </c>
      <c r="AQ84" s="13"/>
      <c r="AR84" s="13"/>
      <c r="AS84" s="13"/>
      <c r="AT84" s="13"/>
      <c r="AU84" s="13"/>
      <c r="AV84" s="13" t="s">
        <v>96</v>
      </c>
      <c r="AW84" s="13" t="s">
        <v>895</v>
      </c>
      <c r="AX84" s="13" t="s">
        <v>124</v>
      </c>
      <c r="AY84" s="13">
        <v>0.19</v>
      </c>
      <c r="AZ84" s="13">
        <v>0.16</v>
      </c>
      <c r="BA84" s="13">
        <v>0.17</v>
      </c>
      <c r="BB84" s="13">
        <v>0.13</v>
      </c>
      <c r="BC84" s="13">
        <v>0.2</v>
      </c>
      <c r="BD84" s="13">
        <v>0.17</v>
      </c>
      <c r="BE84" s="13"/>
      <c r="BF84" s="13"/>
      <c r="BG84" s="13"/>
      <c r="BH84" s="13"/>
      <c r="BI84" s="13"/>
      <c r="BJ84" s="13" t="s">
        <v>96</v>
      </c>
      <c r="BK84" s="13" t="s">
        <v>896</v>
      </c>
      <c r="BL84" s="13" t="s">
        <v>140</v>
      </c>
      <c r="BM84" s="13">
        <v>404.05</v>
      </c>
      <c r="BN84" s="13">
        <v>33.73</v>
      </c>
      <c r="BO84" s="13">
        <v>392.91</v>
      </c>
      <c r="BP84" s="13">
        <v>26.44</v>
      </c>
      <c r="BQ84" s="13">
        <v>410.43</v>
      </c>
      <c r="BR84" s="13">
        <v>28.69</v>
      </c>
      <c r="BS84" s="13"/>
      <c r="BT84" s="13"/>
      <c r="BU84" s="13"/>
      <c r="BV84" s="13"/>
      <c r="BW84" s="10"/>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0"/>
      <c r="GL84" s="10" t="s">
        <v>897</v>
      </c>
      <c r="GM84" s="10"/>
      <c r="GN84" s="10"/>
      <c r="GO84" s="13" t="s">
        <v>129</v>
      </c>
    </row>
    <row r="85" ht="15.75" customHeight="1">
      <c r="A85" s="11">
        <v>137.0</v>
      </c>
      <c r="B85" s="10" t="s">
        <v>898</v>
      </c>
      <c r="C85" s="10" t="s">
        <v>899</v>
      </c>
      <c r="D85" s="11">
        <v>2014.0</v>
      </c>
      <c r="E85" s="12" t="s">
        <v>900</v>
      </c>
      <c r="F85" s="13">
        <v>1.0</v>
      </c>
      <c r="G85" s="13">
        <v>22.0</v>
      </c>
      <c r="H85" s="13" t="s">
        <v>185</v>
      </c>
      <c r="I85" s="7" t="s">
        <v>91</v>
      </c>
      <c r="J85" s="13" t="s">
        <v>204</v>
      </c>
      <c r="K85" s="13" t="s">
        <v>205</v>
      </c>
      <c r="L85" s="13">
        <v>1.0</v>
      </c>
      <c r="M85" s="13">
        <v>2.0</v>
      </c>
      <c r="N85" s="13" t="s">
        <v>116</v>
      </c>
      <c r="O85" s="13" t="s">
        <v>117</v>
      </c>
      <c r="P85" s="13">
        <v>10.0</v>
      </c>
      <c r="Q85" s="13">
        <v>11.0</v>
      </c>
      <c r="R85" s="13" t="s">
        <v>120</v>
      </c>
      <c r="S85" s="13" t="s">
        <v>901</v>
      </c>
      <c r="T85" s="13">
        <v>10.0</v>
      </c>
      <c r="U85" s="13">
        <v>11.0</v>
      </c>
      <c r="V85" s="13"/>
      <c r="W85" s="13"/>
      <c r="X85" s="13"/>
      <c r="Y85" s="13"/>
      <c r="Z85" s="13"/>
      <c r="AA85" s="13"/>
      <c r="AB85" s="13"/>
      <c r="AC85" s="13"/>
      <c r="AD85" s="13"/>
      <c r="AE85" s="13"/>
      <c r="AF85" s="13"/>
      <c r="AG85" s="13"/>
      <c r="AH85" s="13" t="s">
        <v>235</v>
      </c>
      <c r="AI85" s="13" t="s">
        <v>902</v>
      </c>
      <c r="AJ85" s="13" t="s">
        <v>124</v>
      </c>
      <c r="AK85" s="13">
        <f>(0.97+0.96)/2</f>
        <v>0.965</v>
      </c>
      <c r="AL85" s="13">
        <f>SQRT(((0.04^2)+(0.08^2))/2)</f>
        <v>0.0632455532</v>
      </c>
      <c r="AM85" s="13">
        <f>(0.97+0.93)/2</f>
        <v>0.95</v>
      </c>
      <c r="AN85" s="13">
        <f>SQRT(((0.04^2)+(0.08^2))/2)</f>
        <v>0.0632455532</v>
      </c>
      <c r="AO85" s="13"/>
      <c r="AP85" s="13"/>
      <c r="AQ85" s="13"/>
      <c r="AR85" s="13"/>
      <c r="AS85" s="13"/>
      <c r="AT85" s="13"/>
      <c r="AU85" s="13" t="s">
        <v>903</v>
      </c>
      <c r="AV85" s="13" t="s">
        <v>362</v>
      </c>
      <c r="AW85" s="13" t="s">
        <v>904</v>
      </c>
      <c r="AX85" s="13" t="s">
        <v>124</v>
      </c>
      <c r="AY85" s="13">
        <f>(67.4+32.6)/2</f>
        <v>50</v>
      </c>
      <c r="AZ85" s="13">
        <f>SQRT(((24.9^2)+(26.2^2))/2)</f>
        <v>25.55826676</v>
      </c>
      <c r="BA85" s="13">
        <f>(66.7+37.1)/2</f>
        <v>51.9</v>
      </c>
      <c r="BB85" s="13">
        <f>SQRT(((22.7^2)+(23.7^2))/2)</f>
        <v>23.20538731</v>
      </c>
      <c r="BC85" s="13"/>
      <c r="BD85" s="13"/>
      <c r="BE85" s="13"/>
      <c r="BF85" s="13"/>
      <c r="BG85" s="13"/>
      <c r="BH85" s="13"/>
      <c r="BI85" s="13"/>
      <c r="BJ85" s="13" t="s">
        <v>905</v>
      </c>
      <c r="BK85" s="13" t="s">
        <v>906</v>
      </c>
      <c r="BL85" s="13" t="s">
        <v>124</v>
      </c>
      <c r="BM85" s="13">
        <f>(87.8+82.2)/2</f>
        <v>85</v>
      </c>
      <c r="BN85" s="13">
        <f>SQRT(((9.1^2)+(13.1^2))/2)</f>
        <v>11.27874106</v>
      </c>
      <c r="BO85" s="13">
        <f>(86.4+75.9)/2</f>
        <v>81.15</v>
      </c>
      <c r="BP85" s="13">
        <f>SQRT(((13.4^2)+(16.5^2))/2)</f>
        <v>15.03013639</v>
      </c>
      <c r="BQ85" s="13"/>
      <c r="BR85" s="13"/>
      <c r="BS85" s="13"/>
      <c r="BT85" s="13"/>
      <c r="BU85" s="13"/>
      <c r="BV85" s="13"/>
      <c r="BW85" s="10"/>
      <c r="BX85" s="13" t="s">
        <v>206</v>
      </c>
      <c r="BY85" s="13" t="s">
        <v>727</v>
      </c>
      <c r="BZ85" s="13" t="s">
        <v>124</v>
      </c>
      <c r="CA85" s="13">
        <f>(52.1+61.2)/2</f>
        <v>56.65</v>
      </c>
      <c r="CB85" s="13">
        <f>SQRT(((23.7^2)+(24.4^2))/2)</f>
        <v>24.05254664</v>
      </c>
      <c r="CC85" s="13">
        <f>(59.5+48.8)/2</f>
        <v>54.15</v>
      </c>
      <c r="CD85" s="13">
        <f>SQRT(((22^2)+(45.8^2))/2)</f>
        <v>35.92798352</v>
      </c>
      <c r="CE85" s="13"/>
      <c r="CF85" s="13"/>
      <c r="CG85" s="13"/>
      <c r="CH85" s="13"/>
      <c r="CI85" s="13"/>
      <c r="CJ85" s="13"/>
      <c r="CK85" s="13" t="s">
        <v>188</v>
      </c>
      <c r="CL85" s="13" t="s">
        <v>715</v>
      </c>
      <c r="CM85" s="13" t="s">
        <v>124</v>
      </c>
      <c r="CN85" s="13">
        <f>(0.6+0.5)/2</f>
        <v>0.55</v>
      </c>
      <c r="CO85" s="13">
        <f>SQRT(((1.4^2)+(0.8^2))/2)</f>
        <v>1.140175425</v>
      </c>
      <c r="CP85" s="13">
        <f>(0.7+0.9)/2</f>
        <v>0.8</v>
      </c>
      <c r="CQ85" s="13">
        <f>SQRT(((1.1^2)+(1.1^2))/2)</f>
        <v>1.1</v>
      </c>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0"/>
      <c r="GL85" s="10" t="s">
        <v>907</v>
      </c>
      <c r="GM85" s="10"/>
      <c r="GN85" s="10"/>
      <c r="GO85" s="13" t="s">
        <v>129</v>
      </c>
    </row>
    <row r="86" ht="15.75" customHeight="1">
      <c r="A86" s="33">
        <v>2.0</v>
      </c>
      <c r="B86" s="34" t="s">
        <v>908</v>
      </c>
      <c r="C86" s="34" t="s">
        <v>820</v>
      </c>
      <c r="D86" s="33">
        <v>2015.0</v>
      </c>
      <c r="E86" s="35" t="s">
        <v>909</v>
      </c>
      <c r="F86" s="36">
        <v>1.0</v>
      </c>
      <c r="G86" s="36">
        <v>12.0</v>
      </c>
      <c r="H86" s="36" t="s">
        <v>90</v>
      </c>
      <c r="I86" s="7" t="s">
        <v>91</v>
      </c>
      <c r="J86" s="36" t="s">
        <v>92</v>
      </c>
      <c r="K86" s="36" t="s">
        <v>115</v>
      </c>
      <c r="L86" s="36">
        <v>1.0</v>
      </c>
      <c r="M86" s="36">
        <v>3.0</v>
      </c>
      <c r="N86" s="36" t="s">
        <v>116</v>
      </c>
      <c r="O86" s="36" t="s">
        <v>910</v>
      </c>
      <c r="P86" s="36">
        <v>45.0</v>
      </c>
      <c r="Q86" s="36">
        <v>12.0</v>
      </c>
      <c r="R86" s="36" t="s">
        <v>118</v>
      </c>
      <c r="S86" s="36" t="s">
        <v>911</v>
      </c>
      <c r="T86" s="36">
        <v>45.0</v>
      </c>
      <c r="U86" s="36">
        <v>12.0</v>
      </c>
      <c r="V86" s="36" t="s">
        <v>120</v>
      </c>
      <c r="W86" s="36" t="s">
        <v>912</v>
      </c>
      <c r="X86" s="36">
        <v>45.0</v>
      </c>
      <c r="Y86" s="36">
        <v>12.0</v>
      </c>
      <c r="Z86" s="36"/>
      <c r="AA86" s="36"/>
      <c r="AB86" s="36"/>
      <c r="AC86" s="36"/>
      <c r="AD86" s="36"/>
      <c r="AE86" s="36"/>
      <c r="AF86" s="36"/>
      <c r="AG86" s="36"/>
      <c r="AH86" s="36" t="s">
        <v>188</v>
      </c>
      <c r="AI86" s="36" t="s">
        <v>913</v>
      </c>
      <c r="AJ86" s="36" t="s">
        <v>140</v>
      </c>
      <c r="AK86" s="36"/>
      <c r="AL86" s="36"/>
      <c r="AM86" s="36"/>
      <c r="AN86" s="36"/>
      <c r="AO86" s="36"/>
      <c r="AP86" s="36"/>
      <c r="AQ86" s="36"/>
      <c r="AR86" s="36"/>
      <c r="AS86" s="36"/>
      <c r="AT86" s="36"/>
      <c r="AU86" s="36"/>
      <c r="AV86" s="36" t="s">
        <v>188</v>
      </c>
      <c r="AW86" s="36" t="s">
        <v>913</v>
      </c>
      <c r="AX86" s="36" t="s">
        <v>124</v>
      </c>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4"/>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4"/>
      <c r="GL86" s="34" t="s">
        <v>914</v>
      </c>
      <c r="GM86" s="34"/>
      <c r="GN86" s="34"/>
      <c r="GO86" s="36" t="s">
        <v>111</v>
      </c>
    </row>
    <row r="87" ht="15.75" customHeight="1">
      <c r="A87" s="11">
        <v>28.0</v>
      </c>
      <c r="B87" s="10" t="s">
        <v>915</v>
      </c>
      <c r="C87" s="10" t="s">
        <v>916</v>
      </c>
      <c r="D87" s="11">
        <v>2015.0</v>
      </c>
      <c r="E87" s="12" t="s">
        <v>917</v>
      </c>
      <c r="F87" s="13">
        <v>1.0</v>
      </c>
      <c r="G87" s="13">
        <v>26.0</v>
      </c>
      <c r="H87" s="13" t="s">
        <v>90</v>
      </c>
      <c r="I87" s="7" t="s">
        <v>91</v>
      </c>
      <c r="J87" s="13" t="s">
        <v>92</v>
      </c>
      <c r="K87" s="13" t="s">
        <v>175</v>
      </c>
      <c r="L87" s="13">
        <v>2.0</v>
      </c>
      <c r="M87" s="13">
        <v>2.0</v>
      </c>
      <c r="N87" s="13" t="s">
        <v>918</v>
      </c>
      <c r="O87" s="13" t="s">
        <v>919</v>
      </c>
      <c r="P87" s="13">
        <v>30.0</v>
      </c>
      <c r="Q87" s="13">
        <v>26.0</v>
      </c>
      <c r="R87" s="13" t="s">
        <v>118</v>
      </c>
      <c r="S87" s="13" t="s">
        <v>920</v>
      </c>
      <c r="T87" s="13">
        <v>30.0</v>
      </c>
      <c r="U87" s="13">
        <v>26.0</v>
      </c>
      <c r="V87" s="13"/>
      <c r="W87" s="13"/>
      <c r="X87" s="13"/>
      <c r="Y87" s="13"/>
      <c r="Z87" s="13"/>
      <c r="AA87" s="13"/>
      <c r="AB87" s="13"/>
      <c r="AC87" s="13"/>
      <c r="AD87" s="13"/>
      <c r="AE87" s="13"/>
      <c r="AF87" s="13"/>
      <c r="AG87" s="13"/>
      <c r="AH87" s="13" t="s">
        <v>921</v>
      </c>
      <c r="AI87" s="13" t="s">
        <v>922</v>
      </c>
      <c r="AJ87" s="13" t="s">
        <v>213</v>
      </c>
      <c r="AK87" s="20" t="s">
        <v>923</v>
      </c>
      <c r="AL87" s="20" t="s">
        <v>924</v>
      </c>
      <c r="AM87" s="13" t="s">
        <v>925</v>
      </c>
      <c r="AN87" s="13" t="s">
        <v>926</v>
      </c>
      <c r="AO87" s="13"/>
      <c r="AP87" s="13"/>
      <c r="AQ87" s="13"/>
      <c r="AR87" s="13"/>
      <c r="AS87" s="13"/>
      <c r="AT87" s="13"/>
      <c r="AU87" s="13"/>
      <c r="AV87" s="13" t="s">
        <v>211</v>
      </c>
      <c r="AW87" s="13" t="s">
        <v>927</v>
      </c>
      <c r="AX87" s="13" t="s">
        <v>140</v>
      </c>
      <c r="AY87" s="13" t="s">
        <v>928</v>
      </c>
      <c r="AZ87" s="13" t="s">
        <v>929</v>
      </c>
      <c r="BA87" s="13" t="s">
        <v>930</v>
      </c>
      <c r="BB87" s="13" t="s">
        <v>931</v>
      </c>
      <c r="BC87" s="13"/>
      <c r="BD87" s="13"/>
      <c r="BE87" s="13"/>
      <c r="BF87" s="13"/>
      <c r="BG87" s="13"/>
      <c r="BH87" s="13"/>
      <c r="BI87" s="13"/>
      <c r="BJ87" s="13" t="s">
        <v>96</v>
      </c>
      <c r="BK87" s="13" t="s">
        <v>298</v>
      </c>
      <c r="BL87" s="13" t="s">
        <v>124</v>
      </c>
      <c r="BM87" s="20" t="s">
        <v>932</v>
      </c>
      <c r="BN87" s="20" t="s">
        <v>933</v>
      </c>
      <c r="BO87" s="13" t="s">
        <v>934</v>
      </c>
      <c r="BP87" s="13" t="s">
        <v>935</v>
      </c>
      <c r="BQ87" s="13"/>
      <c r="BR87" s="13"/>
      <c r="BS87" s="13"/>
      <c r="BT87" s="13"/>
      <c r="BU87" s="13"/>
      <c r="BV87" s="13"/>
      <c r="BW87" s="10"/>
      <c r="BX87" s="13" t="s">
        <v>96</v>
      </c>
      <c r="BY87" s="13" t="s">
        <v>298</v>
      </c>
      <c r="BZ87" s="13" t="s">
        <v>140</v>
      </c>
      <c r="CA87" s="20" t="s">
        <v>936</v>
      </c>
      <c r="CB87" s="13" t="s">
        <v>937</v>
      </c>
      <c r="CC87" s="13" t="s">
        <v>938</v>
      </c>
      <c r="CD87" s="13" t="s">
        <v>939</v>
      </c>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0"/>
      <c r="GL87" s="10" t="s">
        <v>940</v>
      </c>
      <c r="GM87" s="10"/>
      <c r="GN87" s="10"/>
      <c r="GO87" s="13" t="s">
        <v>111</v>
      </c>
    </row>
    <row r="88" ht="15.75" customHeight="1">
      <c r="A88" s="19">
        <v>48.0</v>
      </c>
      <c r="B88" s="10" t="s">
        <v>941</v>
      </c>
      <c r="C88" s="10" t="s">
        <v>942</v>
      </c>
      <c r="D88" s="11">
        <v>2015.0</v>
      </c>
      <c r="E88" s="12" t="s">
        <v>943</v>
      </c>
      <c r="F88" s="13">
        <v>1.0</v>
      </c>
      <c r="G88" s="13">
        <v>17.0</v>
      </c>
      <c r="H88" s="13" t="s">
        <v>90</v>
      </c>
      <c r="I88" s="7" t="s">
        <v>91</v>
      </c>
      <c r="J88" s="13" t="s">
        <v>204</v>
      </c>
      <c r="K88" s="13" t="s">
        <v>93</v>
      </c>
      <c r="L88" s="13">
        <v>2.0</v>
      </c>
      <c r="M88" s="13">
        <v>1.0</v>
      </c>
      <c r="N88" s="13" t="s">
        <v>143</v>
      </c>
      <c r="O88" s="13" t="s">
        <v>944</v>
      </c>
      <c r="P88" s="13">
        <v>45.0</v>
      </c>
      <c r="Q88" s="13">
        <v>17.0</v>
      </c>
      <c r="R88" s="13"/>
      <c r="S88" s="13"/>
      <c r="T88" s="13"/>
      <c r="U88" s="13"/>
      <c r="V88" s="13"/>
      <c r="W88" s="13"/>
      <c r="X88" s="13"/>
      <c r="Y88" s="13"/>
      <c r="Z88" s="13"/>
      <c r="AA88" s="13"/>
      <c r="AB88" s="13"/>
      <c r="AC88" s="13"/>
      <c r="AD88" s="13"/>
      <c r="AE88" s="13"/>
      <c r="AF88" s="13"/>
      <c r="AG88" s="13"/>
      <c r="AH88" s="13" t="s">
        <v>188</v>
      </c>
      <c r="AI88" s="13" t="s">
        <v>945</v>
      </c>
      <c r="AJ88" s="13" t="s">
        <v>140</v>
      </c>
      <c r="AK88" s="13" t="s">
        <v>946</v>
      </c>
      <c r="AL88" s="20" t="s">
        <v>947</v>
      </c>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20"/>
      <c r="BP88" s="13"/>
      <c r="BQ88" s="13"/>
      <c r="BR88" s="13"/>
      <c r="BS88" s="13"/>
      <c r="BT88" s="13"/>
      <c r="BU88" s="13"/>
      <c r="BV88" s="13"/>
      <c r="BW88" s="10"/>
      <c r="BX88" s="13"/>
      <c r="BY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0"/>
      <c r="GL88" s="10" t="s">
        <v>948</v>
      </c>
      <c r="GM88" s="10"/>
      <c r="GN88" s="10"/>
      <c r="GO88" s="18" t="s">
        <v>111</v>
      </c>
    </row>
    <row r="89" ht="15.75" customHeight="1">
      <c r="A89" s="19">
        <v>48.0</v>
      </c>
      <c r="B89" s="10" t="s">
        <v>941</v>
      </c>
      <c r="C89" s="10" t="s">
        <v>942</v>
      </c>
      <c r="D89" s="11">
        <v>2015.0</v>
      </c>
      <c r="E89" s="12" t="s">
        <v>949</v>
      </c>
      <c r="F89" s="13">
        <v>1.0</v>
      </c>
      <c r="G89" s="13">
        <v>17.0</v>
      </c>
      <c r="H89" s="13" t="s">
        <v>90</v>
      </c>
      <c r="I89" s="7" t="s">
        <v>91</v>
      </c>
      <c r="J89" s="13" t="s">
        <v>204</v>
      </c>
      <c r="K89" s="13" t="s">
        <v>950</v>
      </c>
      <c r="L89" s="13">
        <v>5.0</v>
      </c>
      <c r="M89" s="13">
        <v>1.0</v>
      </c>
      <c r="N89" s="13" t="s">
        <v>143</v>
      </c>
      <c r="O89" s="13" t="s">
        <v>944</v>
      </c>
      <c r="P89" s="13">
        <v>45.0</v>
      </c>
      <c r="Q89" s="13">
        <v>17.0</v>
      </c>
      <c r="R89" s="13"/>
      <c r="S89" s="13"/>
      <c r="T89" s="13"/>
      <c r="U89" s="13"/>
      <c r="V89" s="13"/>
      <c r="W89" s="13"/>
      <c r="X89" s="13"/>
      <c r="Y89" s="13"/>
      <c r="Z89" s="13"/>
      <c r="AA89" s="13"/>
      <c r="AB89" s="13"/>
      <c r="AC89" s="13"/>
      <c r="AD89" s="13"/>
      <c r="AE89" s="13"/>
      <c r="AF89" s="13"/>
      <c r="AG89" s="13"/>
      <c r="AH89" s="13" t="s">
        <v>211</v>
      </c>
      <c r="AI89" s="13" t="s">
        <v>951</v>
      </c>
      <c r="AJ89" s="13" t="s">
        <v>124</v>
      </c>
      <c r="AK89" s="13"/>
      <c r="AL89" s="13"/>
      <c r="AM89" s="13"/>
      <c r="AN89" s="13"/>
      <c r="AO89" s="13"/>
      <c r="AP89" s="13"/>
      <c r="AQ89" s="13"/>
      <c r="AR89" s="13"/>
      <c r="AS89" s="13"/>
      <c r="AT89" s="13"/>
      <c r="AU89" s="13"/>
      <c r="AV89" s="13" t="s">
        <v>211</v>
      </c>
      <c r="AW89" s="13" t="s">
        <v>951</v>
      </c>
      <c r="AX89" s="13" t="s">
        <v>140</v>
      </c>
      <c r="AY89" s="13"/>
      <c r="AZ89" s="13"/>
      <c r="BA89" s="13"/>
      <c r="BB89" s="13"/>
      <c r="BC89" s="13"/>
      <c r="BD89" s="13"/>
      <c r="BE89" s="13"/>
      <c r="BF89" s="13"/>
      <c r="BG89" s="13"/>
      <c r="BH89" s="13"/>
      <c r="BI89" s="13"/>
      <c r="BJ89" s="13"/>
      <c r="BK89" s="13"/>
      <c r="BL89" s="13"/>
      <c r="BM89" s="13"/>
      <c r="BN89" s="20"/>
      <c r="BP89" s="13"/>
      <c r="BQ89" s="13"/>
      <c r="BR89" s="13"/>
      <c r="BS89" s="13"/>
      <c r="BT89" s="13"/>
      <c r="BU89" s="13"/>
      <c r="BV89" s="13"/>
      <c r="BW89" s="10"/>
      <c r="BX89" s="13"/>
      <c r="BY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0"/>
      <c r="GL89" s="10" t="s">
        <v>948</v>
      </c>
      <c r="GM89" s="10"/>
      <c r="GN89" s="10"/>
      <c r="GO89" s="18" t="s">
        <v>111</v>
      </c>
    </row>
    <row r="90" ht="15.75" customHeight="1">
      <c r="A90" s="9">
        <v>67.0</v>
      </c>
      <c r="B90" s="10" t="s">
        <v>952</v>
      </c>
      <c r="C90" s="10" t="s">
        <v>784</v>
      </c>
      <c r="D90" s="11">
        <v>2015.0</v>
      </c>
      <c r="E90" s="12" t="s">
        <v>953</v>
      </c>
      <c r="F90" s="13">
        <v>1.0</v>
      </c>
      <c r="G90" s="13">
        <v>30.0</v>
      </c>
      <c r="H90" s="13" t="s">
        <v>90</v>
      </c>
      <c r="I90" s="7" t="s">
        <v>91</v>
      </c>
      <c r="J90" s="13" t="s">
        <v>92</v>
      </c>
      <c r="K90" s="13" t="s">
        <v>954</v>
      </c>
      <c r="L90" s="13">
        <v>3.0</v>
      </c>
      <c r="M90" s="13">
        <v>1.0</v>
      </c>
      <c r="N90" s="13" t="s">
        <v>143</v>
      </c>
      <c r="O90" s="13" t="s">
        <v>955</v>
      </c>
      <c r="P90" s="13"/>
      <c r="Q90" s="13">
        <v>30.0</v>
      </c>
      <c r="R90" s="13"/>
      <c r="S90" s="13"/>
      <c r="T90" s="13"/>
      <c r="U90" s="13"/>
      <c r="V90" s="13"/>
      <c r="W90" s="13"/>
      <c r="X90" s="13"/>
      <c r="Y90" s="13"/>
      <c r="Z90" s="13"/>
      <c r="AA90" s="13"/>
      <c r="AB90" s="13"/>
      <c r="AC90" s="13"/>
      <c r="AD90" s="13"/>
      <c r="AE90" s="13"/>
      <c r="AF90" s="13"/>
      <c r="AG90" s="13"/>
      <c r="AH90" s="13" t="s">
        <v>211</v>
      </c>
      <c r="AI90" s="13" t="s">
        <v>956</v>
      </c>
      <c r="AJ90" s="13" t="s">
        <v>343</v>
      </c>
      <c r="AK90" s="13" t="s">
        <v>957</v>
      </c>
      <c r="AL90" s="13" t="s">
        <v>958</v>
      </c>
      <c r="AM90" s="13"/>
      <c r="AN90" s="13"/>
      <c r="AO90" s="13"/>
      <c r="AP90" s="13"/>
      <c r="AQ90" s="13"/>
      <c r="AR90" s="13"/>
      <c r="AS90" s="13"/>
      <c r="AT90" s="13"/>
      <c r="AU90" s="13"/>
      <c r="AV90" s="13" t="s">
        <v>211</v>
      </c>
      <c r="AW90" s="13" t="s">
        <v>959</v>
      </c>
      <c r="AX90" s="13" t="s">
        <v>343</v>
      </c>
      <c r="AY90" s="13" t="s">
        <v>960</v>
      </c>
      <c r="AZ90" s="13" t="s">
        <v>961</v>
      </c>
      <c r="BA90" s="13"/>
      <c r="BB90" s="13"/>
      <c r="BC90" s="13"/>
      <c r="BD90" s="13"/>
      <c r="BE90" s="13"/>
      <c r="BF90" s="13"/>
      <c r="BG90" s="13"/>
      <c r="BH90" s="13"/>
      <c r="BI90" s="13"/>
      <c r="BJ90" s="13"/>
      <c r="BK90" s="13"/>
      <c r="BL90" s="13"/>
      <c r="BM90" s="13"/>
      <c r="BN90" s="13"/>
      <c r="BO90" s="13"/>
      <c r="BP90" s="13"/>
      <c r="BQ90" s="13"/>
      <c r="BR90" s="13"/>
      <c r="BS90" s="13"/>
      <c r="BT90" s="13"/>
      <c r="BU90" s="13"/>
      <c r="BV90" s="13"/>
      <c r="BW90" s="10"/>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0"/>
      <c r="GL90" s="10" t="s">
        <v>962</v>
      </c>
      <c r="GM90" s="10"/>
      <c r="GN90" s="10"/>
      <c r="GO90" s="13" t="s">
        <v>111</v>
      </c>
    </row>
    <row r="91" ht="15.75" customHeight="1">
      <c r="A91" s="11">
        <v>128.0</v>
      </c>
      <c r="B91" s="10" t="s">
        <v>963</v>
      </c>
      <c r="C91" s="10" t="s">
        <v>964</v>
      </c>
      <c r="D91" s="11">
        <v>2015.0</v>
      </c>
      <c r="E91" s="12" t="s">
        <v>965</v>
      </c>
      <c r="F91" s="13">
        <v>1.0</v>
      </c>
      <c r="G91" s="13">
        <v>45.0</v>
      </c>
      <c r="H91" s="13" t="s">
        <v>90</v>
      </c>
      <c r="I91" s="7" t="s">
        <v>91</v>
      </c>
      <c r="J91" s="13" t="s">
        <v>478</v>
      </c>
      <c r="K91" s="13" t="s">
        <v>115</v>
      </c>
      <c r="L91" s="13">
        <v>1.0</v>
      </c>
      <c r="M91" s="13">
        <v>3.0</v>
      </c>
      <c r="N91" s="13" t="s">
        <v>116</v>
      </c>
      <c r="O91" s="13" t="s">
        <v>117</v>
      </c>
      <c r="P91" s="13" t="s">
        <v>966</v>
      </c>
      <c r="Q91" s="13">
        <v>45.0</v>
      </c>
      <c r="R91" s="13" t="s">
        <v>967</v>
      </c>
      <c r="S91" s="13" t="s">
        <v>567</v>
      </c>
      <c r="T91" s="13" t="s">
        <v>968</v>
      </c>
      <c r="U91" s="13">
        <v>45.0</v>
      </c>
      <c r="V91" s="13" t="s">
        <v>133</v>
      </c>
      <c r="W91" s="13" t="s">
        <v>969</v>
      </c>
      <c r="X91" s="13" t="s">
        <v>968</v>
      </c>
      <c r="Y91" s="13">
        <v>45.0</v>
      </c>
      <c r="Z91" s="13"/>
      <c r="AA91" s="13"/>
      <c r="AB91" s="13"/>
      <c r="AC91" s="13"/>
      <c r="AD91" s="13"/>
      <c r="AE91" s="13"/>
      <c r="AF91" s="13"/>
      <c r="AG91" s="13"/>
      <c r="AH91" s="13" t="s">
        <v>211</v>
      </c>
      <c r="AI91" s="13" t="s">
        <v>970</v>
      </c>
      <c r="AJ91" s="13" t="s">
        <v>124</v>
      </c>
      <c r="AK91" s="13">
        <v>11.4</v>
      </c>
      <c r="AL91" s="13">
        <v>2.24</v>
      </c>
      <c r="AM91" s="13">
        <v>11.36</v>
      </c>
      <c r="AN91" s="13">
        <v>2.09</v>
      </c>
      <c r="AO91" s="13">
        <v>11.73</v>
      </c>
      <c r="AP91" s="13">
        <v>2.2</v>
      </c>
      <c r="AQ91" s="13"/>
      <c r="AR91" s="13"/>
      <c r="AS91" s="13"/>
      <c r="AT91" s="13"/>
      <c r="AU91" s="13"/>
      <c r="AV91" s="13" t="s">
        <v>211</v>
      </c>
      <c r="AW91" s="13" t="s">
        <v>971</v>
      </c>
      <c r="AX91" s="13" t="s">
        <v>124</v>
      </c>
      <c r="AY91" s="13">
        <v>7.22</v>
      </c>
      <c r="AZ91" s="13">
        <v>1.98</v>
      </c>
      <c r="BA91" s="13">
        <v>7.11</v>
      </c>
      <c r="BB91" s="13">
        <v>2.5</v>
      </c>
      <c r="BC91" s="13">
        <v>7.28</v>
      </c>
      <c r="BD91" s="13">
        <v>2.56</v>
      </c>
      <c r="BE91" s="13"/>
      <c r="BF91" s="13"/>
      <c r="BG91" s="13"/>
      <c r="BH91" s="13"/>
      <c r="BI91" s="13"/>
      <c r="BJ91" s="13" t="s">
        <v>211</v>
      </c>
      <c r="BK91" s="13" t="s">
        <v>972</v>
      </c>
      <c r="BL91" s="13" t="s">
        <v>213</v>
      </c>
      <c r="BM91" s="13">
        <v>11.49</v>
      </c>
      <c r="BN91" s="13">
        <v>2.35</v>
      </c>
      <c r="BO91" s="13">
        <v>11.96</v>
      </c>
      <c r="BP91" s="13">
        <v>2.3</v>
      </c>
      <c r="BQ91" s="13">
        <v>11.47</v>
      </c>
      <c r="BR91" s="13">
        <v>2.55</v>
      </c>
      <c r="BS91" s="13"/>
      <c r="BT91" s="13"/>
      <c r="BU91" s="13"/>
      <c r="BV91" s="13"/>
      <c r="BW91" s="10"/>
      <c r="BX91" s="13" t="s">
        <v>188</v>
      </c>
      <c r="BY91" s="13" t="s">
        <v>517</v>
      </c>
      <c r="BZ91" s="13" t="s">
        <v>124</v>
      </c>
      <c r="CA91" s="13">
        <v>37.76</v>
      </c>
      <c r="CB91" s="13">
        <v>15.23</v>
      </c>
      <c r="CC91" s="13">
        <v>38.22</v>
      </c>
      <c r="CD91" s="13">
        <v>13.79</v>
      </c>
      <c r="CE91" s="13">
        <v>37.45</v>
      </c>
      <c r="CF91" s="13">
        <v>14.83</v>
      </c>
      <c r="CG91" s="13"/>
      <c r="CH91" s="13"/>
      <c r="CI91" s="13"/>
      <c r="CJ91" s="13"/>
      <c r="CK91" s="13" t="s">
        <v>188</v>
      </c>
      <c r="CL91" s="13" t="s">
        <v>973</v>
      </c>
      <c r="CM91" s="13" t="s">
        <v>124</v>
      </c>
      <c r="CN91" s="13">
        <v>91.6</v>
      </c>
      <c r="CO91" s="13">
        <v>14.99</v>
      </c>
      <c r="CP91" s="13">
        <v>91.91</v>
      </c>
      <c r="CQ91" s="13">
        <v>16.59</v>
      </c>
      <c r="CR91" s="13">
        <v>88.91</v>
      </c>
      <c r="CS91" s="13">
        <v>15.46</v>
      </c>
      <c r="CT91" s="13"/>
      <c r="CU91" s="13"/>
      <c r="CV91" s="13"/>
      <c r="CW91" s="13"/>
      <c r="CX91" s="13" t="s">
        <v>188</v>
      </c>
      <c r="CY91" s="13" t="s">
        <v>974</v>
      </c>
      <c r="CZ91" s="13" t="s">
        <v>343</v>
      </c>
      <c r="DA91" s="13">
        <v>0.49</v>
      </c>
      <c r="DB91" s="13">
        <v>0.69</v>
      </c>
      <c r="DC91" s="13">
        <v>0.58</v>
      </c>
      <c r="DD91" s="13">
        <v>0.84</v>
      </c>
      <c r="DE91" s="13">
        <v>0.38</v>
      </c>
      <c r="DF91" s="13">
        <v>0.68</v>
      </c>
      <c r="DG91" s="13"/>
      <c r="DH91" s="13"/>
      <c r="DI91" s="13"/>
      <c r="DJ91" s="13"/>
      <c r="DK91" s="13" t="s">
        <v>188</v>
      </c>
      <c r="DL91" s="13" t="s">
        <v>974</v>
      </c>
      <c r="DM91" s="13" t="s">
        <v>140</v>
      </c>
      <c r="DN91" s="13">
        <v>17.92</v>
      </c>
      <c r="DO91" s="13">
        <v>5.09</v>
      </c>
      <c r="DP91" s="13">
        <v>18.09</v>
      </c>
      <c r="DQ91" s="13">
        <v>5.88</v>
      </c>
      <c r="DR91" s="13">
        <v>17.39</v>
      </c>
      <c r="DS91" s="13">
        <v>5.94</v>
      </c>
      <c r="DT91" s="13"/>
      <c r="DU91" s="13"/>
      <c r="DV91" s="13"/>
      <c r="DW91" s="13"/>
      <c r="DX91" s="13" t="s">
        <v>101</v>
      </c>
      <c r="DY91" s="13" t="s">
        <v>449</v>
      </c>
      <c r="DZ91" s="13" t="s">
        <v>140</v>
      </c>
      <c r="EA91" s="13">
        <v>455.13</v>
      </c>
      <c r="EB91" s="13">
        <v>47.36</v>
      </c>
      <c r="EC91" s="13">
        <v>453.36</v>
      </c>
      <c r="ED91" s="13">
        <v>45.6</v>
      </c>
      <c r="EE91" s="13">
        <v>466.16</v>
      </c>
      <c r="EF91" s="13">
        <v>60.44</v>
      </c>
      <c r="EG91" s="13"/>
      <c r="EH91" s="13"/>
      <c r="EI91" s="13"/>
      <c r="EJ91" s="13"/>
      <c r="EK91" s="13" t="s">
        <v>101</v>
      </c>
      <c r="EL91" s="13" t="s">
        <v>449</v>
      </c>
      <c r="EM91" s="13" t="s">
        <v>124</v>
      </c>
      <c r="EN91" s="13">
        <v>91.79</v>
      </c>
      <c r="EO91" s="13">
        <v>4.87</v>
      </c>
      <c r="EP91" s="13">
        <v>91.69</v>
      </c>
      <c r="EQ91" s="13">
        <v>4.63</v>
      </c>
      <c r="ER91" s="13">
        <v>91.56</v>
      </c>
      <c r="ES91" s="13">
        <v>4.75</v>
      </c>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0"/>
      <c r="GL91" s="10" t="s">
        <v>975</v>
      </c>
      <c r="GM91" s="10"/>
      <c r="GN91" s="10"/>
      <c r="GO91" s="13" t="s">
        <v>111</v>
      </c>
    </row>
    <row r="92" ht="15.75" customHeight="1">
      <c r="A92" s="19">
        <v>129.0</v>
      </c>
      <c r="B92" s="4" t="s">
        <v>976</v>
      </c>
      <c r="C92" s="4" t="s">
        <v>977</v>
      </c>
      <c r="D92" s="3">
        <v>2015.0</v>
      </c>
      <c r="E92" s="8" t="s">
        <v>978</v>
      </c>
      <c r="F92" s="6">
        <v>1.0</v>
      </c>
      <c r="G92" s="6">
        <v>9.0</v>
      </c>
      <c r="H92" s="6" t="s">
        <v>90</v>
      </c>
      <c r="I92" s="7" t="s">
        <v>91</v>
      </c>
      <c r="J92" s="6" t="s">
        <v>92</v>
      </c>
      <c r="K92" s="6" t="s">
        <v>205</v>
      </c>
      <c r="L92" s="6">
        <v>1.0</v>
      </c>
      <c r="M92" s="6">
        <v>2.0</v>
      </c>
      <c r="N92" s="6" t="s">
        <v>116</v>
      </c>
      <c r="O92" s="6" t="s">
        <v>117</v>
      </c>
      <c r="P92" s="6">
        <v>25.0</v>
      </c>
      <c r="Q92" s="6">
        <v>9.0</v>
      </c>
      <c r="R92" s="6" t="s">
        <v>120</v>
      </c>
      <c r="S92" s="6" t="s">
        <v>979</v>
      </c>
      <c r="T92" s="6">
        <v>15.0</v>
      </c>
      <c r="U92" s="6">
        <v>9.0</v>
      </c>
      <c r="V92" s="6"/>
      <c r="W92" s="6"/>
      <c r="X92" s="6"/>
      <c r="Y92" s="6"/>
      <c r="Z92" s="6"/>
      <c r="AA92" s="6"/>
      <c r="AB92" s="6"/>
      <c r="AC92" s="6"/>
      <c r="AD92" s="6"/>
      <c r="AE92" s="6"/>
      <c r="AF92" s="6"/>
      <c r="AG92" s="6"/>
      <c r="AH92" s="6" t="s">
        <v>188</v>
      </c>
      <c r="AI92" s="6" t="s">
        <v>178</v>
      </c>
      <c r="AJ92" s="6" t="s">
        <v>980</v>
      </c>
      <c r="AK92" s="6"/>
      <c r="AL92" s="6"/>
      <c r="AM92" s="6"/>
      <c r="AN92" s="6"/>
      <c r="AO92" s="6"/>
      <c r="AP92" s="6"/>
      <c r="AQ92" s="6"/>
      <c r="AR92" s="6"/>
      <c r="AS92" s="6"/>
      <c r="AT92" s="6"/>
      <c r="AU92" s="6"/>
      <c r="AV92" s="6"/>
      <c r="AW92" s="6" t="s">
        <v>178</v>
      </c>
      <c r="AX92" s="6" t="s">
        <v>981</v>
      </c>
      <c r="AY92" s="6"/>
      <c r="AZ92" s="6"/>
      <c r="BA92" s="6"/>
      <c r="BB92" s="6"/>
      <c r="BC92" s="6"/>
      <c r="BD92" s="6"/>
      <c r="BE92" s="6"/>
      <c r="BF92" s="6"/>
      <c r="BG92" s="6"/>
      <c r="BH92" s="6"/>
      <c r="BI92" s="6"/>
      <c r="BJ92" s="6"/>
      <c r="BK92" s="6" t="s">
        <v>178</v>
      </c>
      <c r="BL92" s="6" t="s">
        <v>213</v>
      </c>
      <c r="BM92" s="6"/>
      <c r="BN92" s="6"/>
      <c r="BO92" s="6"/>
      <c r="BP92" s="6"/>
      <c r="BQ92" s="6"/>
      <c r="BR92" s="6"/>
      <c r="BS92" s="6"/>
      <c r="BT92" s="6"/>
      <c r="BU92" s="6"/>
      <c r="BV92" s="6"/>
      <c r="BW92" s="4"/>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4"/>
      <c r="GL92" s="4" t="s">
        <v>982</v>
      </c>
      <c r="GM92" s="4"/>
      <c r="GN92" s="4"/>
      <c r="GO92" s="18" t="s">
        <v>111</v>
      </c>
    </row>
    <row r="93" ht="15.75" customHeight="1">
      <c r="A93" s="3">
        <v>136.0</v>
      </c>
      <c r="B93" s="4" t="s">
        <v>983</v>
      </c>
      <c r="C93" s="4" t="s">
        <v>984</v>
      </c>
      <c r="D93" s="3">
        <v>2015.0</v>
      </c>
      <c r="E93" s="8" t="s">
        <v>985</v>
      </c>
      <c r="F93" s="6">
        <v>1.0</v>
      </c>
      <c r="G93" s="6">
        <v>15.0</v>
      </c>
      <c r="H93" s="6" t="s">
        <v>90</v>
      </c>
      <c r="I93" s="7" t="s">
        <v>91</v>
      </c>
      <c r="J93" s="6" t="s">
        <v>92</v>
      </c>
      <c r="K93" s="6" t="s">
        <v>175</v>
      </c>
      <c r="L93" s="6">
        <v>2.0</v>
      </c>
      <c r="M93" s="6">
        <v>1.0</v>
      </c>
      <c r="N93" s="6" t="s">
        <v>118</v>
      </c>
      <c r="O93" s="6" t="s">
        <v>369</v>
      </c>
      <c r="P93" s="6">
        <v>20.0</v>
      </c>
      <c r="Q93" s="6">
        <v>15.0</v>
      </c>
      <c r="R93" s="6"/>
      <c r="S93" s="6"/>
      <c r="T93" s="6"/>
      <c r="U93" s="6"/>
      <c r="V93" s="6"/>
      <c r="W93" s="6"/>
      <c r="X93" s="6"/>
      <c r="Y93" s="6"/>
      <c r="Z93" s="6"/>
      <c r="AA93" s="6"/>
      <c r="AB93" s="6"/>
      <c r="AC93" s="6"/>
      <c r="AD93" s="6"/>
      <c r="AE93" s="6"/>
      <c r="AF93" s="6"/>
      <c r="AG93" s="6"/>
      <c r="AH93" s="6" t="s">
        <v>188</v>
      </c>
      <c r="AI93" s="6" t="s">
        <v>986</v>
      </c>
      <c r="AJ93" s="6" t="s">
        <v>124</v>
      </c>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4"/>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4"/>
      <c r="GL93" s="4"/>
      <c r="GM93" s="4"/>
      <c r="GN93" s="4"/>
      <c r="GO93" s="18" t="s">
        <v>111</v>
      </c>
    </row>
    <row r="94" ht="15.75" customHeight="1">
      <c r="A94" s="3">
        <v>150.0</v>
      </c>
      <c r="B94" s="4" t="s">
        <v>987</v>
      </c>
      <c r="C94" s="4" t="s">
        <v>988</v>
      </c>
      <c r="D94" s="3">
        <v>2015.0</v>
      </c>
      <c r="E94" s="8" t="s">
        <v>989</v>
      </c>
      <c r="F94" s="6">
        <v>1.0</v>
      </c>
      <c r="G94" s="6">
        <v>12.0</v>
      </c>
      <c r="H94" s="6" t="s">
        <v>90</v>
      </c>
      <c r="I94" s="7" t="s">
        <v>91</v>
      </c>
      <c r="J94" s="6" t="s">
        <v>990</v>
      </c>
      <c r="K94" s="6" t="s">
        <v>115</v>
      </c>
      <c r="L94" s="6">
        <v>1.0</v>
      </c>
      <c r="M94" s="6">
        <v>2.0</v>
      </c>
      <c r="N94" s="6" t="s">
        <v>118</v>
      </c>
      <c r="O94" s="6" t="s">
        <v>991</v>
      </c>
      <c r="P94" s="6" t="s">
        <v>992</v>
      </c>
      <c r="Q94" s="6"/>
      <c r="R94" s="6" t="s">
        <v>120</v>
      </c>
      <c r="S94" s="6" t="s">
        <v>993</v>
      </c>
      <c r="T94" s="6" t="s">
        <v>992</v>
      </c>
      <c r="U94" s="6"/>
      <c r="V94" s="6"/>
      <c r="W94" s="6"/>
      <c r="X94" s="6"/>
      <c r="Y94" s="6"/>
      <c r="Z94" s="6"/>
      <c r="AA94" s="6"/>
      <c r="AB94" s="6"/>
      <c r="AC94" s="6"/>
      <c r="AD94" s="6"/>
      <c r="AE94" s="6"/>
      <c r="AF94" s="6"/>
      <c r="AG94" s="6"/>
      <c r="AH94" s="6" t="s">
        <v>994</v>
      </c>
      <c r="AI94" s="6" t="s">
        <v>298</v>
      </c>
      <c r="AJ94" s="6" t="s">
        <v>140</v>
      </c>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4"/>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4"/>
      <c r="GL94" s="4" t="s">
        <v>995</v>
      </c>
      <c r="GM94" s="4"/>
      <c r="GN94" s="4"/>
      <c r="GO94" s="18" t="s">
        <v>111</v>
      </c>
    </row>
    <row r="95" ht="15.75" customHeight="1">
      <c r="A95" s="11">
        <v>150.0</v>
      </c>
      <c r="B95" s="10" t="s">
        <v>987</v>
      </c>
      <c r="C95" s="10" t="s">
        <v>988</v>
      </c>
      <c r="D95" s="11">
        <v>2015.0</v>
      </c>
      <c r="E95" s="12" t="s">
        <v>989</v>
      </c>
      <c r="F95" s="13">
        <v>2.0</v>
      </c>
      <c r="G95" s="13">
        <v>12.0</v>
      </c>
      <c r="H95" s="13" t="s">
        <v>90</v>
      </c>
      <c r="I95" s="7" t="s">
        <v>91</v>
      </c>
      <c r="J95" s="13" t="s">
        <v>990</v>
      </c>
      <c r="K95" s="13" t="s">
        <v>115</v>
      </c>
      <c r="L95" s="13">
        <v>1.0</v>
      </c>
      <c r="M95" s="13">
        <v>4.0</v>
      </c>
      <c r="N95" s="13" t="s">
        <v>133</v>
      </c>
      <c r="O95" s="13" t="s">
        <v>996</v>
      </c>
      <c r="P95" s="13" t="s">
        <v>992</v>
      </c>
      <c r="Q95" s="13"/>
      <c r="R95" s="13" t="s">
        <v>118</v>
      </c>
      <c r="S95" s="13" t="s">
        <v>997</v>
      </c>
      <c r="T95" s="13" t="s">
        <v>992</v>
      </c>
      <c r="U95" s="13"/>
      <c r="V95" s="13" t="s">
        <v>120</v>
      </c>
      <c r="W95" s="13" t="s">
        <v>998</v>
      </c>
      <c r="X95" s="13" t="s">
        <v>992</v>
      </c>
      <c r="Y95" s="13"/>
      <c r="Z95" s="13" t="s">
        <v>360</v>
      </c>
      <c r="AA95" s="13" t="s">
        <v>999</v>
      </c>
      <c r="AB95" s="13" t="s">
        <v>992</v>
      </c>
      <c r="AC95" s="13"/>
      <c r="AD95" s="13"/>
      <c r="AE95" s="13"/>
      <c r="AF95" s="13"/>
      <c r="AG95" s="13"/>
      <c r="AH95" s="13" t="s">
        <v>994</v>
      </c>
      <c r="AI95" s="13" t="s">
        <v>298</v>
      </c>
      <c r="AJ95" s="13" t="s">
        <v>140</v>
      </c>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0"/>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0"/>
      <c r="GL95" s="10" t="s">
        <v>1000</v>
      </c>
      <c r="GM95" s="10"/>
      <c r="GN95" s="10"/>
      <c r="GO95" s="18" t="s">
        <v>111</v>
      </c>
    </row>
    <row r="96" ht="15.75" customHeight="1">
      <c r="A96" s="3">
        <v>150.0</v>
      </c>
      <c r="B96" s="4" t="s">
        <v>987</v>
      </c>
      <c r="C96" s="4" t="s">
        <v>988</v>
      </c>
      <c r="D96" s="3">
        <v>2015.0</v>
      </c>
      <c r="E96" s="8" t="s">
        <v>989</v>
      </c>
      <c r="F96" s="6">
        <v>3.0</v>
      </c>
      <c r="G96" s="6">
        <v>12.0</v>
      </c>
      <c r="H96" s="6" t="s">
        <v>90</v>
      </c>
      <c r="I96" s="7" t="s">
        <v>91</v>
      </c>
      <c r="J96" s="6" t="s">
        <v>990</v>
      </c>
      <c r="K96" s="6" t="s">
        <v>115</v>
      </c>
      <c r="L96" s="6">
        <v>1.0</v>
      </c>
      <c r="M96" s="6">
        <v>3.0</v>
      </c>
      <c r="N96" s="6" t="s">
        <v>133</v>
      </c>
      <c r="O96" s="6" t="s">
        <v>1001</v>
      </c>
      <c r="P96" s="6" t="s">
        <v>992</v>
      </c>
      <c r="Q96" s="6"/>
      <c r="R96" s="6" t="s">
        <v>118</v>
      </c>
      <c r="S96" s="6" t="s">
        <v>1002</v>
      </c>
      <c r="T96" s="6" t="s">
        <v>992</v>
      </c>
      <c r="U96" s="6"/>
      <c r="V96" s="6" t="s">
        <v>120</v>
      </c>
      <c r="W96" s="6" t="s">
        <v>1003</v>
      </c>
      <c r="X96" s="6" t="s">
        <v>992</v>
      </c>
      <c r="Y96" s="6"/>
      <c r="Z96" s="6"/>
      <c r="AA96" s="6"/>
      <c r="AB96" s="6"/>
      <c r="AC96" s="6"/>
      <c r="AD96" s="6"/>
      <c r="AE96" s="6"/>
      <c r="AF96" s="6"/>
      <c r="AG96" s="6"/>
      <c r="AH96" s="6" t="s">
        <v>994</v>
      </c>
      <c r="AI96" s="6" t="s">
        <v>298</v>
      </c>
      <c r="AJ96" s="6" t="s">
        <v>140</v>
      </c>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4"/>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4"/>
      <c r="GL96" s="4" t="s">
        <v>1004</v>
      </c>
      <c r="GM96" s="4"/>
      <c r="GN96" s="4"/>
      <c r="GO96" s="18" t="s">
        <v>111</v>
      </c>
    </row>
    <row r="97" ht="15.75" customHeight="1">
      <c r="A97" s="3">
        <v>132.0</v>
      </c>
      <c r="B97" s="4" t="s">
        <v>1005</v>
      </c>
      <c r="C97" s="4" t="s">
        <v>610</v>
      </c>
      <c r="D97" s="3">
        <v>2015.0</v>
      </c>
      <c r="E97" s="8" t="s">
        <v>1006</v>
      </c>
      <c r="F97" s="6">
        <v>1.0</v>
      </c>
      <c r="G97" s="6">
        <v>30.0</v>
      </c>
      <c r="H97" s="6" t="s">
        <v>185</v>
      </c>
      <c r="I97" s="7" t="s">
        <v>91</v>
      </c>
      <c r="J97" s="6" t="s">
        <v>92</v>
      </c>
      <c r="K97" s="6" t="s">
        <v>205</v>
      </c>
      <c r="L97" s="6">
        <v>1.0</v>
      </c>
      <c r="M97" s="6">
        <v>2.0</v>
      </c>
      <c r="N97" s="6" t="s">
        <v>116</v>
      </c>
      <c r="O97" s="6" t="s">
        <v>117</v>
      </c>
      <c r="P97" s="6">
        <v>40.0</v>
      </c>
      <c r="Q97" s="6">
        <v>15.0</v>
      </c>
      <c r="R97" s="6" t="s">
        <v>118</v>
      </c>
      <c r="S97" s="6" t="s">
        <v>1007</v>
      </c>
      <c r="T97" s="6">
        <v>40.0</v>
      </c>
      <c r="U97" s="6">
        <v>15.0</v>
      </c>
      <c r="V97" s="6"/>
      <c r="W97" s="6"/>
      <c r="X97" s="6"/>
      <c r="Y97" s="6"/>
      <c r="Z97" s="6"/>
      <c r="AA97" s="6"/>
      <c r="AB97" s="6"/>
      <c r="AC97" s="6"/>
      <c r="AD97" s="6"/>
      <c r="AE97" s="6"/>
      <c r="AF97" s="6"/>
      <c r="AG97" s="6"/>
      <c r="AH97" s="6" t="s">
        <v>188</v>
      </c>
      <c r="AI97" s="6" t="s">
        <v>1008</v>
      </c>
      <c r="AJ97" s="6" t="s">
        <v>1009</v>
      </c>
      <c r="AK97" s="6"/>
      <c r="AL97" s="6"/>
      <c r="AM97" s="6"/>
      <c r="AN97" s="6"/>
      <c r="AO97" s="6"/>
      <c r="AP97" s="6"/>
      <c r="AQ97" s="6"/>
      <c r="AR97" s="6"/>
      <c r="AS97" s="6"/>
      <c r="AT97" s="6"/>
      <c r="AU97" s="6"/>
      <c r="AV97" s="6"/>
      <c r="AW97" s="6"/>
      <c r="AX97" s="6" t="s">
        <v>1010</v>
      </c>
      <c r="AY97" s="6"/>
      <c r="AZ97" s="6"/>
      <c r="BA97" s="6"/>
      <c r="BB97" s="6"/>
      <c r="BC97" s="6"/>
      <c r="BD97" s="6"/>
      <c r="BE97" s="6"/>
      <c r="BF97" s="6"/>
      <c r="BG97" s="6"/>
      <c r="BH97" s="6"/>
      <c r="BI97" s="6"/>
      <c r="BJ97" s="6" t="s">
        <v>1011</v>
      </c>
      <c r="BK97" s="6" t="s">
        <v>1008</v>
      </c>
      <c r="BL97" s="6" t="s">
        <v>140</v>
      </c>
      <c r="BM97" s="6"/>
      <c r="BN97" s="6"/>
      <c r="BO97" s="6"/>
      <c r="BP97" s="6"/>
      <c r="BQ97" s="6"/>
      <c r="BR97" s="6"/>
      <c r="BS97" s="6"/>
      <c r="BT97" s="6"/>
      <c r="BU97" s="6"/>
      <c r="BV97" s="6"/>
      <c r="BW97" s="4"/>
      <c r="BX97" s="6"/>
      <c r="BY97" s="6"/>
      <c r="BZ97" s="6" t="s">
        <v>124</v>
      </c>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4"/>
      <c r="GL97" s="4" t="s">
        <v>1012</v>
      </c>
      <c r="GM97" s="4"/>
      <c r="GN97" s="4"/>
      <c r="GO97" s="18" t="s">
        <v>111</v>
      </c>
    </row>
    <row r="98" ht="15.75" customHeight="1">
      <c r="A98" s="11">
        <v>147.0</v>
      </c>
      <c r="B98" s="10" t="s">
        <v>1013</v>
      </c>
      <c r="C98" s="10" t="s">
        <v>1014</v>
      </c>
      <c r="D98" s="11">
        <v>2015.0</v>
      </c>
      <c r="E98" s="12" t="s">
        <v>1015</v>
      </c>
      <c r="F98" s="13">
        <v>1.0</v>
      </c>
      <c r="G98" s="13">
        <v>86.0</v>
      </c>
      <c r="H98" s="13" t="s">
        <v>185</v>
      </c>
      <c r="I98" s="7" t="s">
        <v>91</v>
      </c>
      <c r="J98" s="13" t="s">
        <v>1016</v>
      </c>
      <c r="K98" s="13" t="s">
        <v>205</v>
      </c>
      <c r="L98" s="13">
        <v>1.0</v>
      </c>
      <c r="M98" s="13">
        <v>2.0</v>
      </c>
      <c r="N98" s="13" t="s">
        <v>116</v>
      </c>
      <c r="O98" s="13" t="s">
        <v>117</v>
      </c>
      <c r="P98" s="13">
        <v>2.0</v>
      </c>
      <c r="Q98" s="13">
        <v>43.0</v>
      </c>
      <c r="R98" s="13" t="s">
        <v>133</v>
      </c>
      <c r="S98" s="13" t="s">
        <v>1017</v>
      </c>
      <c r="T98" s="13">
        <v>2.0</v>
      </c>
      <c r="U98" s="13">
        <v>43.0</v>
      </c>
      <c r="V98" s="13"/>
      <c r="W98" s="13"/>
      <c r="X98" s="13"/>
      <c r="Y98" s="13"/>
      <c r="Z98" s="13"/>
      <c r="AA98" s="13"/>
      <c r="AB98" s="13"/>
      <c r="AC98" s="13"/>
      <c r="AD98" s="13"/>
      <c r="AE98" s="13"/>
      <c r="AF98" s="13"/>
      <c r="AG98" s="13"/>
      <c r="AH98" s="13" t="s">
        <v>188</v>
      </c>
      <c r="AI98" s="13" t="s">
        <v>1018</v>
      </c>
      <c r="AJ98" s="13" t="s">
        <v>343</v>
      </c>
      <c r="AK98" s="13">
        <f>(5.7+3.3)/2</f>
        <v>4.5</v>
      </c>
      <c r="AL98" s="13">
        <f>SQRT(((5.2^2)+(2.6^2))/2)</f>
        <v>4.110960958</v>
      </c>
      <c r="AM98" s="13">
        <f>(3.4+4.3)/2</f>
        <v>3.85</v>
      </c>
      <c r="AN98" s="13">
        <f>SQRT(((2.1^2)+(2.8^2))/2)</f>
        <v>2.474873734</v>
      </c>
      <c r="AO98" s="13"/>
      <c r="AP98" s="13"/>
      <c r="AQ98" s="13"/>
      <c r="AR98" s="13"/>
      <c r="AS98" s="13"/>
      <c r="AT98" s="13"/>
      <c r="AU98" s="13" t="s">
        <v>1019</v>
      </c>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0"/>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0"/>
      <c r="GL98" s="10"/>
      <c r="GM98" s="10"/>
      <c r="GN98" s="10"/>
      <c r="GO98" s="13" t="s">
        <v>111</v>
      </c>
    </row>
    <row r="99" ht="15.75" customHeight="1">
      <c r="A99" s="11">
        <v>89.0</v>
      </c>
      <c r="B99" s="10" t="s">
        <v>1020</v>
      </c>
      <c r="C99" s="10" t="s">
        <v>1021</v>
      </c>
      <c r="D99" s="11">
        <v>2015.0</v>
      </c>
      <c r="E99" s="12" t="s">
        <v>1022</v>
      </c>
      <c r="F99" s="13">
        <v>1.0</v>
      </c>
      <c r="G99" s="13">
        <v>47.0</v>
      </c>
      <c r="H99" s="13" t="s">
        <v>90</v>
      </c>
      <c r="I99" s="7" t="s">
        <v>91</v>
      </c>
      <c r="J99" s="13" t="s">
        <v>478</v>
      </c>
      <c r="K99" s="13" t="s">
        <v>205</v>
      </c>
      <c r="L99" s="13">
        <v>1.0</v>
      </c>
      <c r="M99" s="13">
        <v>2.0</v>
      </c>
      <c r="N99" s="13" t="s">
        <v>133</v>
      </c>
      <c r="O99" s="13" t="s">
        <v>1023</v>
      </c>
      <c r="P99" s="13">
        <v>10.0</v>
      </c>
      <c r="Q99" s="13">
        <v>47.0</v>
      </c>
      <c r="R99" s="13" t="s">
        <v>118</v>
      </c>
      <c r="S99" s="13" t="s">
        <v>1024</v>
      </c>
      <c r="T99" s="13">
        <v>10.0</v>
      </c>
      <c r="U99" s="13">
        <v>47.0</v>
      </c>
      <c r="V99" s="13"/>
      <c r="W99" s="13"/>
      <c r="X99" s="13"/>
      <c r="Y99" s="13"/>
      <c r="Z99" s="13"/>
      <c r="AA99" s="13"/>
      <c r="AB99" s="13"/>
      <c r="AC99" s="13"/>
      <c r="AD99" s="13"/>
      <c r="AE99" s="13"/>
      <c r="AF99" s="13"/>
      <c r="AG99" s="13"/>
      <c r="AH99" s="13" t="s">
        <v>642</v>
      </c>
      <c r="AI99" s="13" t="s">
        <v>1025</v>
      </c>
      <c r="AJ99" s="13" t="s">
        <v>1026</v>
      </c>
      <c r="AK99" s="13">
        <v>61.98</v>
      </c>
      <c r="AL99" s="13">
        <v>75.91</v>
      </c>
      <c r="AM99" s="13">
        <v>65.15</v>
      </c>
      <c r="AN99" s="13">
        <v>73.2</v>
      </c>
      <c r="AO99" s="13"/>
      <c r="AP99" s="13"/>
      <c r="AQ99" s="13"/>
      <c r="AR99" s="13"/>
      <c r="AS99" s="13"/>
      <c r="AT99" s="13"/>
      <c r="AU99" s="13"/>
      <c r="AV99" s="13" t="s">
        <v>188</v>
      </c>
      <c r="AW99" s="13" t="s">
        <v>1027</v>
      </c>
      <c r="AX99" s="13" t="s">
        <v>1028</v>
      </c>
      <c r="AY99" s="13">
        <v>21.95</v>
      </c>
      <c r="AZ99" s="13">
        <v>21.74</v>
      </c>
      <c r="BA99" s="13">
        <v>28.11</v>
      </c>
      <c r="BB99" s="13">
        <v>23.28</v>
      </c>
      <c r="BC99" s="13"/>
      <c r="BD99" s="13"/>
      <c r="BE99" s="13"/>
      <c r="BF99" s="13"/>
      <c r="BG99" s="13"/>
      <c r="BH99" s="13"/>
      <c r="BI99" s="13"/>
      <c r="BJ99" s="13"/>
      <c r="BK99" s="13"/>
      <c r="BL99" s="13"/>
      <c r="BM99" s="13"/>
      <c r="BN99" s="13"/>
      <c r="BO99" s="13"/>
      <c r="BP99" s="13"/>
      <c r="BQ99" s="13"/>
      <c r="BR99" s="13"/>
      <c r="BS99" s="13"/>
      <c r="BT99" s="13"/>
      <c r="BU99" s="13"/>
      <c r="BV99" s="13"/>
      <c r="BW99" s="10"/>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0"/>
      <c r="GL99" s="10" t="s">
        <v>1029</v>
      </c>
      <c r="GM99" s="10"/>
      <c r="GN99" s="10"/>
      <c r="GO99" s="13" t="s">
        <v>129</v>
      </c>
    </row>
    <row r="100" ht="15.75" customHeight="1">
      <c r="A100" s="9">
        <v>130.0</v>
      </c>
      <c r="B100" s="10" t="s">
        <v>1030</v>
      </c>
      <c r="C100" s="10" t="s">
        <v>1031</v>
      </c>
      <c r="D100" s="11">
        <v>2015.0</v>
      </c>
      <c r="E100" s="12" t="s">
        <v>1032</v>
      </c>
      <c r="F100" s="13">
        <v>1.0</v>
      </c>
      <c r="G100" s="13">
        <v>35.0</v>
      </c>
      <c r="H100" s="13" t="s">
        <v>1033</v>
      </c>
      <c r="I100" s="7" t="s">
        <v>91</v>
      </c>
      <c r="J100" s="13" t="s">
        <v>92</v>
      </c>
      <c r="K100" s="13" t="s">
        <v>115</v>
      </c>
      <c r="L100" s="13">
        <v>1.0</v>
      </c>
      <c r="M100" s="13">
        <v>3.0</v>
      </c>
      <c r="N100" s="13" t="s">
        <v>116</v>
      </c>
      <c r="O100" s="13" t="s">
        <v>117</v>
      </c>
      <c r="P100" s="13">
        <v>15.0</v>
      </c>
      <c r="Q100" s="13">
        <v>12.0</v>
      </c>
      <c r="R100" s="13" t="s">
        <v>1034</v>
      </c>
      <c r="S100" s="13" t="s">
        <v>1035</v>
      </c>
      <c r="T100" s="13">
        <v>15.0</v>
      </c>
      <c r="U100" s="13">
        <v>12.0</v>
      </c>
      <c r="V100" s="13" t="s">
        <v>118</v>
      </c>
      <c r="W100" s="13" t="s">
        <v>304</v>
      </c>
      <c r="X100" s="13">
        <v>15.0</v>
      </c>
      <c r="Y100" s="13">
        <v>11.0</v>
      </c>
      <c r="Z100" s="13"/>
      <c r="AA100" s="13"/>
      <c r="AB100" s="13"/>
      <c r="AC100" s="13"/>
      <c r="AD100" s="13"/>
      <c r="AE100" s="13"/>
      <c r="AF100" s="13"/>
      <c r="AG100" s="13"/>
      <c r="AH100" s="13" t="s">
        <v>242</v>
      </c>
      <c r="AI100" s="13" t="s">
        <v>1036</v>
      </c>
      <c r="AJ100" s="13" t="s">
        <v>124</v>
      </c>
      <c r="AK100" s="13">
        <v>98.3</v>
      </c>
      <c r="AL100" s="13">
        <v>2.6</v>
      </c>
      <c r="AM100" s="13">
        <v>98.6</v>
      </c>
      <c r="AN100" s="13">
        <v>2.7</v>
      </c>
      <c r="AO100" s="13">
        <v>99.3</v>
      </c>
      <c r="AP100" s="13">
        <v>1.6</v>
      </c>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0"/>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0"/>
      <c r="GL100" s="10" t="s">
        <v>1037</v>
      </c>
      <c r="GM100" s="10"/>
      <c r="GN100" s="10"/>
      <c r="GO100" s="13" t="s">
        <v>129</v>
      </c>
    </row>
    <row r="101" ht="15.75" customHeight="1">
      <c r="A101" s="3">
        <v>130.0</v>
      </c>
      <c r="B101" s="4" t="s">
        <v>1030</v>
      </c>
      <c r="C101" s="4" t="s">
        <v>1031</v>
      </c>
      <c r="D101" s="3">
        <v>2015.0</v>
      </c>
      <c r="E101" s="8" t="s">
        <v>1032</v>
      </c>
      <c r="F101" s="6">
        <v>2.0</v>
      </c>
      <c r="G101" s="6">
        <v>34.0</v>
      </c>
      <c r="H101" s="6" t="s">
        <v>1033</v>
      </c>
      <c r="I101" s="7" t="s">
        <v>91</v>
      </c>
      <c r="J101" s="6" t="s">
        <v>92</v>
      </c>
      <c r="K101" s="6" t="s">
        <v>115</v>
      </c>
      <c r="L101" s="6">
        <v>1.0</v>
      </c>
      <c r="M101" s="6">
        <v>3.0</v>
      </c>
      <c r="N101" s="6" t="s">
        <v>116</v>
      </c>
      <c r="O101" s="6" t="s">
        <v>117</v>
      </c>
      <c r="P101" s="6">
        <v>15.0</v>
      </c>
      <c r="Q101" s="6">
        <v>10.0</v>
      </c>
      <c r="R101" s="6" t="s">
        <v>1034</v>
      </c>
      <c r="S101" s="6" t="s">
        <v>1035</v>
      </c>
      <c r="T101" s="6">
        <v>15.0</v>
      </c>
      <c r="U101" s="6">
        <v>11.0</v>
      </c>
      <c r="V101" s="6" t="s">
        <v>118</v>
      </c>
      <c r="W101" s="6" t="s">
        <v>304</v>
      </c>
      <c r="X101" s="6">
        <v>15.0</v>
      </c>
      <c r="Y101" s="6">
        <v>11.0</v>
      </c>
      <c r="Z101" s="6"/>
      <c r="AA101" s="6"/>
      <c r="AB101" s="6"/>
      <c r="AC101" s="6"/>
      <c r="AD101" s="6"/>
      <c r="AE101" s="6"/>
      <c r="AF101" s="6"/>
      <c r="AG101" s="6"/>
      <c r="AH101" s="6" t="s">
        <v>242</v>
      </c>
      <c r="AI101" s="6" t="s">
        <v>1036</v>
      </c>
      <c r="AJ101" s="6" t="s">
        <v>124</v>
      </c>
      <c r="AK101" s="6">
        <v>99.2</v>
      </c>
      <c r="AL101" s="6">
        <v>1.7</v>
      </c>
      <c r="AM101" s="6">
        <v>99.6</v>
      </c>
      <c r="AN101" s="6">
        <v>1.2</v>
      </c>
      <c r="AO101" s="6">
        <v>99.6</v>
      </c>
      <c r="AP101" s="6">
        <v>1.3</v>
      </c>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4"/>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4"/>
      <c r="GL101" s="4" t="s">
        <v>1038</v>
      </c>
      <c r="GM101" s="4"/>
      <c r="GN101" s="4"/>
      <c r="GO101" s="6" t="s">
        <v>129</v>
      </c>
    </row>
    <row r="102" ht="15.75" customHeight="1">
      <c r="A102" s="3">
        <v>88.0</v>
      </c>
      <c r="B102" s="4" t="s">
        <v>1039</v>
      </c>
      <c r="C102" s="4" t="s">
        <v>1040</v>
      </c>
      <c r="D102" s="3">
        <v>2015.0</v>
      </c>
      <c r="E102" s="8" t="s">
        <v>1041</v>
      </c>
      <c r="F102" s="6">
        <v>1.0</v>
      </c>
      <c r="G102" s="6">
        <v>69.0</v>
      </c>
      <c r="H102" s="6" t="s">
        <v>185</v>
      </c>
      <c r="I102" s="7" t="s">
        <v>91</v>
      </c>
      <c r="J102" s="6" t="s">
        <v>478</v>
      </c>
      <c r="K102" s="6" t="s">
        <v>115</v>
      </c>
      <c r="L102" s="6">
        <v>1.0</v>
      </c>
      <c r="M102" s="6">
        <v>2.0</v>
      </c>
      <c r="N102" s="6" t="s">
        <v>116</v>
      </c>
      <c r="O102" s="6" t="s">
        <v>117</v>
      </c>
      <c r="P102" s="6" t="s">
        <v>1042</v>
      </c>
      <c r="Q102" s="6">
        <v>35.0</v>
      </c>
      <c r="R102" s="6" t="s">
        <v>133</v>
      </c>
      <c r="S102" s="6" t="s">
        <v>1043</v>
      </c>
      <c r="T102" s="6" t="s">
        <v>1042</v>
      </c>
      <c r="U102" s="6">
        <v>34.0</v>
      </c>
      <c r="V102" s="6"/>
      <c r="W102" s="6"/>
      <c r="X102" s="6"/>
      <c r="Y102" s="6"/>
      <c r="Z102" s="6"/>
      <c r="AA102" s="6"/>
      <c r="AB102" s="6"/>
      <c r="AC102" s="6"/>
      <c r="AD102" s="6"/>
      <c r="AE102" s="6"/>
      <c r="AF102" s="6"/>
      <c r="AG102" s="6"/>
      <c r="AH102" s="6" t="s">
        <v>96</v>
      </c>
      <c r="AI102" s="6" t="s">
        <v>1044</v>
      </c>
      <c r="AJ102" s="6" t="s">
        <v>140</v>
      </c>
      <c r="AK102" s="6">
        <f>(405.38+479.24)/2</f>
        <v>442.31</v>
      </c>
      <c r="AL102" s="6">
        <f>SQRT(((43.71^2)+(41.03^2))/2)</f>
        <v>42.39118423</v>
      </c>
      <c r="AM102" s="6">
        <f>(418.24+483.72)/2</f>
        <v>450.98</v>
      </c>
      <c r="AN102" s="6">
        <f>SQRT(((39.7^2)+(43.77^2))/2)</f>
        <v>41.78458388</v>
      </c>
      <c r="AO102" s="6"/>
      <c r="AP102" s="6"/>
      <c r="AQ102" s="6"/>
      <c r="AR102" s="6"/>
      <c r="AS102" s="6"/>
      <c r="AT102" s="6"/>
      <c r="AU102" s="6"/>
      <c r="AV102" s="6" t="s">
        <v>96</v>
      </c>
      <c r="AW102" s="6" t="s">
        <v>1044</v>
      </c>
      <c r="AX102" s="6" t="s">
        <v>124</v>
      </c>
      <c r="AY102" s="6">
        <f>(0.98+0.92)/2</f>
        <v>0.95</v>
      </c>
      <c r="AZ102" s="6">
        <f>SQRT(((0.02^2)+(0.05^2))/2)</f>
        <v>0.03807886553</v>
      </c>
      <c r="BA102" s="6">
        <f>(0.98+0.93)/2</f>
        <v>0.955</v>
      </c>
      <c r="BB102" s="6">
        <f>SQRT(((0.02^2)+(0.05^2))/2)</f>
        <v>0.03807886553</v>
      </c>
      <c r="BC102" s="6"/>
      <c r="BD102" s="6"/>
      <c r="BE102" s="6"/>
      <c r="BF102" s="6"/>
      <c r="BG102" s="6"/>
      <c r="BH102" s="6"/>
      <c r="BI102" s="6"/>
      <c r="BJ102" s="6"/>
      <c r="BK102" s="6" t="s">
        <v>1045</v>
      </c>
      <c r="BL102" s="6" t="s">
        <v>124</v>
      </c>
      <c r="BM102" s="6"/>
      <c r="BN102" s="6"/>
      <c r="BO102" s="6"/>
      <c r="BP102" s="6"/>
      <c r="BQ102" s="6"/>
      <c r="BR102" s="6"/>
      <c r="BS102" s="6"/>
      <c r="BT102" s="6"/>
      <c r="BU102" s="6"/>
      <c r="BV102" s="6"/>
      <c r="BW102" s="4"/>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4"/>
      <c r="GL102" s="4" t="s">
        <v>1046</v>
      </c>
      <c r="GM102" s="4"/>
      <c r="GN102" s="4"/>
      <c r="GO102" s="6" t="s">
        <v>129</v>
      </c>
    </row>
    <row r="103" ht="15.75" customHeight="1">
      <c r="A103" s="9">
        <v>17.0</v>
      </c>
      <c r="B103" s="10" t="s">
        <v>1047</v>
      </c>
      <c r="C103" s="10" t="s">
        <v>1048</v>
      </c>
      <c r="D103" s="11">
        <v>2016.0</v>
      </c>
      <c r="E103" s="12" t="s">
        <v>1049</v>
      </c>
      <c r="F103" s="13">
        <v>1.0</v>
      </c>
      <c r="G103" s="13">
        <v>12.0</v>
      </c>
      <c r="H103" s="13" t="s">
        <v>90</v>
      </c>
      <c r="I103" s="7" t="s">
        <v>91</v>
      </c>
      <c r="J103" s="13" t="s">
        <v>92</v>
      </c>
      <c r="K103" s="13" t="s">
        <v>1050</v>
      </c>
      <c r="L103" s="13">
        <v>5.0</v>
      </c>
      <c r="M103" s="13">
        <v>2.0</v>
      </c>
      <c r="N103" s="13" t="s">
        <v>1051</v>
      </c>
      <c r="O103" s="13" t="s">
        <v>1052</v>
      </c>
      <c r="P103" s="13">
        <v>40.0</v>
      </c>
      <c r="Q103" s="13">
        <v>6.0</v>
      </c>
      <c r="R103" s="13" t="s">
        <v>1053</v>
      </c>
      <c r="S103" s="13" t="s">
        <v>1054</v>
      </c>
      <c r="T103" s="13">
        <v>33.0</v>
      </c>
      <c r="U103" s="13">
        <v>6.0</v>
      </c>
      <c r="V103" s="13"/>
      <c r="W103" s="13"/>
      <c r="X103" s="13"/>
      <c r="Y103" s="13"/>
      <c r="Z103" s="13"/>
      <c r="AA103" s="13"/>
      <c r="AB103" s="13"/>
      <c r="AC103" s="13"/>
      <c r="AD103" s="13"/>
      <c r="AE103" s="13"/>
      <c r="AF103" s="13"/>
      <c r="AG103" s="13"/>
      <c r="AH103" s="13" t="s">
        <v>96</v>
      </c>
      <c r="AI103" s="13" t="s">
        <v>97</v>
      </c>
      <c r="AJ103" s="13" t="s">
        <v>140</v>
      </c>
      <c r="AK103" s="37" t="s">
        <v>1055</v>
      </c>
      <c r="AL103" s="13" t="s">
        <v>1056</v>
      </c>
      <c r="AM103" s="13" t="s">
        <v>1057</v>
      </c>
      <c r="AN103" s="13" t="s">
        <v>1058</v>
      </c>
      <c r="AO103" s="13"/>
      <c r="AP103" s="13"/>
      <c r="AQ103" s="13"/>
      <c r="AR103" s="13"/>
      <c r="AS103" s="13"/>
      <c r="AT103" s="13"/>
      <c r="AU103" s="13"/>
      <c r="AV103" s="13" t="s">
        <v>96</v>
      </c>
      <c r="AW103" s="13" t="s">
        <v>1025</v>
      </c>
      <c r="AX103" s="13" t="s">
        <v>124</v>
      </c>
      <c r="AY103" s="13" t="s">
        <v>1059</v>
      </c>
      <c r="AZ103" s="13" t="s">
        <v>1060</v>
      </c>
      <c r="BA103" s="13" t="s">
        <v>1061</v>
      </c>
      <c r="BB103" s="13" t="s">
        <v>1062</v>
      </c>
      <c r="BC103" s="13"/>
      <c r="BD103" s="13"/>
      <c r="BE103" s="13"/>
      <c r="BF103" s="13"/>
      <c r="BG103" s="13"/>
      <c r="BH103" s="13"/>
      <c r="BI103" s="13"/>
      <c r="BJ103" s="13"/>
      <c r="BK103" s="13"/>
      <c r="BL103" s="13"/>
      <c r="BM103" s="13"/>
      <c r="BN103" s="13"/>
      <c r="BO103" s="13"/>
      <c r="BP103" s="13"/>
      <c r="BQ103" s="13"/>
      <c r="BR103" s="13"/>
      <c r="BS103" s="13"/>
      <c r="BT103" s="13"/>
      <c r="BU103" s="13"/>
      <c r="BV103" s="13"/>
      <c r="BW103" s="10"/>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0"/>
      <c r="GL103" s="10" t="s">
        <v>1063</v>
      </c>
      <c r="GM103" s="10"/>
      <c r="GN103" s="10"/>
      <c r="GO103" s="13" t="s">
        <v>111</v>
      </c>
    </row>
    <row r="104" ht="15.75" customHeight="1">
      <c r="A104" s="9">
        <v>46.0</v>
      </c>
      <c r="B104" s="4" t="s">
        <v>1064</v>
      </c>
      <c r="C104" s="4" t="s">
        <v>1065</v>
      </c>
      <c r="D104" s="3">
        <v>2016.0</v>
      </c>
      <c r="E104" s="8" t="s">
        <v>1066</v>
      </c>
      <c r="F104" s="6">
        <v>1.0</v>
      </c>
      <c r="G104" s="6">
        <v>28.0</v>
      </c>
      <c r="H104" s="6" t="s">
        <v>90</v>
      </c>
      <c r="I104" s="7" t="s">
        <v>845</v>
      </c>
      <c r="J104" s="6" t="s">
        <v>846</v>
      </c>
      <c r="K104" s="6" t="s">
        <v>1067</v>
      </c>
      <c r="L104" s="6">
        <v>2.0</v>
      </c>
      <c r="M104" s="6">
        <v>4.0</v>
      </c>
      <c r="N104" s="6" t="s">
        <v>116</v>
      </c>
      <c r="O104" s="6" t="s">
        <v>333</v>
      </c>
      <c r="P104" s="6">
        <v>45.0</v>
      </c>
      <c r="Q104" s="6">
        <v>28.0</v>
      </c>
      <c r="R104" s="6" t="s">
        <v>133</v>
      </c>
      <c r="S104" s="6" t="s">
        <v>1068</v>
      </c>
      <c r="T104" s="6">
        <v>45.0</v>
      </c>
      <c r="U104" s="6">
        <v>28.0</v>
      </c>
      <c r="V104" s="6" t="s">
        <v>118</v>
      </c>
      <c r="W104" s="6" t="s">
        <v>1069</v>
      </c>
      <c r="X104" s="6">
        <v>45.0</v>
      </c>
      <c r="Y104" s="6">
        <v>28.0</v>
      </c>
      <c r="Z104" s="6" t="s">
        <v>120</v>
      </c>
      <c r="AA104" s="6" t="s">
        <v>1070</v>
      </c>
      <c r="AB104" s="6">
        <v>45.0</v>
      </c>
      <c r="AC104" s="6">
        <v>28.0</v>
      </c>
      <c r="AD104" s="6"/>
      <c r="AE104" s="6"/>
      <c r="AF104" s="6"/>
      <c r="AG104" s="6"/>
      <c r="AH104" s="6" t="s">
        <v>96</v>
      </c>
      <c r="AI104" s="6" t="s">
        <v>734</v>
      </c>
      <c r="AJ104" s="6" t="s">
        <v>124</v>
      </c>
      <c r="AK104" s="20" t="s">
        <v>1071</v>
      </c>
      <c r="AL104" s="20" t="s">
        <v>1072</v>
      </c>
      <c r="AM104" s="6" t="s">
        <v>1073</v>
      </c>
      <c r="AN104" s="20" t="s">
        <v>1074</v>
      </c>
      <c r="AO104" s="6" t="s">
        <v>1075</v>
      </c>
      <c r="AP104" s="6" t="s">
        <v>1076</v>
      </c>
      <c r="AQ104" s="6" t="s">
        <v>1077</v>
      </c>
      <c r="AR104" s="6" t="s">
        <v>1078</v>
      </c>
      <c r="AS104" s="6"/>
      <c r="AT104" s="6"/>
      <c r="AU104" s="6"/>
      <c r="AV104" s="6"/>
      <c r="AW104" s="6" t="s">
        <v>734</v>
      </c>
      <c r="AX104" s="6" t="s">
        <v>140</v>
      </c>
      <c r="AY104" s="20" t="s">
        <v>1079</v>
      </c>
      <c r="AZ104" s="20" t="s">
        <v>1080</v>
      </c>
      <c r="BA104" s="6" t="s">
        <v>1081</v>
      </c>
      <c r="BB104" s="6" t="s">
        <v>1082</v>
      </c>
      <c r="BC104" s="6" t="s">
        <v>1083</v>
      </c>
      <c r="BD104" s="6" t="s">
        <v>1084</v>
      </c>
      <c r="BE104" s="6" t="s">
        <v>1085</v>
      </c>
      <c r="BF104" s="6" t="s">
        <v>1086</v>
      </c>
      <c r="BG104" s="6"/>
      <c r="BH104" s="6"/>
      <c r="BI104" s="6"/>
      <c r="BJ104" s="6" t="s">
        <v>96</v>
      </c>
      <c r="BK104" s="6" t="s">
        <v>1087</v>
      </c>
      <c r="BL104" s="6" t="s">
        <v>124</v>
      </c>
      <c r="BM104" s="6" t="s">
        <v>1088</v>
      </c>
      <c r="BN104" s="6" t="s">
        <v>1089</v>
      </c>
      <c r="BO104" s="6" t="s">
        <v>1090</v>
      </c>
      <c r="BP104" s="6" t="s">
        <v>1091</v>
      </c>
      <c r="BQ104" s="6" t="s">
        <v>1092</v>
      </c>
      <c r="BR104" s="6" t="s">
        <v>1093</v>
      </c>
      <c r="BS104" s="6" t="s">
        <v>1094</v>
      </c>
      <c r="BT104" s="6" t="s">
        <v>1095</v>
      </c>
      <c r="BU104" s="6"/>
      <c r="BV104" s="6"/>
      <c r="BW104" s="4"/>
      <c r="BX104" s="6" t="s">
        <v>96</v>
      </c>
      <c r="BY104" s="6" t="s">
        <v>1087</v>
      </c>
      <c r="BZ104" s="6" t="s">
        <v>140</v>
      </c>
      <c r="CA104" s="6" t="s">
        <v>1096</v>
      </c>
      <c r="CB104" s="6" t="s">
        <v>1097</v>
      </c>
      <c r="CC104" s="6" t="s">
        <v>1098</v>
      </c>
      <c r="CD104" s="6" t="s">
        <v>1099</v>
      </c>
      <c r="CE104" s="6" t="s">
        <v>1100</v>
      </c>
      <c r="CF104" s="6" t="s">
        <v>1101</v>
      </c>
      <c r="CG104" s="6" t="s">
        <v>1102</v>
      </c>
      <c r="CH104" s="6" t="s">
        <v>1103</v>
      </c>
      <c r="CI104" s="6"/>
      <c r="CJ104" s="6"/>
      <c r="CK104" s="6" t="s">
        <v>211</v>
      </c>
      <c r="CL104" s="6" t="s">
        <v>922</v>
      </c>
      <c r="CM104" s="6" t="s">
        <v>124</v>
      </c>
      <c r="CN104" s="6" t="s">
        <v>1104</v>
      </c>
      <c r="CO104" s="6" t="s">
        <v>1105</v>
      </c>
      <c r="CP104" s="6" t="s">
        <v>1106</v>
      </c>
      <c r="CQ104" s="6" t="s">
        <v>1107</v>
      </c>
      <c r="CR104" s="6" t="s">
        <v>1108</v>
      </c>
      <c r="CS104" s="6" t="s">
        <v>1109</v>
      </c>
      <c r="CT104" s="6" t="s">
        <v>1110</v>
      </c>
      <c r="CU104" s="6" t="s">
        <v>1111</v>
      </c>
      <c r="CV104" s="6"/>
      <c r="CW104" s="6"/>
      <c r="CX104" s="6" t="s">
        <v>211</v>
      </c>
      <c r="CY104" s="6" t="s">
        <v>1112</v>
      </c>
      <c r="CZ104" s="6" t="s">
        <v>124</v>
      </c>
      <c r="DA104" s="6" t="s">
        <v>1113</v>
      </c>
      <c r="DB104" s="6" t="s">
        <v>1114</v>
      </c>
      <c r="DC104" s="6" t="s">
        <v>1115</v>
      </c>
      <c r="DD104" s="6" t="s">
        <v>1116</v>
      </c>
      <c r="DE104" s="6" t="s">
        <v>1117</v>
      </c>
      <c r="DF104" s="6" t="s">
        <v>1118</v>
      </c>
      <c r="DG104" s="6" t="s">
        <v>1119</v>
      </c>
      <c r="DH104" s="6" t="s">
        <v>1120</v>
      </c>
      <c r="DI104" s="6"/>
      <c r="DJ104" s="6"/>
      <c r="DK104" s="6" t="s">
        <v>1121</v>
      </c>
      <c r="DL104" s="6" t="s">
        <v>1122</v>
      </c>
      <c r="DM104" s="6" t="s">
        <v>124</v>
      </c>
      <c r="DN104" s="6" t="s">
        <v>1123</v>
      </c>
      <c r="DO104" s="6" t="s">
        <v>1124</v>
      </c>
      <c r="DP104" s="6" t="s">
        <v>1125</v>
      </c>
      <c r="DQ104" s="6" t="s">
        <v>1126</v>
      </c>
      <c r="DR104" s="6" t="s">
        <v>1127</v>
      </c>
      <c r="DS104" s="6" t="s">
        <v>1128</v>
      </c>
      <c r="DT104" s="6" t="s">
        <v>1129</v>
      </c>
      <c r="DU104" s="6" t="s">
        <v>1130</v>
      </c>
      <c r="DV104" s="6"/>
      <c r="DW104" s="6"/>
      <c r="DX104" s="6" t="s">
        <v>1121</v>
      </c>
      <c r="DY104" s="6" t="s">
        <v>1122</v>
      </c>
      <c r="DZ104" s="6" t="s">
        <v>140</v>
      </c>
      <c r="EA104" s="6" t="s">
        <v>1131</v>
      </c>
      <c r="EB104" s="6" t="s">
        <v>1132</v>
      </c>
      <c r="EC104" s="6" t="s">
        <v>1133</v>
      </c>
      <c r="ED104" s="6" t="s">
        <v>1134</v>
      </c>
      <c r="EE104" s="6" t="s">
        <v>1135</v>
      </c>
      <c r="EF104" s="6" t="s">
        <v>1136</v>
      </c>
      <c r="EG104" s="6" t="s">
        <v>1137</v>
      </c>
      <c r="EH104" s="6" t="s">
        <v>1138</v>
      </c>
      <c r="EI104" s="6"/>
      <c r="EJ104" s="6"/>
      <c r="EK104" s="6" t="s">
        <v>1121</v>
      </c>
      <c r="EL104" s="6" t="s">
        <v>1139</v>
      </c>
      <c r="EM104" s="6" t="s">
        <v>124</v>
      </c>
      <c r="EN104" s="6" t="s">
        <v>1140</v>
      </c>
      <c r="EO104" s="6" t="s">
        <v>1141</v>
      </c>
      <c r="EP104" s="6" t="s">
        <v>1142</v>
      </c>
      <c r="EQ104" s="6" t="s">
        <v>1143</v>
      </c>
      <c r="ER104" s="6" t="s">
        <v>1144</v>
      </c>
      <c r="ES104" s="6" t="s">
        <v>1145</v>
      </c>
      <c r="ET104" s="6" t="s">
        <v>1146</v>
      </c>
      <c r="EU104" s="6" t="s">
        <v>1147</v>
      </c>
      <c r="EV104" s="6"/>
      <c r="EW104" s="6"/>
      <c r="EX104" s="6" t="s">
        <v>1121</v>
      </c>
      <c r="EY104" s="6" t="s">
        <v>1139</v>
      </c>
      <c r="EZ104" s="6" t="s">
        <v>140</v>
      </c>
      <c r="FA104" s="6" t="s">
        <v>1148</v>
      </c>
      <c r="FB104" s="6" t="s">
        <v>1149</v>
      </c>
      <c r="FC104" s="6" t="s">
        <v>1150</v>
      </c>
      <c r="FD104" s="6" t="s">
        <v>1151</v>
      </c>
      <c r="FE104" s="6" t="s">
        <v>1152</v>
      </c>
      <c r="FF104" s="6" t="s">
        <v>1153</v>
      </c>
      <c r="FG104" s="6" t="s">
        <v>1154</v>
      </c>
      <c r="FH104" s="6" t="s">
        <v>1155</v>
      </c>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4"/>
      <c r="GL104" s="4" t="s">
        <v>1156</v>
      </c>
      <c r="GM104" s="4"/>
      <c r="GN104" s="4" t="s">
        <v>1157</v>
      </c>
      <c r="GO104" s="6" t="s">
        <v>111</v>
      </c>
    </row>
    <row r="105" ht="15.75" customHeight="1">
      <c r="A105" s="9">
        <v>60.0</v>
      </c>
      <c r="B105" s="10" t="s">
        <v>1158</v>
      </c>
      <c r="C105" s="10" t="s">
        <v>1159</v>
      </c>
      <c r="D105" s="11">
        <v>2016.0</v>
      </c>
      <c r="E105" s="12" t="s">
        <v>1160</v>
      </c>
      <c r="F105" s="13">
        <v>1.0</v>
      </c>
      <c r="G105" s="13">
        <v>10.0</v>
      </c>
      <c r="H105" s="13" t="s">
        <v>90</v>
      </c>
      <c r="I105" s="7" t="s">
        <v>91</v>
      </c>
      <c r="J105" s="13" t="s">
        <v>92</v>
      </c>
      <c r="K105" s="13" t="s">
        <v>115</v>
      </c>
      <c r="L105" s="13">
        <v>2.0</v>
      </c>
      <c r="M105" s="13">
        <v>2.0</v>
      </c>
      <c r="N105" s="13" t="s">
        <v>116</v>
      </c>
      <c r="O105" s="13" t="s">
        <v>1161</v>
      </c>
      <c r="P105" s="13" t="s">
        <v>1162</v>
      </c>
      <c r="Q105" s="13">
        <v>10.0</v>
      </c>
      <c r="R105" s="13" t="s">
        <v>118</v>
      </c>
      <c r="S105" s="13" t="s">
        <v>1163</v>
      </c>
      <c r="T105" s="13">
        <v>30.0</v>
      </c>
      <c r="U105" s="13">
        <v>10.0</v>
      </c>
      <c r="V105" s="13"/>
      <c r="W105" s="13"/>
      <c r="X105" s="13"/>
      <c r="Y105" s="13"/>
      <c r="Z105" s="13"/>
      <c r="AA105" s="13"/>
      <c r="AB105" s="13"/>
      <c r="AC105" s="13"/>
      <c r="AD105" s="13"/>
      <c r="AE105" s="13"/>
      <c r="AF105" s="13"/>
      <c r="AG105" s="13"/>
      <c r="AH105" s="13" t="s">
        <v>211</v>
      </c>
      <c r="AI105" s="13" t="s">
        <v>1164</v>
      </c>
      <c r="AJ105" s="13" t="s">
        <v>124</v>
      </c>
      <c r="AK105" s="13">
        <f>(98.8+96.8)/2</f>
        <v>97.8</v>
      </c>
      <c r="AL105" s="13">
        <f>SQRT(((1.9^2)+(3.2^2))/2)</f>
        <v>2.631539473</v>
      </c>
      <c r="AM105" s="13">
        <f>(98+97.2+98+98)/4</f>
        <v>97.8</v>
      </c>
      <c r="AN105" s="13">
        <f>SQRT(((2.8^2)+(4.2^2)+(2.8^2)+(2.1^2))/4)</f>
        <v>3.071237536</v>
      </c>
      <c r="AO105" s="13"/>
      <c r="AP105" s="13"/>
      <c r="AQ105" s="13"/>
      <c r="AR105" s="13"/>
      <c r="AS105" s="13"/>
      <c r="AT105" s="13"/>
      <c r="AU105" s="13"/>
      <c r="AV105" s="13" t="s">
        <v>96</v>
      </c>
      <c r="AW105" s="13" t="s">
        <v>1045</v>
      </c>
      <c r="AX105" s="13" t="s">
        <v>124</v>
      </c>
      <c r="AY105" s="13">
        <f>(95.3+91.7+85.8+86.5)/4</f>
        <v>89.825</v>
      </c>
      <c r="AZ105" s="13">
        <f>SQRT(((5.4^2)+(6.8^2)+(9.5^2)+(9.8^2))/4)</f>
        <v>8.088417645</v>
      </c>
      <c r="BA105" s="13">
        <f>(95.8+94.1+97.2+92.5+94.3+88.9+97.3+93.2)/8</f>
        <v>94.1625</v>
      </c>
      <c r="BB105" s="13">
        <f>SQRT(((6^2)+(4.1^2)+(6.1^2)+(9.2^2)+(6.5^2)+(11.2^2)+(4.4^2)+(5.6^2))/8)</f>
        <v>7.009547061</v>
      </c>
      <c r="BC105" s="13"/>
      <c r="BD105" s="13"/>
      <c r="BE105" s="13"/>
      <c r="BF105" s="13"/>
      <c r="BG105" s="13"/>
      <c r="BH105" s="13"/>
      <c r="BI105" s="13"/>
      <c r="BJ105" s="13" t="s">
        <v>96</v>
      </c>
      <c r="BK105" s="13" t="s">
        <v>1165</v>
      </c>
      <c r="BL105" s="13" t="s">
        <v>140</v>
      </c>
      <c r="BM105" s="13">
        <f>(932+948)/2</f>
        <v>940</v>
      </c>
      <c r="BN105" s="13">
        <f>SQRT(((212^2)+(276^2))/2)</f>
        <v>246.0894146</v>
      </c>
      <c r="BO105" s="13">
        <f>(905+859+908+752)/4</f>
        <v>856</v>
      </c>
      <c r="BP105" s="13">
        <f>SQRT(((255^2)+(223^2)+(233^2)+(180^2))/4)</f>
        <v>224.4120095</v>
      </c>
      <c r="BQ105" s="13"/>
      <c r="BR105" s="13"/>
      <c r="BS105" s="13"/>
      <c r="BT105" s="13"/>
      <c r="BU105" s="13"/>
      <c r="BV105" s="13"/>
      <c r="BW105" s="10"/>
      <c r="BX105" s="6"/>
      <c r="BY105" s="6"/>
      <c r="BZ105" s="6"/>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4"/>
      <c r="GL105" s="4" t="s">
        <v>1166</v>
      </c>
      <c r="GM105" s="10"/>
      <c r="GN105" s="10"/>
      <c r="GO105" s="13" t="s">
        <v>111</v>
      </c>
    </row>
    <row r="106" ht="15.75" customHeight="1">
      <c r="A106" s="9">
        <v>62.0</v>
      </c>
      <c r="B106" s="4" t="s">
        <v>1167</v>
      </c>
      <c r="C106" s="4" t="s">
        <v>1168</v>
      </c>
      <c r="D106" s="3">
        <v>2016.0</v>
      </c>
      <c r="E106" s="8" t="s">
        <v>1169</v>
      </c>
      <c r="F106" s="6">
        <v>1.0</v>
      </c>
      <c r="G106" s="6">
        <v>72.0</v>
      </c>
      <c r="H106" s="6" t="s">
        <v>90</v>
      </c>
      <c r="I106" s="7" t="s">
        <v>91</v>
      </c>
      <c r="J106" s="6" t="s">
        <v>204</v>
      </c>
      <c r="K106" s="6" t="s">
        <v>175</v>
      </c>
      <c r="L106" s="6">
        <v>2.0</v>
      </c>
      <c r="M106" s="6">
        <v>1.0</v>
      </c>
      <c r="N106" s="6" t="s">
        <v>1170</v>
      </c>
      <c r="O106" s="6" t="s">
        <v>1170</v>
      </c>
      <c r="P106" s="6">
        <v>8.0</v>
      </c>
      <c r="Q106" s="6">
        <v>72.0</v>
      </c>
      <c r="R106" s="6"/>
      <c r="S106" s="6"/>
      <c r="T106" s="6"/>
      <c r="U106" s="6"/>
      <c r="V106" s="6"/>
      <c r="W106" s="6"/>
      <c r="X106" s="6"/>
      <c r="Y106" s="6"/>
      <c r="Z106" s="6"/>
      <c r="AA106" s="6"/>
      <c r="AB106" s="6"/>
      <c r="AC106" s="6"/>
      <c r="AD106" s="6"/>
      <c r="AE106" s="6"/>
      <c r="AF106" s="6"/>
      <c r="AG106" s="6"/>
      <c r="AH106" s="6" t="s">
        <v>211</v>
      </c>
      <c r="AI106" s="6" t="s">
        <v>1171</v>
      </c>
      <c r="AJ106" s="6" t="s">
        <v>124</v>
      </c>
      <c r="AK106" s="6" t="s">
        <v>1172</v>
      </c>
      <c r="AL106" s="6" t="s">
        <v>1173</v>
      </c>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4"/>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4"/>
      <c r="GL106" s="4" t="s">
        <v>1174</v>
      </c>
      <c r="GM106" s="4"/>
      <c r="GN106" s="4"/>
      <c r="GO106" s="6" t="s">
        <v>111</v>
      </c>
    </row>
    <row r="107" ht="15.75" customHeight="1">
      <c r="A107" s="3">
        <v>80.0</v>
      </c>
      <c r="B107" s="4" t="s">
        <v>1175</v>
      </c>
      <c r="C107" s="4" t="s">
        <v>889</v>
      </c>
      <c r="D107" s="3">
        <v>2016.0</v>
      </c>
      <c r="E107" s="8" t="s">
        <v>1176</v>
      </c>
      <c r="F107" s="6">
        <v>1.0</v>
      </c>
      <c r="G107" s="6">
        <v>51.0</v>
      </c>
      <c r="H107" s="6" t="s">
        <v>90</v>
      </c>
      <c r="I107" s="7" t="s">
        <v>91</v>
      </c>
      <c r="J107" s="6" t="s">
        <v>478</v>
      </c>
      <c r="K107" s="6" t="s">
        <v>175</v>
      </c>
      <c r="L107" s="6">
        <v>2.0</v>
      </c>
      <c r="M107" s="6">
        <v>2.0</v>
      </c>
      <c r="N107" s="6" t="s">
        <v>311</v>
      </c>
      <c r="O107" s="6" t="s">
        <v>1177</v>
      </c>
      <c r="P107" s="6">
        <v>20.0</v>
      </c>
      <c r="Q107" s="6">
        <v>51.0</v>
      </c>
      <c r="R107" s="6" t="s">
        <v>118</v>
      </c>
      <c r="S107" s="6" t="s">
        <v>1178</v>
      </c>
      <c r="T107" s="6">
        <v>20.0</v>
      </c>
      <c r="U107" s="6">
        <v>51.0</v>
      </c>
      <c r="V107" s="6"/>
      <c r="W107" s="6"/>
      <c r="X107" s="6"/>
      <c r="Y107" s="6"/>
      <c r="Z107" s="6"/>
      <c r="AA107" s="6"/>
      <c r="AB107" s="6"/>
      <c r="AC107" s="6"/>
      <c r="AD107" s="6"/>
      <c r="AE107" s="6"/>
      <c r="AF107" s="6"/>
      <c r="AG107" s="6"/>
      <c r="AH107" s="6" t="s">
        <v>96</v>
      </c>
      <c r="AI107" s="6" t="s">
        <v>491</v>
      </c>
      <c r="AJ107" s="6" t="s">
        <v>124</v>
      </c>
      <c r="AK107" s="20" t="s">
        <v>1179</v>
      </c>
      <c r="AL107" s="20" t="s">
        <v>1180</v>
      </c>
      <c r="AM107" s="6" t="s">
        <v>1181</v>
      </c>
      <c r="AN107" s="6" t="s">
        <v>1182</v>
      </c>
      <c r="AO107" s="6"/>
      <c r="AP107" s="6"/>
      <c r="AQ107" s="6"/>
      <c r="AR107" s="6"/>
      <c r="AS107" s="6"/>
      <c r="AT107" s="6"/>
      <c r="AU107" s="6"/>
      <c r="AV107" s="6" t="s">
        <v>96</v>
      </c>
      <c r="AW107" s="6" t="s">
        <v>734</v>
      </c>
      <c r="AX107" s="6" t="s">
        <v>894</v>
      </c>
      <c r="AY107" s="6" t="s">
        <v>1183</v>
      </c>
      <c r="AZ107" s="6" t="s">
        <v>1184</v>
      </c>
      <c r="BA107" s="6" t="s">
        <v>1185</v>
      </c>
      <c r="BB107" s="6" t="s">
        <v>1186</v>
      </c>
      <c r="BC107" s="6"/>
      <c r="BD107" s="6"/>
      <c r="BE107" s="6"/>
      <c r="BF107" s="6"/>
      <c r="BG107" s="6"/>
      <c r="BH107" s="6"/>
      <c r="BI107" s="6"/>
      <c r="BJ107" s="6"/>
      <c r="BK107" s="6"/>
      <c r="BL107" s="6"/>
      <c r="BM107" s="6"/>
      <c r="BN107" s="6"/>
      <c r="BO107" s="6"/>
      <c r="BP107" s="6"/>
      <c r="BQ107" s="6"/>
      <c r="BR107" s="6"/>
      <c r="BS107" s="6"/>
      <c r="BT107" s="6"/>
      <c r="BU107" s="6"/>
      <c r="BV107" s="6"/>
      <c r="BW107" s="4"/>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4"/>
      <c r="GL107" s="4" t="s">
        <v>1187</v>
      </c>
      <c r="GM107" s="4"/>
      <c r="GN107" s="4"/>
      <c r="GO107" s="6" t="s">
        <v>111</v>
      </c>
    </row>
    <row r="108" ht="15.75" customHeight="1">
      <c r="A108" s="11">
        <v>112.0</v>
      </c>
      <c r="B108" s="10" t="s">
        <v>1188</v>
      </c>
      <c r="C108" s="10" t="s">
        <v>1189</v>
      </c>
      <c r="D108" s="11">
        <v>2016.0</v>
      </c>
      <c r="E108" s="12" t="s">
        <v>1190</v>
      </c>
      <c r="F108" s="13">
        <v>1.0</v>
      </c>
      <c r="G108" s="13">
        <v>20.0</v>
      </c>
      <c r="H108" s="13" t="s">
        <v>90</v>
      </c>
      <c r="I108" s="7" t="s">
        <v>91</v>
      </c>
      <c r="J108" s="13" t="s">
        <v>1191</v>
      </c>
      <c r="K108" s="13" t="s">
        <v>175</v>
      </c>
      <c r="L108" s="13">
        <v>2.0</v>
      </c>
      <c r="M108" s="13">
        <v>1.0</v>
      </c>
      <c r="N108" s="13" t="s">
        <v>535</v>
      </c>
      <c r="O108" s="13"/>
      <c r="P108" s="13" t="s">
        <v>1192</v>
      </c>
      <c r="Q108" s="13">
        <v>20.0</v>
      </c>
      <c r="R108" s="13"/>
      <c r="S108" s="13"/>
      <c r="T108" s="13"/>
      <c r="U108" s="13"/>
      <c r="V108" s="13"/>
      <c r="W108" s="13"/>
      <c r="X108" s="13"/>
      <c r="Y108" s="13"/>
      <c r="Z108" s="13"/>
      <c r="AA108" s="13"/>
      <c r="AB108" s="13"/>
      <c r="AC108" s="13"/>
      <c r="AD108" s="13"/>
      <c r="AE108" s="13"/>
      <c r="AF108" s="13"/>
      <c r="AG108" s="13"/>
      <c r="AH108" s="13" t="s">
        <v>211</v>
      </c>
      <c r="AI108" s="13" t="s">
        <v>1193</v>
      </c>
      <c r="AJ108" s="13" t="s">
        <v>124</v>
      </c>
      <c r="AK108" s="13" t="s">
        <v>1194</v>
      </c>
      <c r="AL108" s="13" t="s">
        <v>1195</v>
      </c>
      <c r="AM108" s="13"/>
      <c r="AN108" s="13"/>
      <c r="AO108" s="13"/>
      <c r="AP108" s="13"/>
      <c r="AQ108" s="13"/>
      <c r="AR108" s="13"/>
      <c r="AS108" s="13"/>
      <c r="AT108" s="13"/>
      <c r="AU108" s="13"/>
      <c r="AV108" s="13" t="s">
        <v>211</v>
      </c>
      <c r="AW108" s="13" t="s">
        <v>212</v>
      </c>
      <c r="AX108" s="13" t="s">
        <v>124</v>
      </c>
      <c r="AY108" s="13" t="s">
        <v>1196</v>
      </c>
      <c r="AZ108" s="13" t="s">
        <v>1197</v>
      </c>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0"/>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0"/>
      <c r="GL108" s="10" t="s">
        <v>1198</v>
      </c>
      <c r="GM108" s="10"/>
      <c r="GN108" s="10"/>
      <c r="GO108" s="13" t="s">
        <v>111</v>
      </c>
    </row>
    <row r="109" ht="15.75" customHeight="1">
      <c r="A109" s="3">
        <v>112.0</v>
      </c>
      <c r="B109" s="4" t="s">
        <v>1188</v>
      </c>
      <c r="C109" s="4" t="s">
        <v>1189</v>
      </c>
      <c r="D109" s="3">
        <v>2016.0</v>
      </c>
      <c r="E109" s="8" t="s">
        <v>1190</v>
      </c>
      <c r="F109" s="6">
        <v>2.0</v>
      </c>
      <c r="G109" s="6">
        <v>20.0</v>
      </c>
      <c r="H109" s="6" t="s">
        <v>90</v>
      </c>
      <c r="I109" s="7" t="s">
        <v>845</v>
      </c>
      <c r="J109" s="6" t="s">
        <v>846</v>
      </c>
      <c r="K109" s="6" t="s">
        <v>175</v>
      </c>
      <c r="L109" s="6">
        <v>2.0</v>
      </c>
      <c r="M109" s="6">
        <v>1.0</v>
      </c>
      <c r="N109" s="6" t="s">
        <v>535</v>
      </c>
      <c r="O109" s="6" t="s">
        <v>1199</v>
      </c>
      <c r="P109" s="6" t="s">
        <v>1200</v>
      </c>
      <c r="Q109" s="6">
        <v>20.0</v>
      </c>
      <c r="R109" s="6"/>
      <c r="S109" s="6"/>
      <c r="T109" s="6"/>
      <c r="U109" s="6"/>
      <c r="V109" s="6"/>
      <c r="W109" s="6"/>
      <c r="X109" s="6"/>
      <c r="Y109" s="6"/>
      <c r="Z109" s="6"/>
      <c r="AA109" s="6"/>
      <c r="AB109" s="6"/>
      <c r="AC109" s="6"/>
      <c r="AD109" s="6"/>
      <c r="AE109" s="6"/>
      <c r="AF109" s="6"/>
      <c r="AG109" s="6"/>
      <c r="AH109" s="6" t="s">
        <v>211</v>
      </c>
      <c r="AI109" s="6" t="s">
        <v>1193</v>
      </c>
      <c r="AJ109" s="6" t="s">
        <v>124</v>
      </c>
      <c r="AK109" s="6" t="s">
        <v>1201</v>
      </c>
      <c r="AL109" s="6" t="s">
        <v>1202</v>
      </c>
      <c r="AM109" s="6"/>
      <c r="AN109" s="6"/>
      <c r="AO109" s="6"/>
      <c r="AP109" s="6"/>
      <c r="AQ109" s="6"/>
      <c r="AR109" s="6"/>
      <c r="AS109" s="6"/>
      <c r="AT109" s="6"/>
      <c r="AU109" s="6"/>
      <c r="AV109" s="6" t="s">
        <v>211</v>
      </c>
      <c r="AW109" s="6" t="s">
        <v>212</v>
      </c>
      <c r="AX109" s="6" t="s">
        <v>124</v>
      </c>
      <c r="AY109" s="6" t="s">
        <v>1203</v>
      </c>
      <c r="AZ109" s="6" t="s">
        <v>1204</v>
      </c>
      <c r="BA109" s="6"/>
      <c r="BB109" s="6"/>
      <c r="BC109" s="6"/>
      <c r="BD109" s="6"/>
      <c r="BE109" s="6"/>
      <c r="BF109" s="6"/>
      <c r="BG109" s="6"/>
      <c r="BH109" s="6"/>
      <c r="BI109" s="6"/>
      <c r="BJ109" s="6"/>
      <c r="BK109" s="6"/>
      <c r="BL109" s="6"/>
      <c r="BM109" s="6"/>
      <c r="BN109" s="6"/>
      <c r="BO109" s="6"/>
      <c r="BP109" s="6"/>
      <c r="BQ109" s="6"/>
      <c r="BR109" s="6"/>
      <c r="BS109" s="6"/>
      <c r="BT109" s="6"/>
      <c r="BU109" s="6"/>
      <c r="BV109" s="6"/>
      <c r="BW109" s="4"/>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4"/>
      <c r="GL109" s="4"/>
      <c r="GM109" s="4"/>
      <c r="GN109" s="4"/>
      <c r="GO109" s="13" t="s">
        <v>111</v>
      </c>
    </row>
    <row r="110" ht="15.75" customHeight="1">
      <c r="A110" s="11">
        <v>112.0</v>
      </c>
      <c r="B110" s="10" t="s">
        <v>1188</v>
      </c>
      <c r="C110" s="10" t="s">
        <v>1189</v>
      </c>
      <c r="D110" s="11">
        <v>2016.0</v>
      </c>
      <c r="E110" s="12" t="s">
        <v>1190</v>
      </c>
      <c r="F110" s="13">
        <v>3.0</v>
      </c>
      <c r="G110" s="13">
        <v>20.0</v>
      </c>
      <c r="H110" s="13" t="s">
        <v>90</v>
      </c>
      <c r="I110" s="7" t="s">
        <v>91</v>
      </c>
      <c r="J110" s="13" t="s">
        <v>204</v>
      </c>
      <c r="K110" s="13" t="s">
        <v>175</v>
      </c>
      <c r="L110" s="13">
        <v>2.0</v>
      </c>
      <c r="M110" s="13">
        <v>1.0</v>
      </c>
      <c r="N110" s="13" t="s">
        <v>535</v>
      </c>
      <c r="O110" s="13" t="s">
        <v>1205</v>
      </c>
      <c r="P110" s="13">
        <v>15.0</v>
      </c>
      <c r="Q110" s="13">
        <v>20.0</v>
      </c>
      <c r="R110" s="13"/>
      <c r="S110" s="13"/>
      <c r="T110" s="13"/>
      <c r="U110" s="13"/>
      <c r="V110" s="13"/>
      <c r="W110" s="13"/>
      <c r="X110" s="13"/>
      <c r="Y110" s="13"/>
      <c r="Z110" s="13"/>
      <c r="AA110" s="13"/>
      <c r="AB110" s="13"/>
      <c r="AC110" s="13"/>
      <c r="AD110" s="13"/>
      <c r="AE110" s="13"/>
      <c r="AF110" s="13"/>
      <c r="AG110" s="13"/>
      <c r="AH110" s="13" t="s">
        <v>211</v>
      </c>
      <c r="AI110" s="13" t="s">
        <v>1193</v>
      </c>
      <c r="AJ110" s="13" t="s">
        <v>124</v>
      </c>
      <c r="AK110" s="13" t="s">
        <v>1206</v>
      </c>
      <c r="AL110" s="13" t="s">
        <v>1207</v>
      </c>
      <c r="AM110" s="13"/>
      <c r="AN110" s="13"/>
      <c r="AO110" s="13"/>
      <c r="AP110" s="13"/>
      <c r="AQ110" s="13"/>
      <c r="AR110" s="13"/>
      <c r="AS110" s="13"/>
      <c r="AT110" s="13"/>
      <c r="AU110" s="13"/>
      <c r="AV110" s="13" t="s">
        <v>211</v>
      </c>
      <c r="AW110" s="13" t="s">
        <v>212</v>
      </c>
      <c r="AX110" s="13" t="s">
        <v>124</v>
      </c>
      <c r="AY110" s="13" t="s">
        <v>1208</v>
      </c>
      <c r="AZ110" s="13" t="s">
        <v>1209</v>
      </c>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0"/>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0"/>
      <c r="GL110" s="10"/>
      <c r="GM110" s="10"/>
      <c r="GN110" s="10"/>
      <c r="GO110" s="13" t="s">
        <v>111</v>
      </c>
    </row>
    <row r="111" ht="15.75" customHeight="1">
      <c r="A111" s="3">
        <v>113.0</v>
      </c>
      <c r="B111" s="4" t="s">
        <v>1210</v>
      </c>
      <c r="C111" s="4" t="s">
        <v>649</v>
      </c>
      <c r="D111" s="3">
        <v>2016.0</v>
      </c>
      <c r="E111" s="8" t="s">
        <v>1211</v>
      </c>
      <c r="F111" s="6">
        <v>1.0</v>
      </c>
      <c r="G111" s="6">
        <v>14.0</v>
      </c>
      <c r="H111" s="6" t="s">
        <v>90</v>
      </c>
      <c r="I111" s="7" t="s">
        <v>91</v>
      </c>
      <c r="J111" s="6" t="s">
        <v>92</v>
      </c>
      <c r="K111" s="6" t="s">
        <v>115</v>
      </c>
      <c r="L111" s="6">
        <v>1.0</v>
      </c>
      <c r="M111" s="6">
        <v>3.0</v>
      </c>
      <c r="N111" s="6" t="s">
        <v>116</v>
      </c>
      <c r="O111" s="6" t="s">
        <v>117</v>
      </c>
      <c r="P111" s="6">
        <v>3.0</v>
      </c>
      <c r="Q111" s="6">
        <v>14.0</v>
      </c>
      <c r="R111" s="6" t="s">
        <v>118</v>
      </c>
      <c r="S111" s="6" t="s">
        <v>1212</v>
      </c>
      <c r="T111" s="6">
        <v>6.0</v>
      </c>
      <c r="U111" s="6">
        <v>14.0</v>
      </c>
      <c r="V111" s="6" t="s">
        <v>120</v>
      </c>
      <c r="W111" s="6" t="s">
        <v>1213</v>
      </c>
      <c r="X111" s="6">
        <v>6.0</v>
      </c>
      <c r="Y111" s="6">
        <v>14.0</v>
      </c>
      <c r="Z111" s="6"/>
      <c r="AA111" s="6"/>
      <c r="AB111" s="6"/>
      <c r="AC111" s="6"/>
      <c r="AD111" s="6"/>
      <c r="AE111" s="6"/>
      <c r="AF111" s="6"/>
      <c r="AG111" s="6"/>
      <c r="AH111" s="6" t="s">
        <v>194</v>
      </c>
      <c r="AI111" s="6" t="s">
        <v>1214</v>
      </c>
      <c r="AJ111" s="6" t="s">
        <v>140</v>
      </c>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4"/>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4"/>
      <c r="GL111" s="4" t="s">
        <v>1215</v>
      </c>
      <c r="GM111" s="4"/>
      <c r="GN111" s="4"/>
      <c r="GO111" s="18" t="s">
        <v>111</v>
      </c>
    </row>
    <row r="112" ht="15.75" customHeight="1">
      <c r="A112" s="9">
        <v>118.0</v>
      </c>
      <c r="B112" s="10" t="s">
        <v>1216</v>
      </c>
      <c r="C112" s="10" t="s">
        <v>1217</v>
      </c>
      <c r="D112" s="11">
        <v>2016.0</v>
      </c>
      <c r="E112" s="12" t="s">
        <v>1218</v>
      </c>
      <c r="F112" s="13">
        <v>1.0</v>
      </c>
      <c r="G112" s="13">
        <v>35.0</v>
      </c>
      <c r="H112" s="13" t="s">
        <v>90</v>
      </c>
      <c r="I112" s="7" t="s">
        <v>845</v>
      </c>
      <c r="J112" s="13" t="s">
        <v>846</v>
      </c>
      <c r="K112" s="13" t="s">
        <v>115</v>
      </c>
      <c r="L112" s="13">
        <v>1.0</v>
      </c>
      <c r="M112" s="13">
        <v>2.0</v>
      </c>
      <c r="N112" s="13" t="s">
        <v>133</v>
      </c>
      <c r="O112" s="13" t="s">
        <v>1219</v>
      </c>
      <c r="P112" s="13" t="s">
        <v>882</v>
      </c>
      <c r="Q112" s="13">
        <v>35.0</v>
      </c>
      <c r="R112" s="13" t="s">
        <v>120</v>
      </c>
      <c r="S112" s="13" t="s">
        <v>1220</v>
      </c>
      <c r="T112" s="13" t="s">
        <v>882</v>
      </c>
      <c r="U112" s="13">
        <v>35.0</v>
      </c>
      <c r="V112" s="13"/>
      <c r="W112" s="13"/>
      <c r="X112" s="13"/>
      <c r="Y112" s="13"/>
      <c r="Z112" s="13"/>
      <c r="AA112" s="13"/>
      <c r="AB112" s="13"/>
      <c r="AC112" s="13"/>
      <c r="AD112" s="13"/>
      <c r="AE112" s="13"/>
      <c r="AF112" s="13"/>
      <c r="AG112" s="13"/>
      <c r="AH112" s="13" t="s">
        <v>211</v>
      </c>
      <c r="AI112" s="13" t="s">
        <v>1221</v>
      </c>
      <c r="AJ112" s="13" t="s">
        <v>343</v>
      </c>
      <c r="AK112" s="13">
        <v>-208.0</v>
      </c>
      <c r="AL112" s="13">
        <v>230.0</v>
      </c>
      <c r="AM112" s="13">
        <v>-170.0</v>
      </c>
      <c r="AN112" s="13">
        <v>228.0</v>
      </c>
      <c r="AO112" s="13"/>
      <c r="AP112" s="13"/>
      <c r="AQ112" s="13"/>
      <c r="AR112" s="13"/>
      <c r="AS112" s="13"/>
      <c r="AT112" s="13"/>
      <c r="AU112" s="13" t="s">
        <v>1222</v>
      </c>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0"/>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0"/>
      <c r="GL112" s="10" t="s">
        <v>1223</v>
      </c>
      <c r="GM112" s="10"/>
      <c r="GN112" s="10"/>
      <c r="GO112" s="13" t="s">
        <v>111</v>
      </c>
    </row>
    <row r="113" ht="15.75" customHeight="1">
      <c r="A113" s="3">
        <v>118.0</v>
      </c>
      <c r="B113" s="4" t="s">
        <v>1216</v>
      </c>
      <c r="C113" s="4" t="s">
        <v>1217</v>
      </c>
      <c r="D113" s="3">
        <v>2016.0</v>
      </c>
      <c r="E113" s="8" t="s">
        <v>1218</v>
      </c>
      <c r="F113" s="6">
        <v>2.0</v>
      </c>
      <c r="G113" s="6">
        <v>35.0</v>
      </c>
      <c r="H113" s="6" t="s">
        <v>90</v>
      </c>
      <c r="I113" s="7" t="s">
        <v>845</v>
      </c>
      <c r="J113" s="6" t="s">
        <v>846</v>
      </c>
      <c r="K113" s="6" t="s">
        <v>115</v>
      </c>
      <c r="L113" s="6">
        <v>1.0</v>
      </c>
      <c r="M113" s="6">
        <v>2.0</v>
      </c>
      <c r="N113" s="6" t="s">
        <v>133</v>
      </c>
      <c r="O113" s="6" t="s">
        <v>1219</v>
      </c>
      <c r="P113" s="6" t="s">
        <v>882</v>
      </c>
      <c r="Q113" s="6">
        <v>35.0</v>
      </c>
      <c r="R113" s="6" t="s">
        <v>120</v>
      </c>
      <c r="S113" s="6" t="s">
        <v>1220</v>
      </c>
      <c r="T113" s="6" t="s">
        <v>882</v>
      </c>
      <c r="U113" s="6">
        <v>35.0</v>
      </c>
      <c r="V113" s="6"/>
      <c r="W113" s="6"/>
      <c r="X113" s="6"/>
      <c r="Y113" s="6"/>
      <c r="Z113" s="6"/>
      <c r="AA113" s="6"/>
      <c r="AB113" s="6"/>
      <c r="AC113" s="6"/>
      <c r="AD113" s="6"/>
      <c r="AE113" s="6"/>
      <c r="AF113" s="6"/>
      <c r="AG113" s="6"/>
      <c r="AH113" s="6" t="s">
        <v>211</v>
      </c>
      <c r="AI113" s="6" t="s">
        <v>1221</v>
      </c>
      <c r="AJ113" s="6" t="s">
        <v>343</v>
      </c>
      <c r="AK113" s="6">
        <v>-106.0</v>
      </c>
      <c r="AL113" s="6">
        <v>205.0</v>
      </c>
      <c r="AM113" s="6">
        <v>-143.0</v>
      </c>
      <c r="AN113" s="6">
        <v>198.0</v>
      </c>
      <c r="AO113" s="6"/>
      <c r="AP113" s="6"/>
      <c r="AQ113" s="6"/>
      <c r="AR113" s="6"/>
      <c r="AS113" s="6"/>
      <c r="AT113" s="6"/>
      <c r="AU113" s="6" t="s">
        <v>1222</v>
      </c>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4"/>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4"/>
      <c r="GL113" s="4" t="s">
        <v>1224</v>
      </c>
      <c r="GM113" s="4"/>
      <c r="GN113" s="4"/>
      <c r="GO113" s="6" t="s">
        <v>111</v>
      </c>
    </row>
    <row r="114" ht="15.75" customHeight="1">
      <c r="A114" s="11">
        <v>119.0</v>
      </c>
      <c r="B114" s="10" t="s">
        <v>1225</v>
      </c>
      <c r="C114" s="10" t="s">
        <v>1226</v>
      </c>
      <c r="D114" s="11">
        <v>2016.0</v>
      </c>
      <c r="E114" s="12" t="s">
        <v>1227</v>
      </c>
      <c r="F114" s="13">
        <v>1.0</v>
      </c>
      <c r="G114" s="13">
        <v>20.0</v>
      </c>
      <c r="H114" s="13" t="s">
        <v>90</v>
      </c>
      <c r="I114" s="7" t="s">
        <v>91</v>
      </c>
      <c r="J114" s="13" t="s">
        <v>846</v>
      </c>
      <c r="K114" s="13" t="s">
        <v>175</v>
      </c>
      <c r="L114" s="13">
        <v>2.0</v>
      </c>
      <c r="M114" s="13">
        <v>2.0</v>
      </c>
      <c r="N114" s="20" t="s">
        <v>116</v>
      </c>
      <c r="O114" s="20" t="s">
        <v>117</v>
      </c>
      <c r="P114" s="20">
        <v>30.0</v>
      </c>
      <c r="Q114" s="13">
        <v>20.0</v>
      </c>
      <c r="R114" s="13" t="s">
        <v>120</v>
      </c>
      <c r="S114" s="13" t="s">
        <v>1228</v>
      </c>
      <c r="T114" s="13" t="s">
        <v>1229</v>
      </c>
      <c r="U114" s="13">
        <v>20.0</v>
      </c>
      <c r="V114" s="13"/>
      <c r="W114" s="13"/>
      <c r="X114" s="13"/>
      <c r="Y114" s="13"/>
      <c r="Z114" s="13"/>
      <c r="AA114" s="13"/>
      <c r="AB114" s="13"/>
      <c r="AC114" s="13"/>
      <c r="AD114" s="13"/>
      <c r="AE114" s="13"/>
      <c r="AF114" s="13"/>
      <c r="AG114" s="13"/>
      <c r="AH114" s="13" t="s">
        <v>211</v>
      </c>
      <c r="AI114" s="13" t="s">
        <v>1230</v>
      </c>
      <c r="AJ114" s="13" t="s">
        <v>140</v>
      </c>
      <c r="AK114" s="13" t="s">
        <v>1231</v>
      </c>
      <c r="AL114" s="13" t="s">
        <v>1232</v>
      </c>
      <c r="AM114" s="13" t="s">
        <v>1233</v>
      </c>
      <c r="AN114" s="13" t="s">
        <v>1234</v>
      </c>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0"/>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0"/>
      <c r="GL114" s="10" t="s">
        <v>1235</v>
      </c>
      <c r="GM114" s="10"/>
      <c r="GN114" s="10"/>
      <c r="GO114" s="13" t="s">
        <v>111</v>
      </c>
    </row>
    <row r="115" ht="15.75" customHeight="1">
      <c r="A115" s="11">
        <v>121.0</v>
      </c>
      <c r="B115" s="10" t="s">
        <v>1236</v>
      </c>
      <c r="C115" s="10" t="s">
        <v>1237</v>
      </c>
      <c r="D115" s="11">
        <v>2016.0</v>
      </c>
      <c r="E115" s="12" t="s">
        <v>1238</v>
      </c>
      <c r="F115" s="13">
        <v>1.0</v>
      </c>
      <c r="G115" s="13">
        <v>20.0</v>
      </c>
      <c r="H115" s="13" t="s">
        <v>90</v>
      </c>
      <c r="I115" s="7" t="s">
        <v>845</v>
      </c>
      <c r="J115" s="13" t="s">
        <v>1239</v>
      </c>
      <c r="K115" s="13" t="s">
        <v>1240</v>
      </c>
      <c r="L115" s="13">
        <v>1.0</v>
      </c>
      <c r="M115" s="13">
        <v>3.0</v>
      </c>
      <c r="N115" s="20" t="s">
        <v>133</v>
      </c>
      <c r="O115" s="13" t="s">
        <v>1241</v>
      </c>
      <c r="P115" s="13">
        <v>7.5</v>
      </c>
      <c r="Q115" s="13">
        <v>22.0</v>
      </c>
      <c r="R115" s="13" t="s">
        <v>118</v>
      </c>
      <c r="S115" s="13" t="s">
        <v>1242</v>
      </c>
      <c r="T115" s="13">
        <v>7.5</v>
      </c>
      <c r="U115" s="13">
        <v>22.0</v>
      </c>
      <c r="V115" s="13" t="s">
        <v>120</v>
      </c>
      <c r="W115" s="13" t="s">
        <v>1243</v>
      </c>
      <c r="X115" s="13">
        <v>7.5</v>
      </c>
      <c r="Y115" s="13">
        <v>22.0</v>
      </c>
      <c r="Z115" s="13"/>
      <c r="AA115" s="13"/>
      <c r="AB115" s="13"/>
      <c r="AC115" s="13"/>
      <c r="AD115" s="13"/>
      <c r="AE115" s="13"/>
      <c r="AF115" s="13"/>
      <c r="AG115" s="13"/>
      <c r="AH115" s="13" t="s">
        <v>194</v>
      </c>
      <c r="AI115" s="13" t="s">
        <v>1244</v>
      </c>
      <c r="AJ115" s="13" t="s">
        <v>124</v>
      </c>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0"/>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0"/>
      <c r="GL115" s="10" t="s">
        <v>141</v>
      </c>
      <c r="GM115" s="10"/>
      <c r="GN115" s="10"/>
      <c r="GO115" s="18" t="s">
        <v>111</v>
      </c>
    </row>
    <row r="116" ht="15.75" customHeight="1">
      <c r="A116" s="11">
        <v>126.0</v>
      </c>
      <c r="B116" s="10" t="s">
        <v>1245</v>
      </c>
      <c r="C116" s="10" t="s">
        <v>1246</v>
      </c>
      <c r="D116" s="11">
        <v>2016.0</v>
      </c>
      <c r="E116" s="12" t="s">
        <v>1247</v>
      </c>
      <c r="F116" s="13">
        <v>1.0</v>
      </c>
      <c r="G116" s="13">
        <v>23.0</v>
      </c>
      <c r="H116" s="13" t="s">
        <v>90</v>
      </c>
      <c r="I116" s="7" t="s">
        <v>91</v>
      </c>
      <c r="J116" s="13" t="s">
        <v>92</v>
      </c>
      <c r="K116" s="13" t="s">
        <v>115</v>
      </c>
      <c r="L116" s="13">
        <v>1.0</v>
      </c>
      <c r="M116" s="13">
        <v>2.0</v>
      </c>
      <c r="N116" s="13" t="s">
        <v>116</v>
      </c>
      <c r="O116" s="13" t="s">
        <v>117</v>
      </c>
      <c r="P116" s="13">
        <v>30.0</v>
      </c>
      <c r="Q116" s="13">
        <v>23.0</v>
      </c>
      <c r="R116" s="13" t="s">
        <v>133</v>
      </c>
      <c r="S116" s="13" t="s">
        <v>1248</v>
      </c>
      <c r="T116" s="13">
        <v>30.0</v>
      </c>
      <c r="U116" s="13">
        <v>23.0</v>
      </c>
      <c r="V116" s="13"/>
      <c r="W116" s="13"/>
      <c r="X116" s="13"/>
      <c r="Y116" s="13"/>
      <c r="Z116" s="13"/>
      <c r="AA116" s="13"/>
      <c r="AB116" s="13"/>
      <c r="AC116" s="13"/>
      <c r="AD116" s="13"/>
      <c r="AE116" s="13"/>
      <c r="AF116" s="13"/>
      <c r="AG116" s="13"/>
      <c r="AH116" s="13" t="s">
        <v>211</v>
      </c>
      <c r="AI116" s="13" t="s">
        <v>1249</v>
      </c>
      <c r="AJ116" s="13" t="s">
        <v>124</v>
      </c>
      <c r="AK116" s="13">
        <v>10.3</v>
      </c>
      <c r="AL116" s="13">
        <v>3.1</v>
      </c>
      <c r="AM116" s="13">
        <v>9.9</v>
      </c>
      <c r="AN116" s="13">
        <v>3.2</v>
      </c>
      <c r="AO116" s="13"/>
      <c r="AP116" s="13"/>
      <c r="AQ116" s="13"/>
      <c r="AR116" s="13"/>
      <c r="AS116" s="13"/>
      <c r="AT116" s="13"/>
      <c r="AU116" s="13"/>
      <c r="AV116" s="13" t="s">
        <v>206</v>
      </c>
      <c r="AW116" s="13" t="s">
        <v>1249</v>
      </c>
      <c r="AX116" s="13" t="s">
        <v>124</v>
      </c>
      <c r="AY116" s="13">
        <v>13.5</v>
      </c>
      <c r="AZ116" s="13">
        <v>2.0</v>
      </c>
      <c r="BA116" s="13">
        <v>13.2</v>
      </c>
      <c r="BB116" s="13">
        <v>2.3</v>
      </c>
      <c r="BC116" s="13"/>
      <c r="BD116" s="13"/>
      <c r="BE116" s="13"/>
      <c r="BF116" s="13"/>
      <c r="BG116" s="13"/>
      <c r="BH116" s="13"/>
      <c r="BI116" s="13"/>
      <c r="BJ116" s="13" t="s">
        <v>96</v>
      </c>
      <c r="BK116" s="13" t="s">
        <v>491</v>
      </c>
      <c r="BL116" s="13" t="s">
        <v>124</v>
      </c>
      <c r="BM116" s="13">
        <f>(96.1+97.8+94.9+97.8+95.4)/5</f>
        <v>96.4</v>
      </c>
      <c r="BN116" s="13">
        <f>SQRT(((3.7^2)+(3.6^2)+(6.2^2)+(3.2^2)+(6^2))/5)</f>
        <v>4.718686258</v>
      </c>
      <c r="BO116" s="13">
        <f>(96+97.8+94.5+98+95.5)/5</f>
        <v>96.36</v>
      </c>
      <c r="BP116" s="13">
        <f>SQRT(((3.7^2)+(3.3^2)+(5^2)+(2.8^2)+(3.7^2))/5)</f>
        <v>3.771206703</v>
      </c>
      <c r="BQ116" s="13"/>
      <c r="BR116" s="13"/>
      <c r="BS116" s="13"/>
      <c r="BT116" s="13"/>
      <c r="BU116" s="13"/>
      <c r="BV116" s="13"/>
      <c r="BW116" s="10"/>
      <c r="BX116" s="13" t="s">
        <v>96</v>
      </c>
      <c r="BY116" s="13" t="s">
        <v>491</v>
      </c>
      <c r="BZ116" s="13" t="s">
        <v>140</v>
      </c>
      <c r="CA116" s="13">
        <f>(586+635+766.3+623.8+704.4)/5</f>
        <v>663.1</v>
      </c>
      <c r="CB116" s="13">
        <f>SQRT(((80.6^2)+(134.3^2)+(203.6^2)+(96.8^2)+(111.4^2))/5)</f>
        <v>132.4884976</v>
      </c>
      <c r="CC116" s="13">
        <f>(571.1+607.9+748.6+603.4+666.8)/5</f>
        <v>639.56</v>
      </c>
      <c r="CD116" s="13">
        <f>SQRT(((95.2^2)+(108^2)+(197.6^2)+(87.7^2)+(113.8^2))/5)</f>
        <v>126.8183977</v>
      </c>
      <c r="CE116" s="13"/>
      <c r="CF116" s="13"/>
      <c r="CG116" s="13"/>
      <c r="CH116" s="13"/>
      <c r="CI116" s="13"/>
      <c r="CJ116" s="13"/>
      <c r="CK116" s="13" t="s">
        <v>188</v>
      </c>
      <c r="CL116" s="13" t="s">
        <v>1250</v>
      </c>
      <c r="CM116" s="13" t="s">
        <v>124</v>
      </c>
      <c r="CN116" s="13">
        <v>100.0</v>
      </c>
      <c r="CO116" s="13">
        <v>0.2</v>
      </c>
      <c r="CP116" s="13">
        <v>99.8</v>
      </c>
      <c r="CQ116" s="13">
        <v>0.4</v>
      </c>
      <c r="CR116" s="13"/>
      <c r="CS116" s="13"/>
      <c r="CT116" s="13"/>
      <c r="CU116" s="13"/>
      <c r="CV116" s="13"/>
      <c r="CW116" s="13"/>
      <c r="CX116" s="13" t="s">
        <v>188</v>
      </c>
      <c r="CY116" s="13" t="s">
        <v>1250</v>
      </c>
      <c r="CZ116" s="13" t="s">
        <v>140</v>
      </c>
      <c r="DA116" s="13">
        <v>404.3</v>
      </c>
      <c r="DB116" s="13">
        <v>36.4</v>
      </c>
      <c r="DC116" s="13">
        <v>377.9</v>
      </c>
      <c r="DD116" s="13">
        <v>27.7</v>
      </c>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0"/>
      <c r="GL116" s="10" t="s">
        <v>1251</v>
      </c>
      <c r="GM116" s="10"/>
      <c r="GN116" s="10"/>
      <c r="GO116" s="13" t="s">
        <v>111</v>
      </c>
    </row>
    <row r="117" ht="15.75" customHeight="1">
      <c r="A117" s="3">
        <v>84.0</v>
      </c>
      <c r="B117" s="4" t="s">
        <v>1252</v>
      </c>
      <c r="C117" s="4" t="s">
        <v>1253</v>
      </c>
      <c r="D117" s="3">
        <v>2016.0</v>
      </c>
      <c r="E117" s="8" t="s">
        <v>1254</v>
      </c>
      <c r="F117" s="6">
        <v>1.0</v>
      </c>
      <c r="G117" s="6">
        <v>18.0</v>
      </c>
      <c r="H117" s="6" t="s">
        <v>90</v>
      </c>
      <c r="I117" s="7" t="s">
        <v>845</v>
      </c>
      <c r="J117" s="6" t="s">
        <v>846</v>
      </c>
      <c r="K117" s="6" t="s">
        <v>205</v>
      </c>
      <c r="L117" s="6">
        <v>1.0</v>
      </c>
      <c r="M117" s="6">
        <v>2.0</v>
      </c>
      <c r="N117" s="6" t="s">
        <v>116</v>
      </c>
      <c r="O117" s="6" t="s">
        <v>117</v>
      </c>
      <c r="P117" s="6">
        <v>30.0</v>
      </c>
      <c r="Q117" s="6">
        <v>18.0</v>
      </c>
      <c r="R117" s="6" t="s">
        <v>118</v>
      </c>
      <c r="S117" s="6" t="s">
        <v>1255</v>
      </c>
      <c r="T117" s="6">
        <v>30.0</v>
      </c>
      <c r="U117" s="6">
        <v>18.0</v>
      </c>
      <c r="V117" s="6"/>
      <c r="W117" s="6"/>
      <c r="X117" s="6"/>
      <c r="Y117" s="6"/>
      <c r="Z117" s="6"/>
      <c r="AA117" s="6"/>
      <c r="AB117" s="6"/>
      <c r="AC117" s="6"/>
      <c r="AD117" s="6"/>
      <c r="AE117" s="6"/>
      <c r="AF117" s="6"/>
      <c r="AG117" s="6"/>
      <c r="AH117" s="6" t="s">
        <v>188</v>
      </c>
      <c r="AI117" s="6" t="s">
        <v>1045</v>
      </c>
      <c r="AJ117" s="6" t="s">
        <v>1256</v>
      </c>
      <c r="AK117" s="6">
        <v>292.3</v>
      </c>
      <c r="AL117" s="6">
        <v>25.6</v>
      </c>
      <c r="AM117" s="6">
        <v>281.6</v>
      </c>
      <c r="AN117" s="6">
        <v>17.9</v>
      </c>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4"/>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4"/>
      <c r="GL117" s="4" t="s">
        <v>1257</v>
      </c>
      <c r="GM117" s="4"/>
      <c r="GN117" s="4"/>
      <c r="GO117" s="6" t="s">
        <v>129</v>
      </c>
    </row>
    <row r="118" ht="15.75" customHeight="1">
      <c r="A118" s="9">
        <v>127.0</v>
      </c>
      <c r="B118" s="4" t="s">
        <v>1258</v>
      </c>
      <c r="C118" s="4" t="s">
        <v>1259</v>
      </c>
      <c r="D118" s="3">
        <v>2016.0</v>
      </c>
      <c r="E118" s="8" t="s">
        <v>1260</v>
      </c>
      <c r="F118" s="6">
        <v>1.0</v>
      </c>
      <c r="G118" s="6">
        <v>24.0</v>
      </c>
      <c r="H118" s="6" t="s">
        <v>1033</v>
      </c>
      <c r="I118" s="7" t="s">
        <v>91</v>
      </c>
      <c r="J118" s="6" t="s">
        <v>92</v>
      </c>
      <c r="K118" s="6" t="s">
        <v>175</v>
      </c>
      <c r="L118" s="6">
        <v>2.0</v>
      </c>
      <c r="M118" s="6">
        <v>2.0</v>
      </c>
      <c r="N118" s="6" t="s">
        <v>116</v>
      </c>
      <c r="O118" s="6" t="s">
        <v>117</v>
      </c>
      <c r="P118" s="6">
        <v>180.0</v>
      </c>
      <c r="Q118" s="6">
        <v>12.0</v>
      </c>
      <c r="R118" s="6" t="s">
        <v>120</v>
      </c>
      <c r="S118" s="6" t="s">
        <v>399</v>
      </c>
      <c r="T118" s="6">
        <v>180.0</v>
      </c>
      <c r="U118" s="6">
        <v>12.0</v>
      </c>
      <c r="V118" s="6"/>
      <c r="W118" s="6"/>
      <c r="X118" s="6"/>
      <c r="Y118" s="6"/>
      <c r="Z118" s="6"/>
      <c r="AA118" s="6"/>
      <c r="AB118" s="6"/>
      <c r="AC118" s="6"/>
      <c r="AD118" s="6"/>
      <c r="AE118" s="6"/>
      <c r="AF118" s="6"/>
      <c r="AG118" s="6"/>
      <c r="AH118" s="6" t="s">
        <v>188</v>
      </c>
      <c r="AI118" s="6" t="s">
        <v>1261</v>
      </c>
      <c r="AJ118" s="6" t="s">
        <v>140</v>
      </c>
      <c r="AK118" s="6" t="s">
        <v>1262</v>
      </c>
      <c r="AL118" s="6" t="s">
        <v>1263</v>
      </c>
      <c r="AM118" s="6" t="s">
        <v>1264</v>
      </c>
      <c r="AN118" s="6" t="s">
        <v>1265</v>
      </c>
      <c r="AO118" s="6"/>
      <c r="AP118" s="6"/>
      <c r="AQ118" s="6"/>
      <c r="AR118" s="6"/>
      <c r="AS118" s="6"/>
      <c r="AT118" s="6"/>
      <c r="AU118" s="6" t="s">
        <v>1266</v>
      </c>
      <c r="AV118" s="6" t="s">
        <v>188</v>
      </c>
      <c r="AW118" s="6" t="s">
        <v>1261</v>
      </c>
      <c r="AX118" s="6" t="s">
        <v>681</v>
      </c>
      <c r="AY118" s="20" t="s">
        <v>1267</v>
      </c>
      <c r="AZ118" s="20" t="s">
        <v>1267</v>
      </c>
      <c r="BA118" s="6" t="s">
        <v>261</v>
      </c>
      <c r="BB118" s="6" t="s">
        <v>1268</v>
      </c>
      <c r="BC118" s="6"/>
      <c r="BD118" s="6"/>
      <c r="BE118" s="6"/>
      <c r="BF118" s="6"/>
      <c r="BG118" s="6"/>
      <c r="BH118" s="6"/>
      <c r="BI118" s="6"/>
      <c r="BJ118" s="6"/>
      <c r="BK118" s="6"/>
      <c r="BL118" s="6"/>
      <c r="BM118" s="6"/>
      <c r="BN118" s="6"/>
      <c r="BO118" s="6"/>
      <c r="BP118" s="6"/>
      <c r="BQ118" s="6"/>
      <c r="BR118" s="6"/>
      <c r="BS118" s="6"/>
      <c r="BT118" s="6"/>
      <c r="BU118" s="6"/>
      <c r="BV118" s="6"/>
      <c r="BW118" s="4"/>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4"/>
      <c r="GL118" s="4"/>
      <c r="GM118" s="4"/>
      <c r="GN118" s="4"/>
      <c r="GO118" s="6" t="s">
        <v>129</v>
      </c>
    </row>
    <row r="119" ht="15.75" customHeight="1">
      <c r="A119" s="9">
        <v>127.0</v>
      </c>
      <c r="B119" s="4" t="s">
        <v>1258</v>
      </c>
      <c r="C119" s="4" t="s">
        <v>1259</v>
      </c>
      <c r="D119" s="3">
        <v>2016.0</v>
      </c>
      <c r="E119" s="8" t="s">
        <v>1260</v>
      </c>
      <c r="F119" s="6">
        <v>1.0</v>
      </c>
      <c r="G119" s="6">
        <v>24.0</v>
      </c>
      <c r="H119" s="6" t="s">
        <v>1033</v>
      </c>
      <c r="I119" s="7" t="s">
        <v>91</v>
      </c>
      <c r="J119" s="6" t="s">
        <v>92</v>
      </c>
      <c r="K119" s="6" t="s">
        <v>175</v>
      </c>
      <c r="L119" s="6">
        <v>2.0</v>
      </c>
      <c r="M119" s="6">
        <v>2.0</v>
      </c>
      <c r="N119" s="6" t="s">
        <v>116</v>
      </c>
      <c r="O119" s="6" t="s">
        <v>117</v>
      </c>
      <c r="P119" s="6">
        <v>180.0</v>
      </c>
      <c r="Q119" s="6">
        <v>12.0</v>
      </c>
      <c r="R119" s="6" t="s">
        <v>120</v>
      </c>
      <c r="S119" s="6" t="s">
        <v>399</v>
      </c>
      <c r="T119" s="6">
        <v>180.0</v>
      </c>
      <c r="U119" s="6">
        <v>12.0</v>
      </c>
      <c r="V119" s="6"/>
      <c r="W119" s="6"/>
      <c r="X119" s="6"/>
      <c r="Y119" s="6"/>
      <c r="Z119" s="6"/>
      <c r="AA119" s="6"/>
      <c r="AB119" s="6"/>
      <c r="AC119" s="6"/>
      <c r="AD119" s="6"/>
      <c r="AE119" s="6"/>
      <c r="AF119" s="6"/>
      <c r="AG119" s="6"/>
      <c r="AH119" s="6" t="s">
        <v>188</v>
      </c>
      <c r="AI119" s="6" t="s">
        <v>1261</v>
      </c>
      <c r="AJ119" s="6" t="s">
        <v>140</v>
      </c>
      <c r="AK119" s="6" t="s">
        <v>1269</v>
      </c>
      <c r="AL119" s="6" t="s">
        <v>1270</v>
      </c>
      <c r="AM119" s="6" t="s">
        <v>1271</v>
      </c>
      <c r="AN119" s="6" t="s">
        <v>1272</v>
      </c>
      <c r="AO119" s="6"/>
      <c r="AP119" s="6"/>
      <c r="AQ119" s="6"/>
      <c r="AR119" s="6"/>
      <c r="AS119" s="6"/>
      <c r="AT119" s="6"/>
      <c r="AU119" s="6" t="s">
        <v>1273</v>
      </c>
      <c r="AV119" s="6" t="s">
        <v>188</v>
      </c>
      <c r="AW119" s="6" t="s">
        <v>1261</v>
      </c>
      <c r="AX119" s="6" t="s">
        <v>681</v>
      </c>
      <c r="AY119" s="6" t="s">
        <v>1274</v>
      </c>
      <c r="AZ119" s="6" t="s">
        <v>1275</v>
      </c>
      <c r="BA119" s="6" t="s">
        <v>1276</v>
      </c>
      <c r="BB119" s="6" t="s">
        <v>1277</v>
      </c>
      <c r="BC119" s="6"/>
      <c r="BD119" s="6"/>
      <c r="BE119" s="6"/>
      <c r="BF119" s="6"/>
      <c r="BG119" s="6"/>
      <c r="BH119" s="6"/>
      <c r="BI119" s="6"/>
      <c r="BJ119" s="6"/>
      <c r="BK119" s="6"/>
      <c r="BL119" s="6"/>
      <c r="BM119" s="6"/>
      <c r="BN119" s="6"/>
      <c r="BO119" s="6"/>
      <c r="BP119" s="6"/>
      <c r="BQ119" s="6"/>
      <c r="BR119" s="6"/>
      <c r="BS119" s="6"/>
      <c r="BT119" s="6"/>
      <c r="BU119" s="6"/>
      <c r="BV119" s="6"/>
      <c r="BW119" s="4"/>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4"/>
      <c r="GL119" s="4"/>
      <c r="GM119" s="4"/>
      <c r="GN119" s="4"/>
      <c r="GO119" s="6" t="s">
        <v>129</v>
      </c>
    </row>
    <row r="120" ht="15.75" customHeight="1">
      <c r="A120" s="3">
        <v>31.0</v>
      </c>
      <c r="B120" s="4" t="s">
        <v>1278</v>
      </c>
      <c r="C120" s="4" t="s">
        <v>1279</v>
      </c>
      <c r="D120" s="3">
        <v>2017.0</v>
      </c>
      <c r="E120" s="8" t="s">
        <v>1280</v>
      </c>
      <c r="F120" s="6">
        <v>1.0</v>
      </c>
      <c r="G120" s="6">
        <v>14.0</v>
      </c>
      <c r="H120" s="6" t="s">
        <v>90</v>
      </c>
      <c r="I120" s="7" t="s">
        <v>91</v>
      </c>
      <c r="J120" s="6" t="s">
        <v>92</v>
      </c>
      <c r="K120" s="6" t="s">
        <v>1281</v>
      </c>
      <c r="L120" s="6">
        <v>1.0</v>
      </c>
      <c r="M120" s="6">
        <v>2.0</v>
      </c>
      <c r="N120" s="6" t="s">
        <v>133</v>
      </c>
      <c r="O120" s="6" t="s">
        <v>1282</v>
      </c>
      <c r="P120" s="6">
        <v>60.0</v>
      </c>
      <c r="Q120" s="6">
        <v>14.0</v>
      </c>
      <c r="R120" s="6" t="s">
        <v>120</v>
      </c>
      <c r="S120" s="6" t="s">
        <v>1283</v>
      </c>
      <c r="T120" s="6">
        <v>60.0</v>
      </c>
      <c r="U120" s="6">
        <v>14.0</v>
      </c>
      <c r="V120" s="6"/>
      <c r="W120" s="6"/>
      <c r="X120" s="6"/>
      <c r="Y120" s="6"/>
      <c r="Z120" s="6"/>
      <c r="AA120" s="6"/>
      <c r="AB120" s="6"/>
      <c r="AC120" s="6"/>
      <c r="AD120" s="6"/>
      <c r="AE120" s="6"/>
      <c r="AF120" s="6"/>
      <c r="AG120" s="6"/>
      <c r="AH120" s="6" t="s">
        <v>1284</v>
      </c>
      <c r="AI120" s="6" t="s">
        <v>298</v>
      </c>
      <c r="AJ120" s="6" t="s">
        <v>140</v>
      </c>
      <c r="AK120" s="6"/>
      <c r="AL120" s="6"/>
      <c r="AM120" s="6"/>
      <c r="AN120" s="6"/>
      <c r="AO120" s="6"/>
      <c r="AP120" s="6"/>
      <c r="AQ120" s="6"/>
      <c r="AR120" s="6"/>
      <c r="AS120" s="6"/>
      <c r="AT120" s="6"/>
      <c r="AU120" s="6"/>
      <c r="AV120" s="20" t="s">
        <v>96</v>
      </c>
      <c r="AW120" s="20" t="s">
        <v>298</v>
      </c>
      <c r="AX120" s="20" t="s">
        <v>124</v>
      </c>
      <c r="AY120" s="6"/>
      <c r="AZ120" s="6"/>
      <c r="BA120" s="6"/>
      <c r="BB120" s="6"/>
      <c r="BC120" s="6"/>
      <c r="BD120" s="6"/>
      <c r="BE120" s="6"/>
      <c r="BF120" s="6"/>
      <c r="BG120" s="6"/>
      <c r="BH120" s="6"/>
      <c r="BI120" s="6"/>
      <c r="BJ120" s="6" t="s">
        <v>211</v>
      </c>
      <c r="BK120" s="6" t="s">
        <v>922</v>
      </c>
      <c r="BL120" s="6" t="s">
        <v>124</v>
      </c>
      <c r="BM120" s="6"/>
      <c r="BN120" s="6"/>
      <c r="BO120" s="6"/>
      <c r="BP120" s="6"/>
      <c r="BQ120" s="6"/>
      <c r="BR120" s="6"/>
      <c r="BS120" s="6"/>
      <c r="BT120" s="6"/>
      <c r="BU120" s="6"/>
      <c r="BV120" s="6"/>
      <c r="BW120" s="4"/>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4"/>
      <c r="GL120" s="4" t="s">
        <v>1285</v>
      </c>
      <c r="GM120" s="4"/>
      <c r="GN120" s="4"/>
      <c r="GO120" s="18" t="s">
        <v>111</v>
      </c>
    </row>
    <row r="121" ht="15.75" customHeight="1">
      <c r="A121" s="9">
        <v>57.0</v>
      </c>
      <c r="B121" s="4" t="s">
        <v>1286</v>
      </c>
      <c r="C121" s="4" t="s">
        <v>1287</v>
      </c>
      <c r="D121" s="3">
        <v>2017.0</v>
      </c>
      <c r="E121" s="8" t="s">
        <v>1288</v>
      </c>
      <c r="F121" s="6">
        <v>1.0</v>
      </c>
      <c r="G121" s="6">
        <v>18.0</v>
      </c>
      <c r="H121" s="6" t="s">
        <v>90</v>
      </c>
      <c r="I121" s="7" t="s">
        <v>91</v>
      </c>
      <c r="J121" s="6" t="s">
        <v>1289</v>
      </c>
      <c r="K121" s="6" t="s">
        <v>1290</v>
      </c>
      <c r="L121" s="6">
        <v>3.0</v>
      </c>
      <c r="M121" s="6">
        <v>2.0</v>
      </c>
      <c r="N121" s="6" t="s">
        <v>116</v>
      </c>
      <c r="O121" s="6" t="s">
        <v>117</v>
      </c>
      <c r="P121" s="6">
        <v>30.0</v>
      </c>
      <c r="Q121" s="6">
        <v>18.0</v>
      </c>
      <c r="R121" s="6" t="s">
        <v>1291</v>
      </c>
      <c r="S121" s="6" t="s">
        <v>1292</v>
      </c>
      <c r="T121" s="6" t="s">
        <v>1293</v>
      </c>
      <c r="U121" s="6">
        <v>18.0</v>
      </c>
      <c r="V121" s="6"/>
      <c r="W121" s="6"/>
      <c r="X121" s="6"/>
      <c r="Y121" s="6"/>
      <c r="Z121" s="6"/>
      <c r="AA121" s="6"/>
      <c r="AB121" s="6"/>
      <c r="AC121" s="6"/>
      <c r="AD121" s="6"/>
      <c r="AE121" s="6"/>
      <c r="AF121" s="6"/>
      <c r="AG121" s="6"/>
      <c r="AH121" s="6" t="s">
        <v>101</v>
      </c>
      <c r="AI121" s="6" t="s">
        <v>1294</v>
      </c>
      <c r="AJ121" s="6" t="s">
        <v>140</v>
      </c>
      <c r="AK121" s="6" t="s">
        <v>1295</v>
      </c>
      <c r="AL121" s="6" t="s">
        <v>1296</v>
      </c>
      <c r="AM121" s="6" t="s">
        <v>1297</v>
      </c>
      <c r="AN121" s="6" t="s">
        <v>1298</v>
      </c>
      <c r="AO121" s="6"/>
      <c r="AP121" s="6"/>
      <c r="AQ121" s="6"/>
      <c r="AR121" s="6"/>
      <c r="AS121" s="6"/>
      <c r="AT121" s="6"/>
      <c r="AU121" s="6" t="s">
        <v>1266</v>
      </c>
      <c r="AV121" s="6" t="s">
        <v>188</v>
      </c>
      <c r="AW121" s="6" t="s">
        <v>1018</v>
      </c>
      <c r="AX121" s="6" t="s">
        <v>124</v>
      </c>
      <c r="AY121" s="6" t="s">
        <v>1299</v>
      </c>
      <c r="AZ121" s="6" t="s">
        <v>1300</v>
      </c>
      <c r="BA121" s="6" t="s">
        <v>1301</v>
      </c>
      <c r="BB121" s="6" t="s">
        <v>1302</v>
      </c>
      <c r="BC121" s="6"/>
      <c r="BD121" s="6"/>
      <c r="BE121" s="6"/>
      <c r="BF121" s="6"/>
      <c r="BG121" s="6"/>
      <c r="BH121" s="6"/>
      <c r="BI121" s="6"/>
      <c r="BJ121" s="6" t="s">
        <v>188</v>
      </c>
      <c r="BK121" s="6" t="s">
        <v>1018</v>
      </c>
      <c r="BL121" s="6" t="s">
        <v>140</v>
      </c>
      <c r="BM121" s="6" t="s">
        <v>1303</v>
      </c>
      <c r="BN121" s="6" t="s">
        <v>1304</v>
      </c>
      <c r="BO121" s="6" t="s">
        <v>1305</v>
      </c>
      <c r="BP121" s="6" t="s">
        <v>1306</v>
      </c>
      <c r="BQ121" s="6"/>
      <c r="BR121" s="6"/>
      <c r="BS121" s="6"/>
      <c r="BT121" s="6"/>
      <c r="BU121" s="6"/>
      <c r="BV121" s="6"/>
      <c r="BW121" s="4"/>
      <c r="BX121" s="6" t="s">
        <v>211</v>
      </c>
      <c r="BY121" s="6" t="s">
        <v>922</v>
      </c>
      <c r="BZ121" s="6" t="s">
        <v>124</v>
      </c>
      <c r="CA121" s="6" t="s">
        <v>1307</v>
      </c>
      <c r="CB121" s="6" t="s">
        <v>1308</v>
      </c>
      <c r="CC121" s="6" t="s">
        <v>1309</v>
      </c>
      <c r="CD121" s="6" t="s">
        <v>1310</v>
      </c>
      <c r="CE121" s="6"/>
      <c r="CF121" s="6"/>
      <c r="CG121" s="6"/>
      <c r="CH121" s="6"/>
      <c r="CI121" s="6"/>
      <c r="CJ121" s="6"/>
      <c r="CK121" s="6" t="s">
        <v>211</v>
      </c>
      <c r="CL121" s="6" t="s">
        <v>922</v>
      </c>
      <c r="CM121" s="6" t="s">
        <v>140</v>
      </c>
      <c r="CN121" s="6" t="s">
        <v>1311</v>
      </c>
      <c r="CO121" s="6" t="s">
        <v>1312</v>
      </c>
      <c r="CP121" s="6" t="s">
        <v>1313</v>
      </c>
      <c r="CQ121" s="13" t="s">
        <v>1314</v>
      </c>
      <c r="CR121" s="6"/>
      <c r="CS121" s="6"/>
      <c r="CT121" s="6"/>
      <c r="CU121" s="6"/>
      <c r="CV121" s="6"/>
      <c r="CW121" s="6"/>
      <c r="CX121" s="6" t="s">
        <v>211</v>
      </c>
      <c r="CY121" s="6" t="s">
        <v>1315</v>
      </c>
      <c r="CZ121" s="6" t="s">
        <v>124</v>
      </c>
      <c r="DA121" s="6" t="s">
        <v>1316</v>
      </c>
      <c r="DB121" s="6" t="s">
        <v>1317</v>
      </c>
      <c r="DC121" s="6" t="s">
        <v>1318</v>
      </c>
      <c r="DD121" s="6" t="s">
        <v>1319</v>
      </c>
      <c r="DE121" s="6"/>
      <c r="DF121" s="6"/>
      <c r="DG121" s="6"/>
      <c r="DH121" s="6"/>
      <c r="DI121" s="6"/>
      <c r="DJ121" s="6"/>
      <c r="DK121" s="6" t="s">
        <v>211</v>
      </c>
      <c r="DL121" s="6" t="s">
        <v>1315</v>
      </c>
      <c r="DM121" s="6" t="s">
        <v>140</v>
      </c>
      <c r="DN121" s="6" t="s">
        <v>1320</v>
      </c>
      <c r="DO121" s="6" t="s">
        <v>1321</v>
      </c>
      <c r="DP121" s="6" t="s">
        <v>1322</v>
      </c>
      <c r="DQ121" s="6" t="s">
        <v>1323</v>
      </c>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4"/>
      <c r="GL121" s="4" t="s">
        <v>1324</v>
      </c>
      <c r="GM121" s="4"/>
      <c r="GN121" s="4"/>
      <c r="GO121" s="6" t="s">
        <v>111</v>
      </c>
    </row>
    <row r="122" ht="15.75" customHeight="1">
      <c r="A122" s="11">
        <v>57.0</v>
      </c>
      <c r="B122" s="10" t="s">
        <v>1286</v>
      </c>
      <c r="C122" s="10" t="s">
        <v>1287</v>
      </c>
      <c r="D122" s="11">
        <v>2017.0</v>
      </c>
      <c r="E122" s="12" t="s">
        <v>1288</v>
      </c>
      <c r="F122" s="13">
        <v>2.0</v>
      </c>
      <c r="G122" s="13">
        <v>18.0</v>
      </c>
      <c r="H122" s="13" t="s">
        <v>90</v>
      </c>
      <c r="I122" s="7" t="s">
        <v>91</v>
      </c>
      <c r="J122" s="13" t="s">
        <v>1289</v>
      </c>
      <c r="K122" s="13" t="s">
        <v>1290</v>
      </c>
      <c r="L122" s="13">
        <v>3.0</v>
      </c>
      <c r="M122" s="13">
        <v>2.0</v>
      </c>
      <c r="N122" s="13" t="s">
        <v>116</v>
      </c>
      <c r="O122" s="13" t="s">
        <v>117</v>
      </c>
      <c r="P122" s="13">
        <v>30.0</v>
      </c>
      <c r="Q122" s="13"/>
      <c r="R122" s="13" t="s">
        <v>1291</v>
      </c>
      <c r="S122" s="13" t="s">
        <v>1292</v>
      </c>
      <c r="T122" s="13" t="s">
        <v>1293</v>
      </c>
      <c r="U122" s="13"/>
      <c r="V122" s="13"/>
      <c r="W122" s="13"/>
      <c r="X122" s="13"/>
      <c r="Y122" s="13"/>
      <c r="Z122" s="13"/>
      <c r="AA122" s="13"/>
      <c r="AB122" s="13"/>
      <c r="AC122" s="13"/>
      <c r="AD122" s="13"/>
      <c r="AE122" s="13"/>
      <c r="AF122" s="13"/>
      <c r="AG122" s="13"/>
      <c r="AH122" s="6" t="s">
        <v>101</v>
      </c>
      <c r="AI122" s="6" t="s">
        <v>1294</v>
      </c>
      <c r="AJ122" s="6" t="s">
        <v>140</v>
      </c>
      <c r="AK122" s="13" t="s">
        <v>1325</v>
      </c>
      <c r="AL122" s="13" t="s">
        <v>1326</v>
      </c>
      <c r="AM122" s="6" t="s">
        <v>1297</v>
      </c>
      <c r="AN122" s="6" t="s">
        <v>1298</v>
      </c>
      <c r="AO122" s="13"/>
      <c r="AP122" s="13"/>
      <c r="AQ122" s="13"/>
      <c r="AR122" s="13"/>
      <c r="AS122" s="13"/>
      <c r="AT122" s="13"/>
      <c r="AU122" s="13" t="s">
        <v>1273</v>
      </c>
      <c r="AV122" s="6" t="s">
        <v>188</v>
      </c>
      <c r="AW122" s="6" t="s">
        <v>1018</v>
      </c>
      <c r="AX122" s="13" t="s">
        <v>124</v>
      </c>
      <c r="AY122" s="13" t="s">
        <v>1327</v>
      </c>
      <c r="AZ122" s="13" t="s">
        <v>1328</v>
      </c>
      <c r="BA122" s="6" t="s">
        <v>1301</v>
      </c>
      <c r="BB122" s="6" t="s">
        <v>1302</v>
      </c>
      <c r="BC122" s="13"/>
      <c r="BD122" s="13"/>
      <c r="BE122" s="13"/>
      <c r="BF122" s="13"/>
      <c r="BG122" s="13"/>
      <c r="BH122" s="13"/>
      <c r="BI122" s="13"/>
      <c r="BJ122" s="13" t="s">
        <v>188</v>
      </c>
      <c r="BK122" s="13" t="s">
        <v>1018</v>
      </c>
      <c r="BL122" s="13" t="s">
        <v>140</v>
      </c>
      <c r="BM122" s="13" t="s">
        <v>1329</v>
      </c>
      <c r="BN122" s="13" t="s">
        <v>1330</v>
      </c>
      <c r="BO122" s="6" t="s">
        <v>1305</v>
      </c>
      <c r="BP122" s="6" t="s">
        <v>1306</v>
      </c>
      <c r="BQ122" s="13"/>
      <c r="BR122" s="13"/>
      <c r="BS122" s="13"/>
      <c r="BT122" s="13"/>
      <c r="BU122" s="13"/>
      <c r="BV122" s="13"/>
      <c r="BW122" s="10"/>
      <c r="BX122" s="13" t="s">
        <v>211</v>
      </c>
      <c r="BY122" s="13" t="s">
        <v>922</v>
      </c>
      <c r="BZ122" s="13" t="s">
        <v>124</v>
      </c>
      <c r="CA122" s="13" t="s">
        <v>1331</v>
      </c>
      <c r="CB122" s="13" t="s">
        <v>1332</v>
      </c>
      <c r="CC122" s="6" t="s">
        <v>1309</v>
      </c>
      <c r="CD122" s="6" t="s">
        <v>1310</v>
      </c>
      <c r="CE122" s="13"/>
      <c r="CF122" s="13"/>
      <c r="CG122" s="13"/>
      <c r="CH122" s="13"/>
      <c r="CI122" s="13"/>
      <c r="CJ122" s="13"/>
      <c r="CK122" s="13" t="s">
        <v>211</v>
      </c>
      <c r="CL122" s="13" t="s">
        <v>922</v>
      </c>
      <c r="CM122" s="13" t="s">
        <v>140</v>
      </c>
      <c r="CN122" s="13" t="s">
        <v>1333</v>
      </c>
      <c r="CO122" s="13" t="s">
        <v>1334</v>
      </c>
      <c r="CP122" s="6" t="s">
        <v>1313</v>
      </c>
      <c r="CQ122" s="13" t="s">
        <v>1314</v>
      </c>
      <c r="CR122" s="13"/>
      <c r="CS122" s="13"/>
      <c r="CT122" s="13"/>
      <c r="CU122" s="13"/>
      <c r="CV122" s="13"/>
      <c r="CW122" s="13"/>
      <c r="CX122" s="6" t="s">
        <v>211</v>
      </c>
      <c r="CY122" s="6" t="s">
        <v>1315</v>
      </c>
      <c r="CZ122" s="6" t="s">
        <v>124</v>
      </c>
      <c r="DA122" s="13" t="s">
        <v>1335</v>
      </c>
      <c r="DB122" s="13" t="s">
        <v>1336</v>
      </c>
      <c r="DC122" s="6" t="s">
        <v>1318</v>
      </c>
      <c r="DD122" s="6" t="s">
        <v>1319</v>
      </c>
      <c r="DE122" s="13"/>
      <c r="DF122" s="13"/>
      <c r="DG122" s="13"/>
      <c r="DH122" s="13"/>
      <c r="DI122" s="13"/>
      <c r="DJ122" s="13"/>
      <c r="DK122" s="6" t="s">
        <v>211</v>
      </c>
      <c r="DL122" s="6" t="s">
        <v>1315</v>
      </c>
      <c r="DM122" s="6" t="s">
        <v>140</v>
      </c>
      <c r="DN122" s="13" t="s">
        <v>1337</v>
      </c>
      <c r="DO122" s="13" t="s">
        <v>1338</v>
      </c>
      <c r="DP122" s="6" t="s">
        <v>1322</v>
      </c>
      <c r="DQ122" s="6" t="s">
        <v>1323</v>
      </c>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0"/>
      <c r="GL122" s="10"/>
      <c r="GM122" s="10"/>
      <c r="GN122" s="10"/>
      <c r="GO122" s="13" t="s">
        <v>111</v>
      </c>
    </row>
    <row r="123" ht="15.75" customHeight="1">
      <c r="A123" s="9">
        <v>74.0</v>
      </c>
      <c r="B123" s="10" t="s">
        <v>1339</v>
      </c>
      <c r="C123" s="10" t="s">
        <v>1340</v>
      </c>
      <c r="D123" s="11">
        <v>2017.0</v>
      </c>
      <c r="E123" s="12" t="s">
        <v>1341</v>
      </c>
      <c r="F123" s="13">
        <v>1.0</v>
      </c>
      <c r="G123" s="13">
        <v>25.0</v>
      </c>
      <c r="H123" s="13" t="s">
        <v>90</v>
      </c>
      <c r="I123" s="7" t="s">
        <v>91</v>
      </c>
      <c r="J123" s="13" t="s">
        <v>431</v>
      </c>
      <c r="K123" s="13" t="s">
        <v>1342</v>
      </c>
      <c r="L123" s="13">
        <v>2.0</v>
      </c>
      <c r="M123" s="13">
        <v>2.0</v>
      </c>
      <c r="N123" s="13" t="s">
        <v>116</v>
      </c>
      <c r="O123" s="13" t="s">
        <v>567</v>
      </c>
      <c r="P123" s="13">
        <v>1.75</v>
      </c>
      <c r="Q123" s="13">
        <v>25.0</v>
      </c>
      <c r="R123" s="13" t="s">
        <v>311</v>
      </c>
      <c r="S123" s="13" t="s">
        <v>1343</v>
      </c>
      <c r="T123" s="13">
        <v>1.75</v>
      </c>
      <c r="U123" s="13">
        <v>25.0</v>
      </c>
      <c r="V123" s="13"/>
      <c r="W123" s="13"/>
      <c r="X123" s="13"/>
      <c r="Y123" s="13"/>
      <c r="Z123" s="13"/>
      <c r="AA123" s="13"/>
      <c r="AB123" s="13"/>
      <c r="AC123" s="13"/>
      <c r="AD123" s="13"/>
      <c r="AE123" s="13"/>
      <c r="AF123" s="13"/>
      <c r="AG123" s="13"/>
      <c r="AH123" s="13" t="s">
        <v>1344</v>
      </c>
      <c r="AI123" s="13" t="s">
        <v>1345</v>
      </c>
      <c r="AJ123" s="13" t="s">
        <v>124</v>
      </c>
      <c r="AK123" s="6"/>
      <c r="AL123" s="6"/>
      <c r="AM123" s="6"/>
      <c r="AN123" s="6"/>
      <c r="AO123" s="13"/>
      <c r="AP123" s="13"/>
      <c r="AQ123" s="13"/>
      <c r="AR123" s="13"/>
      <c r="AS123" s="13"/>
      <c r="AT123" s="13"/>
      <c r="AU123" s="13"/>
      <c r="AV123" s="13"/>
      <c r="AW123" s="13" t="s">
        <v>1346</v>
      </c>
      <c r="AX123" s="13" t="s">
        <v>736</v>
      </c>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0"/>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0"/>
      <c r="GL123" s="10" t="s">
        <v>1347</v>
      </c>
      <c r="GM123" s="10"/>
      <c r="GN123" s="10" t="s">
        <v>1348</v>
      </c>
      <c r="GO123" s="18" t="s">
        <v>111</v>
      </c>
    </row>
    <row r="124" ht="15.75" customHeight="1">
      <c r="A124" s="9">
        <v>75.0</v>
      </c>
      <c r="B124" s="4" t="s">
        <v>1349</v>
      </c>
      <c r="C124" s="4" t="s">
        <v>1350</v>
      </c>
      <c r="D124" s="3">
        <v>2017.0</v>
      </c>
      <c r="E124" s="8" t="s">
        <v>1351</v>
      </c>
      <c r="F124" s="6">
        <v>1.0</v>
      </c>
      <c r="G124" s="6">
        <v>21.0</v>
      </c>
      <c r="H124" s="6" t="s">
        <v>90</v>
      </c>
      <c r="I124" s="7" t="s">
        <v>91</v>
      </c>
      <c r="J124" s="6" t="s">
        <v>92</v>
      </c>
      <c r="K124" s="6" t="s">
        <v>205</v>
      </c>
      <c r="L124" s="6">
        <v>1.0</v>
      </c>
      <c r="M124" s="6">
        <v>2.0</v>
      </c>
      <c r="N124" s="6" t="s">
        <v>116</v>
      </c>
      <c r="O124" s="6" t="s">
        <v>117</v>
      </c>
      <c r="P124" s="6">
        <v>10.0</v>
      </c>
      <c r="Q124" s="6">
        <v>21.0</v>
      </c>
      <c r="R124" s="6" t="s">
        <v>118</v>
      </c>
      <c r="S124" s="6" t="s">
        <v>1352</v>
      </c>
      <c r="T124" s="6">
        <v>10.0</v>
      </c>
      <c r="U124" s="6">
        <v>21.0</v>
      </c>
      <c r="V124" s="6"/>
      <c r="W124" s="6"/>
      <c r="X124" s="6"/>
      <c r="Y124" s="6"/>
      <c r="Z124" s="6"/>
      <c r="AA124" s="6"/>
      <c r="AB124" s="6"/>
      <c r="AC124" s="6"/>
      <c r="AD124" s="6"/>
      <c r="AE124" s="6"/>
      <c r="AF124" s="6"/>
      <c r="AG124" s="6"/>
      <c r="AH124" s="6" t="s">
        <v>206</v>
      </c>
      <c r="AI124" s="6" t="s">
        <v>1353</v>
      </c>
      <c r="AJ124" s="6" t="s">
        <v>1354</v>
      </c>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4"/>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4"/>
      <c r="GL124" s="4" t="s">
        <v>1355</v>
      </c>
      <c r="GM124" s="4"/>
      <c r="GN124" s="4"/>
      <c r="GO124" s="18" t="s">
        <v>111</v>
      </c>
    </row>
    <row r="125" ht="15.75" customHeight="1">
      <c r="A125" s="9">
        <v>76.0</v>
      </c>
      <c r="B125" s="10" t="s">
        <v>1356</v>
      </c>
      <c r="C125" s="10" t="s">
        <v>889</v>
      </c>
      <c r="D125" s="11">
        <v>2017.0</v>
      </c>
      <c r="E125" s="12" t="s">
        <v>1357</v>
      </c>
      <c r="F125" s="13">
        <v>1.0</v>
      </c>
      <c r="G125" s="13">
        <v>28.0</v>
      </c>
      <c r="H125" s="13" t="s">
        <v>90</v>
      </c>
      <c r="I125" s="7" t="s">
        <v>91</v>
      </c>
      <c r="J125" s="13" t="s">
        <v>478</v>
      </c>
      <c r="K125" s="13" t="s">
        <v>175</v>
      </c>
      <c r="L125" s="13">
        <v>2.0</v>
      </c>
      <c r="M125" s="13">
        <v>2.0</v>
      </c>
      <c r="N125" s="13" t="s">
        <v>311</v>
      </c>
      <c r="O125" s="13" t="s">
        <v>1358</v>
      </c>
      <c r="P125" s="13">
        <v>20.0</v>
      </c>
      <c r="Q125" s="13">
        <v>28.0</v>
      </c>
      <c r="R125" s="13" t="s">
        <v>118</v>
      </c>
      <c r="S125" s="13" t="s">
        <v>750</v>
      </c>
      <c r="T125" s="13">
        <v>20.0</v>
      </c>
      <c r="U125" s="13">
        <v>28.0</v>
      </c>
      <c r="V125" s="13"/>
      <c r="W125" s="13"/>
      <c r="X125" s="13"/>
      <c r="Y125" s="13"/>
      <c r="Z125" s="13"/>
      <c r="AA125" s="13"/>
      <c r="AB125" s="13"/>
      <c r="AC125" s="13"/>
      <c r="AD125" s="13"/>
      <c r="AE125" s="13"/>
      <c r="AF125" s="13"/>
      <c r="AG125" s="13"/>
      <c r="AH125" s="13" t="s">
        <v>96</v>
      </c>
      <c r="AI125" s="13" t="s">
        <v>734</v>
      </c>
      <c r="AJ125" s="13" t="s">
        <v>124</v>
      </c>
      <c r="AK125" s="13" t="s">
        <v>1359</v>
      </c>
      <c r="AL125" s="13" t="s">
        <v>1360</v>
      </c>
      <c r="AM125" s="13" t="s">
        <v>1359</v>
      </c>
      <c r="AN125" s="13" t="s">
        <v>1361</v>
      </c>
      <c r="AO125" s="13"/>
      <c r="AP125" s="13"/>
      <c r="AQ125" s="13"/>
      <c r="AR125" s="13"/>
      <c r="AS125" s="13"/>
      <c r="AT125" s="13"/>
      <c r="AU125" s="13"/>
      <c r="AV125" s="13" t="s">
        <v>96</v>
      </c>
      <c r="AW125" s="13" t="s">
        <v>734</v>
      </c>
      <c r="AX125" s="13" t="s">
        <v>1362</v>
      </c>
      <c r="AY125" s="13" t="s">
        <v>1363</v>
      </c>
      <c r="AZ125" s="13" t="s">
        <v>1364</v>
      </c>
      <c r="BA125" s="13" t="s">
        <v>1365</v>
      </c>
      <c r="BB125" s="13" t="s">
        <v>1366</v>
      </c>
      <c r="BC125" s="13"/>
      <c r="BD125" s="13"/>
      <c r="BE125" s="13"/>
      <c r="BF125" s="13"/>
      <c r="BG125" s="13"/>
      <c r="BH125" s="13"/>
      <c r="BI125" s="13"/>
      <c r="BJ125" s="13"/>
      <c r="BK125" s="13"/>
      <c r="BL125" s="13"/>
      <c r="BM125" s="13"/>
      <c r="BN125" s="13"/>
      <c r="BO125" s="13"/>
      <c r="BP125" s="13"/>
      <c r="BQ125" s="13"/>
      <c r="BR125" s="13"/>
      <c r="BS125" s="13"/>
      <c r="BT125" s="13"/>
      <c r="BU125" s="13"/>
      <c r="BV125" s="13"/>
      <c r="BW125" s="10"/>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0"/>
      <c r="GL125" s="10" t="s">
        <v>1367</v>
      </c>
      <c r="GM125" s="10"/>
      <c r="GN125" s="10"/>
      <c r="GO125" s="13" t="s">
        <v>111</v>
      </c>
    </row>
    <row r="126" ht="15.75" customHeight="1">
      <c r="A126" s="9">
        <v>77.0</v>
      </c>
      <c r="B126" s="4" t="s">
        <v>1368</v>
      </c>
      <c r="C126" s="4" t="s">
        <v>610</v>
      </c>
      <c r="D126" s="3">
        <v>2017.0</v>
      </c>
      <c r="E126" s="8" t="s">
        <v>1369</v>
      </c>
      <c r="F126" s="6">
        <v>1.0</v>
      </c>
      <c r="G126" s="6">
        <v>30.0</v>
      </c>
      <c r="H126" s="6" t="s">
        <v>90</v>
      </c>
      <c r="I126" s="7" t="s">
        <v>91</v>
      </c>
      <c r="J126" s="6" t="s">
        <v>92</v>
      </c>
      <c r="K126" s="6" t="s">
        <v>205</v>
      </c>
      <c r="L126" s="6">
        <v>1.0</v>
      </c>
      <c r="M126" s="6">
        <v>2.0</v>
      </c>
      <c r="N126" s="6" t="s">
        <v>116</v>
      </c>
      <c r="O126" s="6" t="s">
        <v>117</v>
      </c>
      <c r="P126" s="6">
        <v>30.0</v>
      </c>
      <c r="Q126" s="6">
        <v>30.0</v>
      </c>
      <c r="R126" s="6" t="s">
        <v>118</v>
      </c>
      <c r="S126" s="6" t="s">
        <v>1370</v>
      </c>
      <c r="T126" s="6">
        <v>30.0</v>
      </c>
      <c r="U126" s="6">
        <v>30.0</v>
      </c>
      <c r="V126" s="6"/>
      <c r="W126" s="6"/>
      <c r="X126" s="6"/>
      <c r="Y126" s="6"/>
      <c r="Z126" s="6"/>
      <c r="AA126" s="6"/>
      <c r="AB126" s="6"/>
      <c r="AC126" s="6"/>
      <c r="AD126" s="6"/>
      <c r="AE126" s="6"/>
      <c r="AF126" s="6"/>
      <c r="AG126" s="6"/>
      <c r="AH126" s="6" t="s">
        <v>96</v>
      </c>
      <c r="AI126" s="6" t="s">
        <v>734</v>
      </c>
      <c r="AJ126" s="6" t="s">
        <v>140</v>
      </c>
      <c r="AK126" s="6">
        <v>484.83</v>
      </c>
      <c r="AL126" s="6">
        <v>11.04</v>
      </c>
      <c r="AM126" s="6">
        <v>444.49</v>
      </c>
      <c r="AN126" s="6">
        <v>7.05</v>
      </c>
      <c r="AO126" s="6"/>
      <c r="AP126" s="6"/>
      <c r="AQ126" s="6"/>
      <c r="AR126" s="6"/>
      <c r="AS126" s="6"/>
      <c r="AT126" s="6"/>
      <c r="AU126" s="6"/>
      <c r="AV126" s="6" t="s">
        <v>96</v>
      </c>
      <c r="AW126" s="6" t="s">
        <v>734</v>
      </c>
      <c r="AX126" s="6" t="s">
        <v>124</v>
      </c>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4"/>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4"/>
      <c r="GL126" s="4" t="s">
        <v>1371</v>
      </c>
      <c r="GM126" s="4"/>
      <c r="GN126" s="4"/>
      <c r="GO126" s="6" t="s">
        <v>111</v>
      </c>
    </row>
    <row r="127" ht="15.75" customHeight="1">
      <c r="A127" s="9">
        <v>108.0</v>
      </c>
      <c r="B127" s="4" t="s">
        <v>1372</v>
      </c>
      <c r="C127" s="4" t="s">
        <v>1373</v>
      </c>
      <c r="D127" s="3">
        <v>2017.0</v>
      </c>
      <c r="E127" s="38" t="s">
        <v>1374</v>
      </c>
      <c r="F127" s="6">
        <v>1.0</v>
      </c>
      <c r="G127" s="6">
        <v>24.0</v>
      </c>
      <c r="H127" s="6" t="s">
        <v>90</v>
      </c>
      <c r="I127" s="7" t="s">
        <v>91</v>
      </c>
      <c r="J127" s="6" t="s">
        <v>92</v>
      </c>
      <c r="K127" s="6" t="s">
        <v>115</v>
      </c>
      <c r="L127" s="6">
        <v>1.0</v>
      </c>
      <c r="M127" s="6">
        <v>4.0</v>
      </c>
      <c r="N127" s="6" t="s">
        <v>1375</v>
      </c>
      <c r="O127" s="6" t="s">
        <v>1376</v>
      </c>
      <c r="P127" s="6">
        <v>5.0</v>
      </c>
      <c r="Q127" s="6">
        <v>24.0</v>
      </c>
      <c r="R127" s="6" t="s">
        <v>311</v>
      </c>
      <c r="S127" s="6" t="s">
        <v>1377</v>
      </c>
      <c r="T127" s="6">
        <v>5.0</v>
      </c>
      <c r="U127" s="6">
        <v>24.0</v>
      </c>
      <c r="V127" s="6" t="s">
        <v>118</v>
      </c>
      <c r="W127" s="6" t="s">
        <v>1378</v>
      </c>
      <c r="X127" s="6">
        <v>5.0</v>
      </c>
      <c r="Y127" s="6">
        <v>24.0</v>
      </c>
      <c r="Z127" s="6" t="s">
        <v>120</v>
      </c>
      <c r="AA127" s="6" t="s">
        <v>1379</v>
      </c>
      <c r="AB127" s="6">
        <v>5.0</v>
      </c>
      <c r="AC127" s="6">
        <v>24.0</v>
      </c>
      <c r="AD127" s="6"/>
      <c r="AE127" s="6"/>
      <c r="AF127" s="6"/>
      <c r="AG127" s="6"/>
      <c r="AH127" s="6" t="s">
        <v>188</v>
      </c>
      <c r="AI127" s="6" t="s">
        <v>1380</v>
      </c>
      <c r="AJ127" s="6" t="s">
        <v>140</v>
      </c>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4"/>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4"/>
      <c r="GL127" s="4" t="s">
        <v>1381</v>
      </c>
      <c r="GM127" s="4"/>
      <c r="GN127" s="4"/>
      <c r="GO127" s="18" t="s">
        <v>111</v>
      </c>
    </row>
    <row r="128" ht="15.75" customHeight="1">
      <c r="A128" s="11">
        <v>108.0</v>
      </c>
      <c r="B128" s="10" t="s">
        <v>1372</v>
      </c>
      <c r="C128" s="10" t="s">
        <v>1373</v>
      </c>
      <c r="D128" s="11">
        <v>2017.0</v>
      </c>
      <c r="E128" s="39" t="s">
        <v>1374</v>
      </c>
      <c r="F128" s="13">
        <v>2.0</v>
      </c>
      <c r="G128" s="13">
        <v>18.0</v>
      </c>
      <c r="H128" s="13" t="s">
        <v>90</v>
      </c>
      <c r="I128" s="7" t="s">
        <v>91</v>
      </c>
      <c r="J128" s="13" t="s">
        <v>92</v>
      </c>
      <c r="K128" s="13" t="s">
        <v>115</v>
      </c>
      <c r="L128" s="13">
        <v>1.0</v>
      </c>
      <c r="M128" s="13">
        <v>2.0</v>
      </c>
      <c r="N128" s="13" t="s">
        <v>297</v>
      </c>
      <c r="O128" s="13" t="s">
        <v>1382</v>
      </c>
      <c r="P128" s="13">
        <v>45.0</v>
      </c>
      <c r="Q128" s="13">
        <v>18.0</v>
      </c>
      <c r="R128" s="13" t="s">
        <v>1383</v>
      </c>
      <c r="S128" s="13" t="s">
        <v>1384</v>
      </c>
      <c r="T128" s="13">
        <v>45.0</v>
      </c>
      <c r="U128" s="13">
        <v>18.0</v>
      </c>
      <c r="V128" s="13"/>
      <c r="W128" s="13"/>
      <c r="X128" s="13"/>
      <c r="Y128" s="13"/>
      <c r="Z128" s="13"/>
      <c r="AA128" s="13"/>
      <c r="AB128" s="13"/>
      <c r="AC128" s="13"/>
      <c r="AD128" s="13"/>
      <c r="AE128" s="13"/>
      <c r="AF128" s="13"/>
      <c r="AG128" s="13"/>
      <c r="AH128" s="13" t="s">
        <v>188</v>
      </c>
      <c r="AI128" s="13" t="s">
        <v>1380</v>
      </c>
      <c r="AJ128" s="13" t="s">
        <v>140</v>
      </c>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0"/>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0"/>
      <c r="GL128" s="10" t="s">
        <v>1385</v>
      </c>
      <c r="GM128" s="10"/>
      <c r="GN128" s="10"/>
      <c r="GO128" s="18" t="s">
        <v>111</v>
      </c>
    </row>
    <row r="129" ht="15.75" customHeight="1">
      <c r="A129" s="11">
        <v>110.0</v>
      </c>
      <c r="B129" s="10" t="s">
        <v>1386</v>
      </c>
      <c r="C129" s="10" t="s">
        <v>1387</v>
      </c>
      <c r="D129" s="11">
        <v>2017.0</v>
      </c>
      <c r="E129" s="12" t="s">
        <v>1388</v>
      </c>
      <c r="F129" s="13">
        <v>1.0</v>
      </c>
      <c r="G129" s="13">
        <v>95.0</v>
      </c>
      <c r="H129" s="13" t="s">
        <v>90</v>
      </c>
      <c r="I129" s="7" t="s">
        <v>91</v>
      </c>
      <c r="J129" s="13" t="s">
        <v>92</v>
      </c>
      <c r="K129" s="13" t="s">
        <v>205</v>
      </c>
      <c r="L129" s="13">
        <v>1.0</v>
      </c>
      <c r="M129" s="13">
        <v>3.0</v>
      </c>
      <c r="N129" s="13" t="s">
        <v>297</v>
      </c>
      <c r="O129" s="13" t="s">
        <v>487</v>
      </c>
      <c r="P129" s="13">
        <v>25.0</v>
      </c>
      <c r="Q129" s="13">
        <v>95.0</v>
      </c>
      <c r="R129" s="13" t="s">
        <v>1389</v>
      </c>
      <c r="S129" s="13" t="s">
        <v>639</v>
      </c>
      <c r="T129" s="13">
        <v>25.0</v>
      </c>
      <c r="U129" s="13">
        <v>95.0</v>
      </c>
      <c r="V129" s="13" t="s">
        <v>118</v>
      </c>
      <c r="W129" s="13" t="s">
        <v>1390</v>
      </c>
      <c r="X129" s="13">
        <v>25.0</v>
      </c>
      <c r="Y129" s="13">
        <v>95.0</v>
      </c>
      <c r="Z129" s="13"/>
      <c r="AA129" s="13"/>
      <c r="AB129" s="13"/>
      <c r="AC129" s="13"/>
      <c r="AD129" s="13"/>
      <c r="AE129" s="13"/>
      <c r="AF129" s="13"/>
      <c r="AG129" s="13"/>
      <c r="AH129" s="13" t="s">
        <v>188</v>
      </c>
      <c r="AI129" s="13" t="s">
        <v>1391</v>
      </c>
      <c r="AJ129" s="13" t="s">
        <v>1392</v>
      </c>
      <c r="AK129" s="13"/>
      <c r="AL129" s="13"/>
      <c r="AM129" s="13"/>
      <c r="AN129" s="13"/>
      <c r="AO129" s="13"/>
      <c r="AP129" s="13"/>
      <c r="AQ129" s="13"/>
      <c r="AR129" s="13"/>
      <c r="AS129" s="13"/>
      <c r="AT129" s="13"/>
      <c r="AU129" s="13"/>
      <c r="AV129" s="13" t="s">
        <v>211</v>
      </c>
      <c r="AW129" s="13" t="s">
        <v>1393</v>
      </c>
      <c r="AX129" s="13" t="s">
        <v>124</v>
      </c>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0"/>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0"/>
      <c r="GL129" s="10" t="s">
        <v>1394</v>
      </c>
      <c r="GM129" s="10"/>
      <c r="GN129" s="10" t="s">
        <v>1395</v>
      </c>
      <c r="GO129" s="18" t="s">
        <v>111</v>
      </c>
    </row>
    <row r="130" ht="15.75" customHeight="1">
      <c r="A130" s="11">
        <v>116.0</v>
      </c>
      <c r="B130" s="10" t="s">
        <v>1396</v>
      </c>
      <c r="C130" s="10" t="s">
        <v>1397</v>
      </c>
      <c r="D130" s="11">
        <v>2017.0</v>
      </c>
      <c r="E130" s="12" t="s">
        <v>1398</v>
      </c>
      <c r="F130" s="13">
        <v>1.0</v>
      </c>
      <c r="G130" s="13">
        <v>13.0</v>
      </c>
      <c r="H130" s="13" t="s">
        <v>90</v>
      </c>
      <c r="I130" s="7" t="s">
        <v>91</v>
      </c>
      <c r="J130" s="13" t="s">
        <v>478</v>
      </c>
      <c r="K130" s="13" t="s">
        <v>115</v>
      </c>
      <c r="L130" s="13">
        <v>1.0</v>
      </c>
      <c r="M130" s="13">
        <v>3.0</v>
      </c>
      <c r="N130" s="13" t="s">
        <v>116</v>
      </c>
      <c r="O130" s="13" t="s">
        <v>487</v>
      </c>
      <c r="P130" s="13" t="s">
        <v>882</v>
      </c>
      <c r="Q130" s="13">
        <v>13.0</v>
      </c>
      <c r="R130" s="13" t="s">
        <v>1399</v>
      </c>
      <c r="S130" s="13" t="s">
        <v>1400</v>
      </c>
      <c r="T130" s="13" t="s">
        <v>882</v>
      </c>
      <c r="U130" s="13">
        <v>13.0</v>
      </c>
      <c r="V130" s="13" t="s">
        <v>1399</v>
      </c>
      <c r="W130" s="13" t="s">
        <v>1401</v>
      </c>
      <c r="X130" s="13" t="s">
        <v>882</v>
      </c>
      <c r="Y130" s="13">
        <v>13.0</v>
      </c>
      <c r="Z130" s="13"/>
      <c r="AA130" s="13"/>
      <c r="AB130" s="13"/>
      <c r="AC130" s="13"/>
      <c r="AD130" s="13"/>
      <c r="AE130" s="13"/>
      <c r="AF130" s="13"/>
      <c r="AG130" s="13"/>
      <c r="AH130" s="13" t="s">
        <v>211</v>
      </c>
      <c r="AI130" s="13" t="s">
        <v>1402</v>
      </c>
      <c r="AJ130" s="13" t="s">
        <v>124</v>
      </c>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0"/>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0"/>
      <c r="GL130" s="10" t="s">
        <v>1403</v>
      </c>
      <c r="GM130" s="10"/>
      <c r="GN130" s="10" t="s">
        <v>1404</v>
      </c>
      <c r="GO130" s="18" t="s">
        <v>111</v>
      </c>
    </row>
    <row r="131" ht="15.75" customHeight="1">
      <c r="A131" s="3">
        <v>117.0</v>
      </c>
      <c r="B131" s="4" t="s">
        <v>1405</v>
      </c>
      <c r="C131" s="4" t="s">
        <v>1406</v>
      </c>
      <c r="D131" s="3">
        <v>2017.0</v>
      </c>
      <c r="E131" s="8" t="s">
        <v>1407</v>
      </c>
      <c r="F131" s="6">
        <v>1.0</v>
      </c>
      <c r="G131" s="6">
        <v>14.0</v>
      </c>
      <c r="H131" s="6" t="s">
        <v>90</v>
      </c>
      <c r="I131" s="7" t="s">
        <v>91</v>
      </c>
      <c r="J131" s="6" t="s">
        <v>761</v>
      </c>
      <c r="K131" s="6" t="s">
        <v>175</v>
      </c>
      <c r="L131" s="6">
        <v>2.0</v>
      </c>
      <c r="M131" s="6">
        <v>1.0</v>
      </c>
      <c r="N131" s="6" t="s">
        <v>120</v>
      </c>
      <c r="O131" s="6" t="s">
        <v>1408</v>
      </c>
      <c r="P131" s="6">
        <v>25.0</v>
      </c>
      <c r="Q131" s="6">
        <v>14.0</v>
      </c>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4"/>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4"/>
      <c r="GL131" s="4"/>
      <c r="GM131" s="4"/>
      <c r="GN131" s="4"/>
      <c r="GO131" s="18" t="s">
        <v>111</v>
      </c>
    </row>
    <row r="132" ht="15.75" customHeight="1">
      <c r="A132" s="9">
        <v>124.0</v>
      </c>
      <c r="B132" s="4" t="s">
        <v>1409</v>
      </c>
      <c r="C132" s="4" t="s">
        <v>1410</v>
      </c>
      <c r="D132" s="3">
        <v>2017.0</v>
      </c>
      <c r="E132" s="8" t="s">
        <v>1411</v>
      </c>
      <c r="F132" s="6">
        <v>1.0</v>
      </c>
      <c r="G132" s="6">
        <v>18.0</v>
      </c>
      <c r="H132" s="6" t="s">
        <v>90</v>
      </c>
      <c r="I132" s="7" t="s">
        <v>91</v>
      </c>
      <c r="J132" s="6" t="s">
        <v>92</v>
      </c>
      <c r="K132" s="6" t="s">
        <v>115</v>
      </c>
      <c r="L132" s="6">
        <v>1.0</v>
      </c>
      <c r="M132" s="6">
        <v>2.0</v>
      </c>
      <c r="N132" s="6" t="s">
        <v>311</v>
      </c>
      <c r="O132" s="6" t="s">
        <v>1412</v>
      </c>
      <c r="P132" s="6">
        <v>3.0</v>
      </c>
      <c r="Q132" s="6"/>
      <c r="R132" s="6" t="s">
        <v>118</v>
      </c>
      <c r="S132" s="6" t="s">
        <v>1413</v>
      </c>
      <c r="T132" s="6">
        <v>6.0</v>
      </c>
      <c r="U132" s="6"/>
      <c r="V132" s="6"/>
      <c r="W132" s="6"/>
      <c r="X132" s="6"/>
      <c r="Y132" s="6"/>
      <c r="Z132" s="6"/>
      <c r="AA132" s="6"/>
      <c r="AB132" s="6"/>
      <c r="AC132" s="6"/>
      <c r="AD132" s="6"/>
      <c r="AE132" s="6"/>
      <c r="AF132" s="6"/>
      <c r="AG132" s="6"/>
      <c r="AH132" s="6" t="s">
        <v>188</v>
      </c>
      <c r="AI132" s="6" t="s">
        <v>1414</v>
      </c>
      <c r="AJ132" s="6" t="s">
        <v>1415</v>
      </c>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4"/>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4"/>
      <c r="GL132" s="4" t="s">
        <v>1416</v>
      </c>
      <c r="GM132" s="4"/>
      <c r="GN132" s="4"/>
      <c r="GO132" s="18" t="s">
        <v>111</v>
      </c>
    </row>
    <row r="133" ht="15.75" customHeight="1">
      <c r="A133" s="3">
        <v>27.0</v>
      </c>
      <c r="B133" s="4" t="s">
        <v>1417</v>
      </c>
      <c r="C133" s="4" t="s">
        <v>1418</v>
      </c>
      <c r="D133" s="3">
        <v>2017.0</v>
      </c>
      <c r="E133" s="8" t="s">
        <v>1419</v>
      </c>
      <c r="F133" s="6">
        <v>1.0</v>
      </c>
      <c r="G133" s="6">
        <v>32.0</v>
      </c>
      <c r="H133" s="6" t="s">
        <v>185</v>
      </c>
      <c r="I133" s="7" t="s">
        <v>91</v>
      </c>
      <c r="J133" s="6" t="s">
        <v>92</v>
      </c>
      <c r="K133" s="6" t="s">
        <v>175</v>
      </c>
      <c r="L133" s="6">
        <v>2.0</v>
      </c>
      <c r="M133" s="6">
        <v>2.0</v>
      </c>
      <c r="N133" s="6" t="s">
        <v>116</v>
      </c>
      <c r="O133" s="6" t="s">
        <v>117</v>
      </c>
      <c r="P133" s="6">
        <v>16.0</v>
      </c>
      <c r="Q133" s="6">
        <v>14.0</v>
      </c>
      <c r="R133" s="6" t="s">
        <v>143</v>
      </c>
      <c r="S133" s="6" t="s">
        <v>1420</v>
      </c>
      <c r="T133" s="6" t="s">
        <v>1421</v>
      </c>
      <c r="U133" s="6">
        <v>18.0</v>
      </c>
      <c r="V133" s="6"/>
      <c r="W133" s="6"/>
      <c r="X133" s="6"/>
      <c r="Y133" s="6"/>
      <c r="Z133" s="6"/>
      <c r="AA133" s="6"/>
      <c r="AB133" s="6"/>
      <c r="AC133" s="6"/>
      <c r="AD133" s="6"/>
      <c r="AE133" s="6"/>
      <c r="AF133" s="6"/>
      <c r="AG133" s="6"/>
      <c r="AH133" s="6" t="s">
        <v>1422</v>
      </c>
      <c r="AI133" s="6" t="s">
        <v>1423</v>
      </c>
      <c r="AJ133" s="6" t="s">
        <v>213</v>
      </c>
      <c r="AK133" s="6"/>
      <c r="AL133" s="6"/>
      <c r="AM133" s="6"/>
      <c r="AN133" s="6"/>
      <c r="AO133" s="6"/>
      <c r="AP133" s="6"/>
      <c r="AQ133" s="6"/>
      <c r="AR133" s="6"/>
      <c r="AS133" s="6"/>
      <c r="AT133" s="6"/>
      <c r="AU133" s="6"/>
      <c r="AV133" s="6" t="s">
        <v>96</v>
      </c>
      <c r="AW133" s="6" t="s">
        <v>1045</v>
      </c>
      <c r="AX133" s="6" t="s">
        <v>124</v>
      </c>
      <c r="AY133" s="6" t="s">
        <v>1424</v>
      </c>
      <c r="AZ133" s="6" t="s">
        <v>1425</v>
      </c>
      <c r="BA133" s="6" t="s">
        <v>1426</v>
      </c>
      <c r="BB133" s="6" t="s">
        <v>1427</v>
      </c>
      <c r="BC133" s="6"/>
      <c r="BD133" s="6"/>
      <c r="BE133" s="6"/>
      <c r="BF133" s="6"/>
      <c r="BG133" s="6"/>
      <c r="BH133" s="6"/>
      <c r="BI133" s="6"/>
      <c r="BJ133" s="6" t="s">
        <v>96</v>
      </c>
      <c r="BK133" s="6" t="s">
        <v>1045</v>
      </c>
      <c r="BL133" s="6" t="s">
        <v>140</v>
      </c>
      <c r="BM133" s="6" t="s">
        <v>1428</v>
      </c>
      <c r="BN133" s="6" t="s">
        <v>1429</v>
      </c>
      <c r="BO133" s="6" t="s">
        <v>1430</v>
      </c>
      <c r="BP133" s="6" t="s">
        <v>1431</v>
      </c>
      <c r="BQ133" s="6"/>
      <c r="BR133" s="6"/>
      <c r="BS133" s="6"/>
      <c r="BT133" s="6"/>
      <c r="BU133" s="6"/>
      <c r="BV133" s="6"/>
      <c r="BW133" s="4"/>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4"/>
      <c r="GL133" s="4" t="s">
        <v>1432</v>
      </c>
      <c r="GM133" s="4"/>
      <c r="GN133" s="4"/>
      <c r="GO133" s="6" t="s">
        <v>111</v>
      </c>
    </row>
    <row r="134" ht="15.75" customHeight="1">
      <c r="A134" s="3">
        <v>115.0</v>
      </c>
      <c r="B134" s="4" t="s">
        <v>1433</v>
      </c>
      <c r="C134" s="4" t="s">
        <v>1434</v>
      </c>
      <c r="D134" s="3">
        <v>2017.0</v>
      </c>
      <c r="E134" s="8" t="s">
        <v>1435</v>
      </c>
      <c r="F134" s="6">
        <v>1.0</v>
      </c>
      <c r="G134" s="6">
        <v>24.0</v>
      </c>
      <c r="H134" s="6" t="s">
        <v>185</v>
      </c>
      <c r="I134" s="7" t="s">
        <v>91</v>
      </c>
      <c r="J134" s="6" t="s">
        <v>92</v>
      </c>
      <c r="K134" s="6" t="s">
        <v>175</v>
      </c>
      <c r="L134" s="6">
        <v>2.0</v>
      </c>
      <c r="M134" s="6">
        <v>2.0</v>
      </c>
      <c r="N134" s="6" t="s">
        <v>116</v>
      </c>
      <c r="O134" s="6" t="s">
        <v>487</v>
      </c>
      <c r="P134" s="6">
        <v>15.0</v>
      </c>
      <c r="Q134" s="6">
        <v>12.0</v>
      </c>
      <c r="R134" s="6" t="s">
        <v>133</v>
      </c>
      <c r="S134" s="6" t="s">
        <v>1436</v>
      </c>
      <c r="T134" s="6">
        <v>15.0</v>
      </c>
      <c r="U134" s="6">
        <v>12.0</v>
      </c>
      <c r="V134" s="6"/>
      <c r="W134" s="6"/>
      <c r="X134" s="6"/>
      <c r="Y134" s="6"/>
      <c r="Z134" s="6"/>
      <c r="AA134" s="6"/>
      <c r="AB134" s="6"/>
      <c r="AC134" s="6"/>
      <c r="AD134" s="6"/>
      <c r="AE134" s="6"/>
      <c r="AF134" s="6"/>
      <c r="AG134" s="6"/>
      <c r="AH134" s="6" t="s">
        <v>188</v>
      </c>
      <c r="AI134" s="6" t="s">
        <v>1380</v>
      </c>
      <c r="AJ134" s="6" t="s">
        <v>140</v>
      </c>
      <c r="AK134" s="13" t="s">
        <v>1437</v>
      </c>
      <c r="AL134" s="13" t="s">
        <v>1438</v>
      </c>
      <c r="AM134" s="6" t="s">
        <v>1439</v>
      </c>
      <c r="AN134" s="6" t="s">
        <v>1438</v>
      </c>
      <c r="AO134" s="6"/>
      <c r="AP134" s="6"/>
      <c r="AQ134" s="6"/>
      <c r="AR134" s="6"/>
      <c r="AS134" s="6"/>
      <c r="AT134" s="6"/>
      <c r="AU134" s="6" t="s">
        <v>1440</v>
      </c>
      <c r="AV134" s="6" t="s">
        <v>211</v>
      </c>
      <c r="AW134" s="6" t="s">
        <v>1441</v>
      </c>
      <c r="AX134" s="6" t="s">
        <v>140</v>
      </c>
      <c r="AY134" s="6" t="s">
        <v>1442</v>
      </c>
      <c r="AZ134" s="6" t="s">
        <v>1443</v>
      </c>
      <c r="BA134" s="6" t="s">
        <v>1444</v>
      </c>
      <c r="BB134" s="6" t="s">
        <v>1443</v>
      </c>
      <c r="BC134" s="6"/>
      <c r="BD134" s="6"/>
      <c r="BE134" s="6"/>
      <c r="BF134" s="6"/>
      <c r="BG134" s="6"/>
      <c r="BH134" s="6"/>
      <c r="BI134" s="6"/>
      <c r="BJ134" s="6" t="s">
        <v>211</v>
      </c>
      <c r="BK134" s="6" t="s">
        <v>1445</v>
      </c>
      <c r="BL134" s="6" t="s">
        <v>124</v>
      </c>
      <c r="BM134" s="6" t="s">
        <v>1446</v>
      </c>
      <c r="BN134" s="6" t="s">
        <v>1447</v>
      </c>
      <c r="BO134" s="6" t="s">
        <v>1448</v>
      </c>
      <c r="BP134" s="6" t="s">
        <v>1447</v>
      </c>
      <c r="BQ134" s="6"/>
      <c r="BR134" s="6"/>
      <c r="BS134" s="6"/>
      <c r="BT134" s="6"/>
      <c r="BU134" s="6"/>
      <c r="BV134" s="6"/>
      <c r="BW134" s="4"/>
      <c r="BX134" s="6" t="s">
        <v>211</v>
      </c>
      <c r="BY134" s="6" t="s">
        <v>1449</v>
      </c>
      <c r="BZ134" s="6" t="s">
        <v>140</v>
      </c>
      <c r="CA134" s="6" t="s">
        <v>1450</v>
      </c>
      <c r="CB134" s="6" t="s">
        <v>1451</v>
      </c>
      <c r="CC134" s="6" t="s">
        <v>1452</v>
      </c>
      <c r="CD134" s="6" t="s">
        <v>1451</v>
      </c>
      <c r="CE134" s="6"/>
      <c r="CF134" s="6"/>
      <c r="CG134" s="6"/>
      <c r="CH134" s="6"/>
      <c r="CI134" s="6"/>
      <c r="CJ134" s="6"/>
      <c r="CK134" s="6" t="s">
        <v>211</v>
      </c>
      <c r="CL134" s="6" t="s">
        <v>1453</v>
      </c>
      <c r="CM134" s="6" t="s">
        <v>124</v>
      </c>
      <c r="CN134" s="6" t="s">
        <v>1454</v>
      </c>
      <c r="CO134" s="6" t="s">
        <v>1455</v>
      </c>
      <c r="CP134" s="6" t="s">
        <v>1456</v>
      </c>
      <c r="CQ134" s="6" t="s">
        <v>1455</v>
      </c>
      <c r="CR134" s="6"/>
      <c r="CS134" s="6"/>
      <c r="CT134" s="6"/>
      <c r="CU134" s="6"/>
      <c r="CV134" s="6"/>
      <c r="CW134" s="6"/>
      <c r="CX134" s="6" t="s">
        <v>211</v>
      </c>
      <c r="CY134" s="6" t="s">
        <v>1457</v>
      </c>
      <c r="CZ134" s="6" t="s">
        <v>140</v>
      </c>
      <c r="DA134" s="6" t="s">
        <v>1458</v>
      </c>
      <c r="DB134" s="6" t="s">
        <v>1459</v>
      </c>
      <c r="DC134" s="6" t="s">
        <v>1460</v>
      </c>
      <c r="DD134" s="6" t="s">
        <v>1459</v>
      </c>
      <c r="DE134" s="6"/>
      <c r="DF134" s="6"/>
      <c r="DG134" s="6"/>
      <c r="DH134" s="6"/>
      <c r="DI134" s="6"/>
      <c r="DJ134" s="6"/>
      <c r="DK134" s="6" t="s">
        <v>211</v>
      </c>
      <c r="DL134" s="6" t="s">
        <v>1457</v>
      </c>
      <c r="DM134" s="6" t="s">
        <v>124</v>
      </c>
      <c r="DN134" s="6" t="s">
        <v>1461</v>
      </c>
      <c r="DO134" s="6" t="s">
        <v>1462</v>
      </c>
      <c r="DP134" s="6" t="s">
        <v>1461</v>
      </c>
      <c r="DQ134" s="6" t="s">
        <v>1462</v>
      </c>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4"/>
      <c r="GL134" s="4" t="s">
        <v>1463</v>
      </c>
      <c r="GM134" s="4"/>
      <c r="GN134" s="4"/>
      <c r="GO134" s="6" t="s">
        <v>111</v>
      </c>
    </row>
    <row r="135" ht="15.75" customHeight="1">
      <c r="A135" s="9">
        <v>78.0</v>
      </c>
      <c r="B135" s="10" t="s">
        <v>1464</v>
      </c>
      <c r="C135" s="10" t="s">
        <v>1465</v>
      </c>
      <c r="D135" s="11">
        <v>2017.0</v>
      </c>
      <c r="E135" s="12" t="s">
        <v>1466</v>
      </c>
      <c r="F135" s="13">
        <v>1.0</v>
      </c>
      <c r="G135" s="13">
        <v>31.0</v>
      </c>
      <c r="H135" s="13" t="s">
        <v>90</v>
      </c>
      <c r="I135" s="7" t="s">
        <v>91</v>
      </c>
      <c r="J135" s="13" t="s">
        <v>1467</v>
      </c>
      <c r="K135" s="13" t="s">
        <v>1468</v>
      </c>
      <c r="L135" s="13">
        <v>3.0</v>
      </c>
      <c r="M135" s="13">
        <v>3.0</v>
      </c>
      <c r="N135" s="13" t="s">
        <v>116</v>
      </c>
      <c r="O135" s="13" t="s">
        <v>117</v>
      </c>
      <c r="P135" s="13">
        <v>25.0</v>
      </c>
      <c r="Q135" s="13">
        <v>31.0</v>
      </c>
      <c r="R135" s="13" t="s">
        <v>297</v>
      </c>
      <c r="S135" s="13" t="s">
        <v>1469</v>
      </c>
      <c r="T135" s="13">
        <v>25.0</v>
      </c>
      <c r="U135" s="13">
        <v>31.0</v>
      </c>
      <c r="V135" s="13" t="s">
        <v>1375</v>
      </c>
      <c r="W135" s="13" t="s">
        <v>1467</v>
      </c>
      <c r="X135" s="13">
        <v>25.0</v>
      </c>
      <c r="Y135" s="13">
        <v>31.0</v>
      </c>
      <c r="Z135" s="13"/>
      <c r="AA135" s="13"/>
      <c r="AB135" s="13"/>
      <c r="AC135" s="13"/>
      <c r="AD135" s="13"/>
      <c r="AE135" s="13"/>
      <c r="AF135" s="13"/>
      <c r="AG135" s="13"/>
      <c r="AH135" s="13" t="s">
        <v>96</v>
      </c>
      <c r="AI135" s="13" t="s">
        <v>734</v>
      </c>
      <c r="AJ135" s="13" t="s">
        <v>1362</v>
      </c>
      <c r="AK135" s="13" t="s">
        <v>1470</v>
      </c>
      <c r="AL135" s="13" t="s">
        <v>1471</v>
      </c>
      <c r="AM135" s="13" t="s">
        <v>1472</v>
      </c>
      <c r="AN135" s="13" t="s">
        <v>1473</v>
      </c>
      <c r="AO135" s="13" t="s">
        <v>1474</v>
      </c>
      <c r="AP135" s="13" t="s">
        <v>1475</v>
      </c>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0"/>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0"/>
      <c r="GL135" s="10" t="s">
        <v>1476</v>
      </c>
      <c r="GM135" s="10"/>
      <c r="GN135" s="10"/>
      <c r="GO135" s="13" t="s">
        <v>129</v>
      </c>
    </row>
    <row r="136" ht="15.75" customHeight="1">
      <c r="A136" s="9">
        <v>49.0</v>
      </c>
      <c r="B136" s="4" t="s">
        <v>1477</v>
      </c>
      <c r="C136" s="4" t="s">
        <v>1478</v>
      </c>
      <c r="D136" s="3">
        <v>2017.0</v>
      </c>
      <c r="E136" s="8" t="s">
        <v>1479</v>
      </c>
      <c r="F136" s="6">
        <v>1.0</v>
      </c>
      <c r="G136" s="6">
        <v>60.0</v>
      </c>
      <c r="H136" s="6" t="s">
        <v>185</v>
      </c>
      <c r="I136" s="7" t="s">
        <v>91</v>
      </c>
      <c r="J136" s="6" t="s">
        <v>92</v>
      </c>
      <c r="K136" s="6" t="s">
        <v>1480</v>
      </c>
      <c r="L136" s="6">
        <v>3.0</v>
      </c>
      <c r="M136" s="6">
        <v>2.0</v>
      </c>
      <c r="N136" s="6" t="s">
        <v>1481</v>
      </c>
      <c r="O136" s="6" t="s">
        <v>1482</v>
      </c>
      <c r="P136" s="6">
        <v>30.0</v>
      </c>
      <c r="Q136" s="6">
        <v>15.0</v>
      </c>
      <c r="R136" s="6" t="s">
        <v>720</v>
      </c>
      <c r="S136" s="6" t="s">
        <v>1483</v>
      </c>
      <c r="T136" s="6">
        <v>25.0</v>
      </c>
      <c r="U136" s="6">
        <v>15.0</v>
      </c>
      <c r="V136" s="6"/>
      <c r="W136" s="6"/>
      <c r="X136" s="6"/>
      <c r="Y136" s="6"/>
      <c r="Z136" s="6"/>
      <c r="AA136" s="6"/>
      <c r="AB136" s="6"/>
      <c r="AC136" s="6"/>
      <c r="AD136" s="6"/>
      <c r="AE136" s="6"/>
      <c r="AF136" s="6"/>
      <c r="AG136" s="6"/>
      <c r="AH136" s="6" t="s">
        <v>211</v>
      </c>
      <c r="AI136" s="6" t="s">
        <v>922</v>
      </c>
      <c r="AJ136" s="6" t="s">
        <v>124</v>
      </c>
      <c r="AK136" s="6" t="s">
        <v>1484</v>
      </c>
      <c r="AL136" s="6" t="s">
        <v>1485</v>
      </c>
      <c r="AM136" s="6" t="s">
        <v>1486</v>
      </c>
      <c r="AN136" s="6" t="s">
        <v>1487</v>
      </c>
      <c r="AO136" s="6"/>
      <c r="AP136" s="6"/>
      <c r="AQ136" s="6"/>
      <c r="AR136" s="6"/>
      <c r="AS136" s="6"/>
      <c r="AT136" s="6"/>
      <c r="AU136" s="6" t="s">
        <v>1488</v>
      </c>
      <c r="AV136" s="6" t="s">
        <v>211</v>
      </c>
      <c r="AW136" s="6" t="s">
        <v>922</v>
      </c>
      <c r="AX136" s="6" t="s">
        <v>140</v>
      </c>
      <c r="AY136" s="6" t="s">
        <v>1489</v>
      </c>
      <c r="AZ136" s="6" t="s">
        <v>1490</v>
      </c>
      <c r="BA136" s="6" t="s">
        <v>1491</v>
      </c>
      <c r="BB136" s="6" t="s">
        <v>1492</v>
      </c>
      <c r="BC136" s="6"/>
      <c r="BD136" s="6"/>
      <c r="BE136" s="6"/>
      <c r="BF136" s="6"/>
      <c r="BG136" s="6"/>
      <c r="BH136" s="6"/>
      <c r="BI136" s="6"/>
      <c r="BJ136" s="6" t="s">
        <v>211</v>
      </c>
      <c r="BK136" s="6" t="s">
        <v>1315</v>
      </c>
      <c r="BL136" s="6" t="s">
        <v>124</v>
      </c>
      <c r="BM136" s="6" t="s">
        <v>1493</v>
      </c>
      <c r="BN136" s="6" t="s">
        <v>1494</v>
      </c>
      <c r="BO136" s="6" t="s">
        <v>1495</v>
      </c>
      <c r="BP136" s="6" t="s">
        <v>1496</v>
      </c>
      <c r="BQ136" s="6"/>
      <c r="BR136" s="6"/>
      <c r="BS136" s="6"/>
      <c r="BT136" s="6"/>
      <c r="BU136" s="6"/>
      <c r="BV136" s="6"/>
      <c r="BW136" s="4"/>
      <c r="BX136" s="6" t="s">
        <v>211</v>
      </c>
      <c r="BY136" s="6" t="s">
        <v>1315</v>
      </c>
      <c r="BZ136" s="6" t="s">
        <v>140</v>
      </c>
      <c r="CA136" s="6" t="s">
        <v>1497</v>
      </c>
      <c r="CB136" s="6" t="s">
        <v>1498</v>
      </c>
      <c r="CC136" s="6" t="s">
        <v>1499</v>
      </c>
      <c r="CD136" s="20" t="s">
        <v>1500</v>
      </c>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4"/>
      <c r="GL136" s="4" t="s">
        <v>1501</v>
      </c>
      <c r="GM136" s="4"/>
      <c r="GN136" s="4"/>
      <c r="GO136" s="6" t="s">
        <v>129</v>
      </c>
    </row>
    <row r="137" ht="15.75" customHeight="1">
      <c r="A137" s="11">
        <v>49.0</v>
      </c>
      <c r="B137" s="10" t="s">
        <v>1477</v>
      </c>
      <c r="C137" s="10" t="s">
        <v>1478</v>
      </c>
      <c r="D137" s="11">
        <v>2017.0</v>
      </c>
      <c r="E137" s="12" t="s">
        <v>1479</v>
      </c>
      <c r="F137" s="13">
        <v>2.0</v>
      </c>
      <c r="G137" s="13">
        <v>60.0</v>
      </c>
      <c r="H137" s="13" t="s">
        <v>185</v>
      </c>
      <c r="I137" s="7" t="s">
        <v>91</v>
      </c>
      <c r="J137" s="13" t="s">
        <v>92</v>
      </c>
      <c r="K137" s="13" t="s">
        <v>1480</v>
      </c>
      <c r="L137" s="13">
        <v>3.0</v>
      </c>
      <c r="M137" s="13">
        <v>2.0</v>
      </c>
      <c r="N137" s="13" t="s">
        <v>720</v>
      </c>
      <c r="O137" s="13" t="s">
        <v>1483</v>
      </c>
      <c r="P137" s="13">
        <v>25.0</v>
      </c>
      <c r="Q137" s="13">
        <v>15.0</v>
      </c>
      <c r="R137" s="13" t="s">
        <v>1481</v>
      </c>
      <c r="S137" s="13" t="s">
        <v>1482</v>
      </c>
      <c r="T137" s="13">
        <v>30.0</v>
      </c>
      <c r="U137" s="13">
        <v>15.0</v>
      </c>
      <c r="V137" s="13"/>
      <c r="W137" s="13"/>
      <c r="X137" s="13"/>
      <c r="Y137" s="13"/>
      <c r="Z137" s="13"/>
      <c r="AA137" s="13"/>
      <c r="AB137" s="13"/>
      <c r="AC137" s="13"/>
      <c r="AD137" s="13"/>
      <c r="AE137" s="13"/>
      <c r="AF137" s="13"/>
      <c r="AG137" s="13"/>
      <c r="AH137" s="13" t="s">
        <v>211</v>
      </c>
      <c r="AI137" s="13" t="s">
        <v>922</v>
      </c>
      <c r="AJ137" s="13" t="s">
        <v>124</v>
      </c>
      <c r="AK137" s="13" t="s">
        <v>1502</v>
      </c>
      <c r="AL137" s="13" t="s">
        <v>1503</v>
      </c>
      <c r="AM137" s="13" t="s">
        <v>1504</v>
      </c>
      <c r="AN137" s="13" t="s">
        <v>1505</v>
      </c>
      <c r="AO137" s="13"/>
      <c r="AP137" s="13"/>
      <c r="AQ137" s="13"/>
      <c r="AR137" s="13"/>
      <c r="AS137" s="13"/>
      <c r="AT137" s="13"/>
      <c r="AU137" s="13" t="s">
        <v>1506</v>
      </c>
      <c r="AV137" s="13" t="s">
        <v>211</v>
      </c>
      <c r="AW137" s="13" t="s">
        <v>922</v>
      </c>
      <c r="AX137" s="13" t="s">
        <v>140</v>
      </c>
      <c r="AY137" s="13" t="s">
        <v>1507</v>
      </c>
      <c r="AZ137" s="13" t="s">
        <v>1508</v>
      </c>
      <c r="BA137" s="13" t="s">
        <v>1509</v>
      </c>
      <c r="BB137" s="13" t="s">
        <v>1510</v>
      </c>
      <c r="BC137" s="13"/>
      <c r="BD137" s="13"/>
      <c r="BE137" s="13"/>
      <c r="BF137" s="13"/>
      <c r="BG137" s="13"/>
      <c r="BH137" s="13"/>
      <c r="BI137" s="13"/>
      <c r="BJ137" s="13" t="s">
        <v>211</v>
      </c>
      <c r="BK137" s="13" t="s">
        <v>1315</v>
      </c>
      <c r="BL137" s="13" t="s">
        <v>124</v>
      </c>
      <c r="BM137" s="13" t="s">
        <v>1511</v>
      </c>
      <c r="BN137" s="13" t="s">
        <v>1512</v>
      </c>
      <c r="BO137" s="13" t="s">
        <v>1513</v>
      </c>
      <c r="BP137" s="13" t="s">
        <v>1514</v>
      </c>
      <c r="BQ137" s="13"/>
      <c r="BR137" s="13"/>
      <c r="BS137" s="13"/>
      <c r="BT137" s="13"/>
      <c r="BU137" s="13"/>
      <c r="BV137" s="13"/>
      <c r="BW137" s="10"/>
      <c r="BX137" s="13" t="s">
        <v>211</v>
      </c>
      <c r="BY137" s="13" t="s">
        <v>1315</v>
      </c>
      <c r="BZ137" s="13" t="s">
        <v>140</v>
      </c>
      <c r="CA137" s="13" t="s">
        <v>1515</v>
      </c>
      <c r="CB137" s="13" t="s">
        <v>1516</v>
      </c>
      <c r="CC137" s="13" t="s">
        <v>1517</v>
      </c>
      <c r="CD137" s="6" t="s">
        <v>1518</v>
      </c>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0"/>
      <c r="GL137" s="10"/>
      <c r="GM137" s="10"/>
      <c r="GN137" s="10"/>
      <c r="GO137" s="13" t="s">
        <v>129</v>
      </c>
    </row>
    <row r="138" ht="15.75" customHeight="1">
      <c r="A138" s="9">
        <v>73.0</v>
      </c>
      <c r="B138" s="4" t="s">
        <v>1519</v>
      </c>
      <c r="C138" s="4" t="s">
        <v>1520</v>
      </c>
      <c r="D138" s="3">
        <v>2017.0</v>
      </c>
      <c r="E138" s="8" t="s">
        <v>1521</v>
      </c>
      <c r="F138" s="6">
        <v>1.0</v>
      </c>
      <c r="G138" s="6">
        <v>352.0</v>
      </c>
      <c r="H138" s="6" t="s">
        <v>185</v>
      </c>
      <c r="I138" s="7" t="s">
        <v>91</v>
      </c>
      <c r="J138" s="6" t="s">
        <v>431</v>
      </c>
      <c r="K138" s="6" t="s">
        <v>1522</v>
      </c>
      <c r="L138" s="6">
        <v>3.0</v>
      </c>
      <c r="M138" s="6">
        <v>2.0</v>
      </c>
      <c r="N138" s="6" t="s">
        <v>116</v>
      </c>
      <c r="O138" s="6" t="s">
        <v>117</v>
      </c>
      <c r="P138" s="6" t="s">
        <v>1523</v>
      </c>
      <c r="Q138" s="6">
        <v>22.0</v>
      </c>
      <c r="R138" s="6" t="s">
        <v>118</v>
      </c>
      <c r="S138" s="6" t="s">
        <v>1524</v>
      </c>
      <c r="T138" s="6">
        <v>10.0</v>
      </c>
      <c r="U138" s="6">
        <v>22.0</v>
      </c>
      <c r="V138" s="6"/>
      <c r="W138" s="6"/>
      <c r="X138" s="6"/>
      <c r="Y138" s="6"/>
      <c r="Z138" s="6"/>
      <c r="AA138" s="6"/>
      <c r="AB138" s="6"/>
      <c r="AC138" s="6"/>
      <c r="AD138" s="6"/>
      <c r="AE138" s="6"/>
      <c r="AF138" s="6"/>
      <c r="AG138" s="6"/>
      <c r="AH138" s="6" t="s">
        <v>96</v>
      </c>
      <c r="AI138" s="6" t="s">
        <v>97</v>
      </c>
      <c r="AJ138" s="6" t="s">
        <v>140</v>
      </c>
      <c r="AK138" s="6" t="s">
        <v>1525</v>
      </c>
      <c r="AL138" s="6" t="s">
        <v>1526</v>
      </c>
      <c r="AM138" s="6" t="s">
        <v>1527</v>
      </c>
      <c r="AN138" s="6" t="s">
        <v>1528</v>
      </c>
      <c r="AO138" s="6"/>
      <c r="AP138" s="6"/>
      <c r="AQ138" s="6"/>
      <c r="AR138" s="6"/>
      <c r="AS138" s="6"/>
      <c r="AT138" s="6"/>
      <c r="AU138" s="6"/>
      <c r="AV138" s="6" t="s">
        <v>211</v>
      </c>
      <c r="AW138" s="6" t="s">
        <v>1529</v>
      </c>
      <c r="AX138" s="6" t="s">
        <v>124</v>
      </c>
      <c r="AY138" s="6" t="s">
        <v>1530</v>
      </c>
      <c r="AZ138" s="6" t="s">
        <v>1531</v>
      </c>
      <c r="BA138" s="6" t="s">
        <v>1532</v>
      </c>
      <c r="BB138" s="6" t="s">
        <v>1533</v>
      </c>
      <c r="BC138" s="6"/>
      <c r="BD138" s="6"/>
      <c r="BE138" s="6"/>
      <c r="BF138" s="6"/>
      <c r="BG138" s="6"/>
      <c r="BH138" s="6"/>
      <c r="BI138" s="6"/>
      <c r="BJ138" s="6" t="s">
        <v>1534</v>
      </c>
      <c r="BK138" s="6" t="s">
        <v>615</v>
      </c>
      <c r="BL138" s="6" t="s">
        <v>1535</v>
      </c>
      <c r="BM138" s="6" t="s">
        <v>1536</v>
      </c>
      <c r="BN138" s="6" t="s">
        <v>1537</v>
      </c>
      <c r="BO138" s="6" t="s">
        <v>1538</v>
      </c>
      <c r="BP138" s="6" t="s">
        <v>1539</v>
      </c>
      <c r="BQ138" s="6"/>
      <c r="BR138" s="6"/>
      <c r="BS138" s="6"/>
      <c r="BT138" s="6"/>
      <c r="BU138" s="6"/>
      <c r="BV138" s="6"/>
      <c r="BW138" s="4"/>
      <c r="BX138" s="6" t="s">
        <v>188</v>
      </c>
      <c r="BY138" s="6" t="s">
        <v>1540</v>
      </c>
      <c r="BZ138" s="6" t="s">
        <v>1541</v>
      </c>
      <c r="CA138" s="6" t="s">
        <v>1542</v>
      </c>
      <c r="CB138" s="6" t="s">
        <v>1543</v>
      </c>
      <c r="CC138" s="6" t="s">
        <v>1544</v>
      </c>
      <c r="CD138" s="6" t="s">
        <v>1545</v>
      </c>
      <c r="CE138" s="6"/>
      <c r="CF138" s="6"/>
      <c r="CG138" s="6"/>
      <c r="CH138" s="6"/>
      <c r="CI138" s="6"/>
      <c r="CJ138" s="6"/>
      <c r="CK138" s="6" t="s">
        <v>642</v>
      </c>
      <c r="CL138" s="6" t="s">
        <v>1546</v>
      </c>
      <c r="CM138" s="6" t="s">
        <v>1541</v>
      </c>
      <c r="CN138" s="6" t="s">
        <v>1547</v>
      </c>
      <c r="CO138" s="6" t="s">
        <v>1548</v>
      </c>
      <c r="CP138" s="6" t="s">
        <v>1549</v>
      </c>
      <c r="CQ138" s="6" t="s">
        <v>1550</v>
      </c>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4"/>
      <c r="GL138" s="4"/>
      <c r="GM138" s="4"/>
      <c r="GN138" s="4" t="s">
        <v>1551</v>
      </c>
      <c r="GO138" s="6" t="s">
        <v>129</v>
      </c>
    </row>
    <row r="139" ht="15.75" customHeight="1">
      <c r="A139" s="9">
        <v>73.0</v>
      </c>
      <c r="B139" s="4" t="s">
        <v>1519</v>
      </c>
      <c r="C139" s="4" t="s">
        <v>1520</v>
      </c>
      <c r="D139" s="3">
        <v>2017.0</v>
      </c>
      <c r="E139" s="8" t="s">
        <v>1552</v>
      </c>
      <c r="F139" s="6">
        <v>1.0</v>
      </c>
      <c r="G139" s="6">
        <v>352.0</v>
      </c>
      <c r="H139" s="6" t="s">
        <v>185</v>
      </c>
      <c r="I139" s="7" t="s">
        <v>91</v>
      </c>
      <c r="J139" s="6" t="s">
        <v>431</v>
      </c>
      <c r="K139" s="6" t="s">
        <v>1522</v>
      </c>
      <c r="L139" s="6">
        <v>3.0</v>
      </c>
      <c r="M139" s="6">
        <v>2.0</v>
      </c>
      <c r="N139" s="6" t="s">
        <v>116</v>
      </c>
      <c r="O139" s="6" t="s">
        <v>117</v>
      </c>
      <c r="P139" s="6" t="s">
        <v>1523</v>
      </c>
      <c r="Q139" s="6">
        <v>22.0</v>
      </c>
      <c r="R139" s="6" t="s">
        <v>118</v>
      </c>
      <c r="S139" s="6" t="s">
        <v>1524</v>
      </c>
      <c r="T139" s="6">
        <v>20.0</v>
      </c>
      <c r="U139" s="6">
        <v>22.0</v>
      </c>
      <c r="V139" s="6"/>
      <c r="W139" s="6"/>
      <c r="X139" s="6"/>
      <c r="Y139" s="6"/>
      <c r="Z139" s="6"/>
      <c r="AA139" s="6"/>
      <c r="AB139" s="6"/>
      <c r="AC139" s="6"/>
      <c r="AD139" s="6"/>
      <c r="AE139" s="6"/>
      <c r="AF139" s="6"/>
      <c r="AG139" s="6"/>
      <c r="AH139" s="6" t="s">
        <v>96</v>
      </c>
      <c r="AI139" s="6" t="s">
        <v>97</v>
      </c>
      <c r="AJ139" s="6" t="s">
        <v>140</v>
      </c>
      <c r="AK139" s="6" t="s">
        <v>1553</v>
      </c>
      <c r="AL139" s="6" t="s">
        <v>1554</v>
      </c>
      <c r="AM139" s="6" t="s">
        <v>1555</v>
      </c>
      <c r="AN139" s="6" t="s">
        <v>1556</v>
      </c>
      <c r="AO139" s="6"/>
      <c r="AP139" s="6"/>
      <c r="AQ139" s="6"/>
      <c r="AR139" s="6"/>
      <c r="AS139" s="6"/>
      <c r="AT139" s="6"/>
      <c r="AU139" s="6"/>
      <c r="AV139" s="6" t="s">
        <v>211</v>
      </c>
      <c r="AW139" s="6" t="s">
        <v>1529</v>
      </c>
      <c r="AX139" s="6" t="s">
        <v>124</v>
      </c>
      <c r="AY139" s="6" t="s">
        <v>1557</v>
      </c>
      <c r="AZ139" s="6" t="s">
        <v>1558</v>
      </c>
      <c r="BA139" s="6" t="s">
        <v>1559</v>
      </c>
      <c r="BB139" s="6" t="s">
        <v>1560</v>
      </c>
      <c r="BC139" s="6"/>
      <c r="BD139" s="6"/>
      <c r="BE139" s="6"/>
      <c r="BF139" s="6"/>
      <c r="BG139" s="6"/>
      <c r="BH139" s="6"/>
      <c r="BI139" s="6"/>
      <c r="BJ139" s="6" t="s">
        <v>1534</v>
      </c>
      <c r="BK139" s="6" t="s">
        <v>615</v>
      </c>
      <c r="BL139" s="6" t="s">
        <v>1535</v>
      </c>
      <c r="BM139" s="6" t="s">
        <v>1561</v>
      </c>
      <c r="BN139" s="6" t="s">
        <v>1562</v>
      </c>
      <c r="BO139" s="6" t="s">
        <v>1536</v>
      </c>
      <c r="BP139" s="6" t="s">
        <v>1563</v>
      </c>
      <c r="BQ139" s="6"/>
      <c r="BR139" s="6"/>
      <c r="BS139" s="6"/>
      <c r="BT139" s="6"/>
      <c r="BU139" s="6"/>
      <c r="BV139" s="6"/>
      <c r="BW139" s="4"/>
      <c r="BX139" s="6" t="s">
        <v>188</v>
      </c>
      <c r="BY139" s="6" t="s">
        <v>1540</v>
      </c>
      <c r="BZ139" s="6" t="s">
        <v>1541</v>
      </c>
      <c r="CA139" s="6" t="s">
        <v>1564</v>
      </c>
      <c r="CB139" s="6" t="s">
        <v>1565</v>
      </c>
      <c r="CC139" s="6" t="s">
        <v>1566</v>
      </c>
      <c r="CD139" s="6" t="s">
        <v>1567</v>
      </c>
      <c r="CE139" s="6"/>
      <c r="CF139" s="6"/>
      <c r="CG139" s="6"/>
      <c r="CH139" s="6"/>
      <c r="CI139" s="6"/>
      <c r="CJ139" s="6"/>
      <c r="CK139" s="6" t="s">
        <v>642</v>
      </c>
      <c r="CL139" s="6" t="s">
        <v>1546</v>
      </c>
      <c r="CM139" s="6" t="s">
        <v>1541</v>
      </c>
      <c r="CN139" s="6" t="s">
        <v>1568</v>
      </c>
      <c r="CO139" s="6" t="s">
        <v>1569</v>
      </c>
      <c r="CP139" s="6" t="s">
        <v>1570</v>
      </c>
      <c r="CQ139" s="6" t="s">
        <v>1571</v>
      </c>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4"/>
      <c r="GL139" s="4"/>
      <c r="GM139" s="4"/>
      <c r="GN139" s="4" t="s">
        <v>1551</v>
      </c>
      <c r="GO139" s="6" t="s">
        <v>129</v>
      </c>
    </row>
    <row r="140" ht="15.75" customHeight="1">
      <c r="A140" s="9">
        <v>73.0</v>
      </c>
      <c r="B140" s="4" t="s">
        <v>1519</v>
      </c>
      <c r="C140" s="4" t="s">
        <v>1520</v>
      </c>
      <c r="D140" s="3">
        <v>2017.0</v>
      </c>
      <c r="E140" s="8" t="s">
        <v>1572</v>
      </c>
      <c r="F140" s="6">
        <v>1.0</v>
      </c>
      <c r="G140" s="6">
        <v>352.0</v>
      </c>
      <c r="H140" s="6" t="s">
        <v>185</v>
      </c>
      <c r="I140" s="7" t="s">
        <v>91</v>
      </c>
      <c r="J140" s="6" t="s">
        <v>431</v>
      </c>
      <c r="K140" s="6" t="s">
        <v>1522</v>
      </c>
      <c r="L140" s="6">
        <v>3.0</v>
      </c>
      <c r="M140" s="6">
        <v>2.0</v>
      </c>
      <c r="N140" s="6" t="s">
        <v>116</v>
      </c>
      <c r="O140" s="6" t="s">
        <v>117</v>
      </c>
      <c r="P140" s="6" t="s">
        <v>1523</v>
      </c>
      <c r="Q140" s="6">
        <v>22.0</v>
      </c>
      <c r="R140" s="6" t="s">
        <v>118</v>
      </c>
      <c r="S140" s="6" t="s">
        <v>1524</v>
      </c>
      <c r="T140" s="6">
        <v>30.0</v>
      </c>
      <c r="U140" s="6">
        <v>22.0</v>
      </c>
      <c r="V140" s="6"/>
      <c r="W140" s="6"/>
      <c r="X140" s="6"/>
      <c r="Y140" s="6"/>
      <c r="Z140" s="6"/>
      <c r="AA140" s="6"/>
      <c r="AB140" s="6"/>
      <c r="AC140" s="6"/>
      <c r="AD140" s="6"/>
      <c r="AE140" s="6"/>
      <c r="AF140" s="6"/>
      <c r="AG140" s="6"/>
      <c r="AH140" s="6" t="s">
        <v>96</v>
      </c>
      <c r="AI140" s="6" t="s">
        <v>97</v>
      </c>
      <c r="AJ140" s="6" t="s">
        <v>140</v>
      </c>
      <c r="AK140" s="6" t="s">
        <v>1573</v>
      </c>
      <c r="AL140" s="6" t="s">
        <v>1574</v>
      </c>
      <c r="AM140" s="6" t="s">
        <v>1575</v>
      </c>
      <c r="AN140" s="6" t="s">
        <v>1576</v>
      </c>
      <c r="AO140" s="6"/>
      <c r="AP140" s="6"/>
      <c r="AQ140" s="6"/>
      <c r="AR140" s="6"/>
      <c r="AS140" s="6"/>
      <c r="AT140" s="6"/>
      <c r="AU140" s="6"/>
      <c r="AV140" s="6" t="s">
        <v>211</v>
      </c>
      <c r="AW140" s="6" t="s">
        <v>1529</v>
      </c>
      <c r="AX140" s="6" t="s">
        <v>124</v>
      </c>
      <c r="AY140" s="6" t="s">
        <v>1577</v>
      </c>
      <c r="AZ140" s="6" t="s">
        <v>1578</v>
      </c>
      <c r="BA140" s="6" t="s">
        <v>1579</v>
      </c>
      <c r="BB140" s="6" t="s">
        <v>1580</v>
      </c>
      <c r="BC140" s="6"/>
      <c r="BD140" s="6"/>
      <c r="BE140" s="6"/>
      <c r="BF140" s="6"/>
      <c r="BG140" s="6"/>
      <c r="BH140" s="6"/>
      <c r="BI140" s="6"/>
      <c r="BJ140" s="6" t="s">
        <v>1534</v>
      </c>
      <c r="BK140" s="6" t="s">
        <v>615</v>
      </c>
      <c r="BL140" s="6" t="s">
        <v>1535</v>
      </c>
      <c r="BM140" s="6" t="s">
        <v>1581</v>
      </c>
      <c r="BN140" s="6" t="s">
        <v>1582</v>
      </c>
      <c r="BO140" s="6" t="s">
        <v>1583</v>
      </c>
      <c r="BP140" s="6" t="s">
        <v>1584</v>
      </c>
      <c r="BQ140" s="6"/>
      <c r="BR140" s="6"/>
      <c r="BS140" s="6"/>
      <c r="BT140" s="6"/>
      <c r="BU140" s="6"/>
      <c r="BV140" s="6"/>
      <c r="BW140" s="4"/>
      <c r="BX140" s="6" t="s">
        <v>188</v>
      </c>
      <c r="BY140" s="6" t="s">
        <v>1540</v>
      </c>
      <c r="BZ140" s="6" t="s">
        <v>1541</v>
      </c>
      <c r="CA140" s="6" t="s">
        <v>1585</v>
      </c>
      <c r="CB140" s="6" t="s">
        <v>1586</v>
      </c>
      <c r="CC140" s="6" t="s">
        <v>1587</v>
      </c>
      <c r="CD140" s="6" t="s">
        <v>1588</v>
      </c>
      <c r="CE140" s="6"/>
      <c r="CF140" s="6"/>
      <c r="CG140" s="6"/>
      <c r="CH140" s="6"/>
      <c r="CI140" s="6"/>
      <c r="CJ140" s="6"/>
      <c r="CK140" s="6" t="s">
        <v>642</v>
      </c>
      <c r="CL140" s="6" t="s">
        <v>1546</v>
      </c>
      <c r="CM140" s="6" t="s">
        <v>1541</v>
      </c>
      <c r="CN140" s="6" t="s">
        <v>1589</v>
      </c>
      <c r="CO140" s="6" t="s">
        <v>1590</v>
      </c>
      <c r="CP140" s="6" t="s">
        <v>1591</v>
      </c>
      <c r="CQ140" s="6" t="s">
        <v>1592</v>
      </c>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4"/>
      <c r="GL140" s="4"/>
      <c r="GM140" s="4"/>
      <c r="GN140" s="4" t="s">
        <v>1551</v>
      </c>
      <c r="GO140" s="6" t="s">
        <v>129</v>
      </c>
    </row>
    <row r="141" ht="15.75" customHeight="1">
      <c r="A141" s="9">
        <v>73.0</v>
      </c>
      <c r="B141" s="4" t="s">
        <v>1519</v>
      </c>
      <c r="C141" s="4" t="s">
        <v>1520</v>
      </c>
      <c r="D141" s="3">
        <v>2017.0</v>
      </c>
      <c r="E141" s="8" t="s">
        <v>1593</v>
      </c>
      <c r="F141" s="6">
        <v>1.0</v>
      </c>
      <c r="G141" s="6">
        <v>352.0</v>
      </c>
      <c r="H141" s="6" t="s">
        <v>185</v>
      </c>
      <c r="I141" s="7" t="s">
        <v>91</v>
      </c>
      <c r="J141" s="6" t="s">
        <v>431</v>
      </c>
      <c r="K141" s="6" t="s">
        <v>1522</v>
      </c>
      <c r="L141" s="6">
        <v>3.0</v>
      </c>
      <c r="M141" s="6">
        <v>2.0</v>
      </c>
      <c r="N141" s="6" t="s">
        <v>116</v>
      </c>
      <c r="O141" s="6" t="s">
        <v>117</v>
      </c>
      <c r="P141" s="6" t="s">
        <v>1523</v>
      </c>
      <c r="Q141" s="6">
        <v>22.0</v>
      </c>
      <c r="R141" s="6" t="s">
        <v>118</v>
      </c>
      <c r="S141" s="6" t="s">
        <v>1524</v>
      </c>
      <c r="T141" s="6">
        <v>45.0</v>
      </c>
      <c r="U141" s="6">
        <v>22.0</v>
      </c>
      <c r="V141" s="6"/>
      <c r="W141" s="6"/>
      <c r="X141" s="6"/>
      <c r="Y141" s="6"/>
      <c r="Z141" s="6"/>
      <c r="AA141" s="6"/>
      <c r="AB141" s="6"/>
      <c r="AC141" s="6"/>
      <c r="AD141" s="6"/>
      <c r="AE141" s="6"/>
      <c r="AF141" s="6"/>
      <c r="AG141" s="6"/>
      <c r="AH141" s="6" t="s">
        <v>96</v>
      </c>
      <c r="AI141" s="6" t="s">
        <v>97</v>
      </c>
      <c r="AJ141" s="6" t="s">
        <v>140</v>
      </c>
      <c r="AK141" s="6" t="s">
        <v>1594</v>
      </c>
      <c r="AL141" s="6" t="s">
        <v>1595</v>
      </c>
      <c r="AM141" s="6" t="s">
        <v>1596</v>
      </c>
      <c r="AN141" s="6" t="s">
        <v>1597</v>
      </c>
      <c r="AO141" s="6"/>
      <c r="AP141" s="6"/>
      <c r="AQ141" s="6"/>
      <c r="AR141" s="6"/>
      <c r="AS141" s="6"/>
      <c r="AT141" s="6"/>
      <c r="AU141" s="6"/>
      <c r="AV141" s="6" t="s">
        <v>211</v>
      </c>
      <c r="AW141" s="6" t="s">
        <v>1529</v>
      </c>
      <c r="AX141" s="6" t="s">
        <v>124</v>
      </c>
      <c r="AY141" s="6" t="s">
        <v>1598</v>
      </c>
      <c r="AZ141" s="6" t="s">
        <v>1599</v>
      </c>
      <c r="BA141" s="6" t="s">
        <v>1600</v>
      </c>
      <c r="BB141" s="6" t="s">
        <v>1601</v>
      </c>
      <c r="BC141" s="6"/>
      <c r="BD141" s="6"/>
      <c r="BE141" s="6"/>
      <c r="BF141" s="6"/>
      <c r="BG141" s="6"/>
      <c r="BH141" s="6"/>
      <c r="BI141" s="6"/>
      <c r="BJ141" s="6" t="s">
        <v>1534</v>
      </c>
      <c r="BK141" s="6" t="s">
        <v>615</v>
      </c>
      <c r="BL141" s="6" t="s">
        <v>1535</v>
      </c>
      <c r="BM141" s="6" t="s">
        <v>1602</v>
      </c>
      <c r="BN141" s="6" t="s">
        <v>1603</v>
      </c>
      <c r="BO141" s="6" t="s">
        <v>1604</v>
      </c>
      <c r="BP141" s="6" t="s">
        <v>1605</v>
      </c>
      <c r="BQ141" s="6"/>
      <c r="BR141" s="6"/>
      <c r="BS141" s="6"/>
      <c r="BT141" s="6"/>
      <c r="BU141" s="6"/>
      <c r="BV141" s="6"/>
      <c r="BW141" s="4"/>
      <c r="BX141" s="6" t="s">
        <v>188</v>
      </c>
      <c r="BY141" s="6" t="s">
        <v>1540</v>
      </c>
      <c r="BZ141" s="6" t="s">
        <v>1541</v>
      </c>
      <c r="CA141" s="6" t="s">
        <v>1606</v>
      </c>
      <c r="CB141" s="6" t="s">
        <v>1607</v>
      </c>
      <c r="CC141" s="6" t="s">
        <v>1608</v>
      </c>
      <c r="CD141" s="6" t="s">
        <v>1609</v>
      </c>
      <c r="CE141" s="6"/>
      <c r="CF141" s="6"/>
      <c r="CG141" s="6"/>
      <c r="CH141" s="6"/>
      <c r="CI141" s="6"/>
      <c r="CJ141" s="6"/>
      <c r="CK141" s="6" t="s">
        <v>642</v>
      </c>
      <c r="CL141" s="6" t="s">
        <v>1546</v>
      </c>
      <c r="CM141" s="6" t="s">
        <v>1541</v>
      </c>
      <c r="CN141" s="6" t="s">
        <v>1610</v>
      </c>
      <c r="CO141" s="6" t="s">
        <v>1611</v>
      </c>
      <c r="CP141" s="6" t="s">
        <v>1612</v>
      </c>
      <c r="CQ141" s="6" t="s">
        <v>1613</v>
      </c>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4"/>
      <c r="GL141" s="4"/>
      <c r="GM141" s="4"/>
      <c r="GN141" s="4" t="s">
        <v>1551</v>
      </c>
      <c r="GO141" s="6" t="s">
        <v>129</v>
      </c>
    </row>
    <row r="142" ht="15.75" customHeight="1">
      <c r="A142" s="9">
        <v>73.0</v>
      </c>
      <c r="B142" s="4" t="s">
        <v>1519</v>
      </c>
      <c r="C142" s="4" t="s">
        <v>1520</v>
      </c>
      <c r="D142" s="3">
        <v>2017.0</v>
      </c>
      <c r="E142" s="8" t="s">
        <v>1614</v>
      </c>
      <c r="F142" s="6">
        <v>1.0</v>
      </c>
      <c r="G142" s="6">
        <v>352.0</v>
      </c>
      <c r="H142" s="6" t="s">
        <v>185</v>
      </c>
      <c r="I142" s="7" t="s">
        <v>91</v>
      </c>
      <c r="J142" s="6" t="s">
        <v>431</v>
      </c>
      <c r="K142" s="6" t="s">
        <v>1522</v>
      </c>
      <c r="L142" s="6">
        <v>3.0</v>
      </c>
      <c r="M142" s="6">
        <v>2.0</v>
      </c>
      <c r="N142" s="6" t="s">
        <v>116</v>
      </c>
      <c r="O142" s="6" t="s">
        <v>117</v>
      </c>
      <c r="P142" s="6" t="s">
        <v>1523</v>
      </c>
      <c r="Q142" s="6">
        <v>22.0</v>
      </c>
      <c r="R142" s="6" t="s">
        <v>118</v>
      </c>
      <c r="S142" s="6" t="s">
        <v>1524</v>
      </c>
      <c r="T142" s="6">
        <v>60.0</v>
      </c>
      <c r="U142" s="6">
        <v>22.0</v>
      </c>
      <c r="V142" s="6"/>
      <c r="W142" s="6"/>
      <c r="X142" s="6"/>
      <c r="Y142" s="6"/>
      <c r="Z142" s="6"/>
      <c r="AA142" s="6"/>
      <c r="AB142" s="6"/>
      <c r="AC142" s="6"/>
      <c r="AD142" s="6"/>
      <c r="AE142" s="6"/>
      <c r="AF142" s="6"/>
      <c r="AG142" s="6"/>
      <c r="AH142" s="6" t="s">
        <v>96</v>
      </c>
      <c r="AI142" s="6" t="s">
        <v>97</v>
      </c>
      <c r="AJ142" s="6" t="s">
        <v>140</v>
      </c>
      <c r="AK142" s="6" t="s">
        <v>1615</v>
      </c>
      <c r="AL142" s="6" t="s">
        <v>1616</v>
      </c>
      <c r="AM142" s="6" t="s">
        <v>1617</v>
      </c>
      <c r="AN142" s="6" t="s">
        <v>1618</v>
      </c>
      <c r="AO142" s="6"/>
      <c r="AP142" s="6"/>
      <c r="AQ142" s="6"/>
      <c r="AR142" s="6"/>
      <c r="AS142" s="6"/>
      <c r="AT142" s="6"/>
      <c r="AU142" s="6"/>
      <c r="AV142" s="6" t="s">
        <v>211</v>
      </c>
      <c r="AW142" s="6" t="s">
        <v>1529</v>
      </c>
      <c r="AX142" s="6" t="s">
        <v>124</v>
      </c>
      <c r="AY142" s="6" t="s">
        <v>1619</v>
      </c>
      <c r="AZ142" s="6" t="s">
        <v>1620</v>
      </c>
      <c r="BA142" s="6" t="s">
        <v>1621</v>
      </c>
      <c r="BB142" s="6" t="s">
        <v>1622</v>
      </c>
      <c r="BC142" s="6"/>
      <c r="BD142" s="6"/>
      <c r="BE142" s="6"/>
      <c r="BF142" s="6"/>
      <c r="BG142" s="6"/>
      <c r="BH142" s="6"/>
      <c r="BI142" s="6"/>
      <c r="BJ142" s="6" t="s">
        <v>1534</v>
      </c>
      <c r="BK142" s="6" t="s">
        <v>615</v>
      </c>
      <c r="BL142" s="6" t="s">
        <v>1535</v>
      </c>
      <c r="BM142" s="6" t="s">
        <v>1623</v>
      </c>
      <c r="BN142" s="6" t="s">
        <v>1624</v>
      </c>
      <c r="BO142" s="6" t="s">
        <v>1625</v>
      </c>
      <c r="BP142" s="6" t="s">
        <v>1626</v>
      </c>
      <c r="BQ142" s="6"/>
      <c r="BR142" s="6"/>
      <c r="BS142" s="6"/>
      <c r="BT142" s="6"/>
      <c r="BU142" s="6"/>
      <c r="BV142" s="6"/>
      <c r="BW142" s="4"/>
      <c r="BX142" s="6" t="s">
        <v>188</v>
      </c>
      <c r="BY142" s="6" t="s">
        <v>1540</v>
      </c>
      <c r="BZ142" s="6" t="s">
        <v>1541</v>
      </c>
      <c r="CA142" s="6" t="s">
        <v>1627</v>
      </c>
      <c r="CB142" s="6" t="s">
        <v>1628</v>
      </c>
      <c r="CC142" s="6" t="s">
        <v>1629</v>
      </c>
      <c r="CD142" s="6" t="s">
        <v>1630</v>
      </c>
      <c r="CE142" s="6"/>
      <c r="CF142" s="6"/>
      <c r="CG142" s="6"/>
      <c r="CH142" s="6"/>
      <c r="CI142" s="6"/>
      <c r="CJ142" s="6"/>
      <c r="CK142" s="6" t="s">
        <v>642</v>
      </c>
      <c r="CL142" s="6" t="s">
        <v>1546</v>
      </c>
      <c r="CM142" s="6" t="s">
        <v>1541</v>
      </c>
      <c r="CN142" s="6" t="s">
        <v>1631</v>
      </c>
      <c r="CO142" s="6" t="s">
        <v>1632</v>
      </c>
      <c r="CP142" s="6" t="s">
        <v>1633</v>
      </c>
      <c r="CQ142" s="6" t="s">
        <v>1634</v>
      </c>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4"/>
      <c r="GL142" s="4"/>
      <c r="GM142" s="4"/>
      <c r="GN142" s="4" t="s">
        <v>1551</v>
      </c>
      <c r="GO142" s="6" t="s">
        <v>129</v>
      </c>
    </row>
    <row r="143" ht="15.75" customHeight="1">
      <c r="A143" s="9">
        <v>13.0</v>
      </c>
      <c r="B143" s="40" t="s">
        <v>1635</v>
      </c>
      <c r="C143" s="10" t="s">
        <v>1636</v>
      </c>
      <c r="D143" s="11">
        <v>2018.0</v>
      </c>
      <c r="E143" s="12" t="s">
        <v>1637</v>
      </c>
      <c r="F143" s="13">
        <v>1.0</v>
      </c>
      <c r="G143" s="13">
        <v>20.0</v>
      </c>
      <c r="H143" s="13" t="s">
        <v>90</v>
      </c>
      <c r="I143" s="7" t="s">
        <v>91</v>
      </c>
      <c r="J143" s="13" t="s">
        <v>872</v>
      </c>
      <c r="K143" s="13" t="s">
        <v>1638</v>
      </c>
      <c r="L143" s="13">
        <v>1.0</v>
      </c>
      <c r="M143" s="13">
        <v>3.0</v>
      </c>
      <c r="N143" s="13" t="s">
        <v>116</v>
      </c>
      <c r="O143" s="13" t="s">
        <v>1639</v>
      </c>
      <c r="P143" s="13">
        <v>20.0</v>
      </c>
      <c r="Q143" s="13">
        <v>20.0</v>
      </c>
      <c r="R143" s="13" t="s">
        <v>1640</v>
      </c>
      <c r="S143" s="13" t="s">
        <v>1641</v>
      </c>
      <c r="T143" s="13">
        <v>20.0</v>
      </c>
      <c r="U143" s="13">
        <v>20.0</v>
      </c>
      <c r="V143" s="13" t="s">
        <v>1642</v>
      </c>
      <c r="W143" s="13" t="s">
        <v>1641</v>
      </c>
      <c r="X143" s="13">
        <v>20.0</v>
      </c>
      <c r="Y143" s="13">
        <v>20.0</v>
      </c>
      <c r="Z143" s="13"/>
      <c r="AA143" s="13"/>
      <c r="AB143" s="13"/>
      <c r="AC143" s="13"/>
      <c r="AD143" s="13"/>
      <c r="AE143" s="13"/>
      <c r="AF143" s="13"/>
      <c r="AG143" s="13"/>
      <c r="AH143" s="13" t="s">
        <v>211</v>
      </c>
      <c r="AI143" s="13" t="s">
        <v>1643</v>
      </c>
      <c r="AJ143" s="13" t="s">
        <v>124</v>
      </c>
      <c r="AK143" s="13">
        <v>8.8</v>
      </c>
      <c r="AL143" s="13">
        <v>1.7</v>
      </c>
      <c r="AM143" s="13">
        <v>10.0</v>
      </c>
      <c r="AN143" s="13">
        <v>1.6</v>
      </c>
      <c r="AO143" s="13">
        <v>8.2</v>
      </c>
      <c r="AP143" s="13">
        <v>1.6</v>
      </c>
      <c r="AQ143" s="13"/>
      <c r="AR143" s="13"/>
      <c r="AS143" s="13"/>
      <c r="AT143" s="13"/>
      <c r="AU143" s="13"/>
      <c r="AV143" s="13" t="s">
        <v>206</v>
      </c>
      <c r="AW143" s="13" t="s">
        <v>1643</v>
      </c>
      <c r="AX143" s="13" t="s">
        <v>124</v>
      </c>
      <c r="AY143" s="13">
        <v>6.4</v>
      </c>
      <c r="AZ143" s="13">
        <v>2.2</v>
      </c>
      <c r="BA143" s="13">
        <v>8.3</v>
      </c>
      <c r="BB143" s="13">
        <v>2.3</v>
      </c>
      <c r="BC143" s="13">
        <v>5.9</v>
      </c>
      <c r="BD143" s="13">
        <v>1.7</v>
      </c>
      <c r="BE143" s="13"/>
      <c r="BF143" s="13"/>
      <c r="BG143" s="13"/>
      <c r="BH143" s="13"/>
      <c r="BI143" s="13"/>
      <c r="BJ143" s="13"/>
      <c r="BK143" s="13"/>
      <c r="BL143" s="13"/>
      <c r="BM143" s="13"/>
      <c r="BN143" s="13"/>
      <c r="BO143" s="13"/>
      <c r="BP143" s="13"/>
      <c r="BQ143" s="13"/>
      <c r="BR143" s="13"/>
      <c r="BS143" s="13"/>
      <c r="BT143" s="13"/>
      <c r="BU143" s="13"/>
      <c r="BV143" s="13"/>
      <c r="BW143" s="10"/>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0"/>
      <c r="GL143" s="10" t="s">
        <v>1644</v>
      </c>
      <c r="GM143" s="10"/>
      <c r="GN143" s="10"/>
      <c r="GO143" s="13" t="s">
        <v>111</v>
      </c>
    </row>
    <row r="144" ht="15.75" customHeight="1">
      <c r="A144" s="11">
        <v>54.0</v>
      </c>
      <c r="B144" s="10" t="s">
        <v>1645</v>
      </c>
      <c r="C144" s="10" t="s">
        <v>1646</v>
      </c>
      <c r="D144" s="11">
        <v>2018.0</v>
      </c>
      <c r="E144" s="12" t="s">
        <v>1647</v>
      </c>
      <c r="F144" s="13">
        <v>1.0</v>
      </c>
      <c r="G144" s="13">
        <v>30.0</v>
      </c>
      <c r="H144" s="13" t="s">
        <v>90</v>
      </c>
      <c r="I144" s="7" t="s">
        <v>91</v>
      </c>
      <c r="J144" s="13" t="s">
        <v>92</v>
      </c>
      <c r="K144" s="13" t="s">
        <v>1648</v>
      </c>
      <c r="L144" s="13">
        <v>3.0</v>
      </c>
      <c r="M144" s="13">
        <v>3.0</v>
      </c>
      <c r="N144" s="13" t="s">
        <v>116</v>
      </c>
      <c r="O144" s="13" t="s">
        <v>117</v>
      </c>
      <c r="P144" s="13">
        <v>10.0</v>
      </c>
      <c r="Q144" s="13">
        <v>30.0</v>
      </c>
      <c r="R144" s="13" t="s">
        <v>1649</v>
      </c>
      <c r="S144" s="13" t="s">
        <v>1650</v>
      </c>
      <c r="T144" s="13">
        <v>10.0</v>
      </c>
      <c r="U144" s="13">
        <v>30.0</v>
      </c>
      <c r="V144" s="13" t="s">
        <v>118</v>
      </c>
      <c r="W144" s="13" t="s">
        <v>1651</v>
      </c>
      <c r="X144" s="13">
        <v>10.0</v>
      </c>
      <c r="Y144" s="13">
        <v>30.0</v>
      </c>
      <c r="Z144" s="13"/>
      <c r="AA144" s="13"/>
      <c r="AB144" s="13"/>
      <c r="AC144" s="13"/>
      <c r="AD144" s="13"/>
      <c r="AE144" s="13"/>
      <c r="AF144" s="13"/>
      <c r="AG144" s="13"/>
      <c r="AH144" s="13" t="s">
        <v>188</v>
      </c>
      <c r="AI144" s="13" t="s">
        <v>1652</v>
      </c>
      <c r="AJ144" s="13" t="s">
        <v>140</v>
      </c>
      <c r="AK144" s="13"/>
      <c r="AL144" s="13"/>
      <c r="AM144" s="13"/>
      <c r="AN144" s="13"/>
      <c r="AO144" s="13"/>
      <c r="AP144" s="13"/>
      <c r="AQ144" s="13"/>
      <c r="AR144" s="13"/>
      <c r="AS144" s="13"/>
      <c r="AT144" s="13"/>
      <c r="AU144" s="13"/>
      <c r="AV144" s="13" t="s">
        <v>188</v>
      </c>
      <c r="AW144" s="13" t="s">
        <v>1652</v>
      </c>
      <c r="AX144" s="13" t="s">
        <v>124</v>
      </c>
      <c r="AY144" s="13"/>
      <c r="AZ144" s="13"/>
      <c r="BA144" s="13"/>
      <c r="BB144" s="13"/>
      <c r="BC144" s="13"/>
      <c r="BD144" s="13"/>
      <c r="BE144" s="13"/>
      <c r="BF144" s="13"/>
      <c r="BG144" s="13"/>
      <c r="BH144" s="13"/>
      <c r="BI144" s="13"/>
      <c r="BJ144" s="13" t="s">
        <v>211</v>
      </c>
      <c r="BK144" s="13" t="s">
        <v>922</v>
      </c>
      <c r="BL144" s="13" t="s">
        <v>140</v>
      </c>
      <c r="BM144" s="13"/>
      <c r="BN144" s="13"/>
      <c r="BO144" s="13"/>
      <c r="BP144" s="13"/>
      <c r="BQ144" s="13"/>
      <c r="BR144" s="13"/>
      <c r="BS144" s="13"/>
      <c r="BT144" s="13"/>
      <c r="BU144" s="13"/>
      <c r="BV144" s="13"/>
      <c r="BW144" s="10"/>
      <c r="BX144" s="13" t="s">
        <v>211</v>
      </c>
      <c r="BY144" s="13" t="s">
        <v>922</v>
      </c>
      <c r="BZ144" s="13" t="s">
        <v>124</v>
      </c>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0"/>
      <c r="GL144" s="10" t="s">
        <v>1653</v>
      </c>
      <c r="GM144" s="12" t="s">
        <v>1654</v>
      </c>
      <c r="GN144" s="10"/>
      <c r="GO144" s="18" t="s">
        <v>111</v>
      </c>
    </row>
    <row r="145" ht="15.75" customHeight="1">
      <c r="A145" s="11">
        <v>61.0</v>
      </c>
      <c r="B145" s="10" t="s">
        <v>1655</v>
      </c>
      <c r="C145" s="10" t="s">
        <v>1656</v>
      </c>
      <c r="D145" s="11">
        <v>2018.0</v>
      </c>
      <c r="E145" s="12" t="s">
        <v>1657</v>
      </c>
      <c r="F145" s="13">
        <v>1.0</v>
      </c>
      <c r="G145" s="13">
        <v>18.0</v>
      </c>
      <c r="H145" s="13" t="s">
        <v>90</v>
      </c>
      <c r="I145" s="7" t="s">
        <v>91</v>
      </c>
      <c r="J145" s="13" t="s">
        <v>92</v>
      </c>
      <c r="K145" s="13" t="s">
        <v>1658</v>
      </c>
      <c r="L145" s="13">
        <v>2.0</v>
      </c>
      <c r="M145" s="13">
        <v>2.0</v>
      </c>
      <c r="N145" s="13" t="s">
        <v>311</v>
      </c>
      <c r="O145" s="13" t="s">
        <v>1659</v>
      </c>
      <c r="P145" s="13">
        <v>30.0</v>
      </c>
      <c r="Q145" s="13">
        <v>18.0</v>
      </c>
      <c r="R145" s="13" t="s">
        <v>535</v>
      </c>
      <c r="S145" s="13" t="s">
        <v>1660</v>
      </c>
      <c r="T145" s="13">
        <v>30.0</v>
      </c>
      <c r="U145" s="13">
        <v>18.0</v>
      </c>
      <c r="V145" s="13"/>
      <c r="W145" s="13"/>
      <c r="X145" s="13"/>
      <c r="Y145" s="13"/>
      <c r="Z145" s="13"/>
      <c r="AA145" s="13"/>
      <c r="AB145" s="13"/>
      <c r="AC145" s="13"/>
      <c r="AD145" s="13"/>
      <c r="AE145" s="13"/>
      <c r="AF145" s="13"/>
      <c r="AG145" s="13"/>
      <c r="AH145" s="13" t="s">
        <v>96</v>
      </c>
      <c r="AI145" s="13" t="s">
        <v>1661</v>
      </c>
      <c r="AJ145" s="13" t="s">
        <v>124</v>
      </c>
      <c r="AK145" s="13"/>
      <c r="AL145" s="13"/>
      <c r="AM145" s="13"/>
      <c r="AN145" s="13"/>
      <c r="AO145" s="13"/>
      <c r="AP145" s="13"/>
      <c r="AQ145" s="13"/>
      <c r="AR145" s="13"/>
      <c r="AS145" s="13"/>
      <c r="AT145" s="13"/>
      <c r="AU145" s="13"/>
      <c r="AV145" s="13"/>
      <c r="AW145" s="13" t="s">
        <v>1661</v>
      </c>
      <c r="AX145" s="13" t="s">
        <v>140</v>
      </c>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0"/>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0"/>
      <c r="GL145" s="10" t="s">
        <v>1662</v>
      </c>
      <c r="GM145" s="10"/>
      <c r="GN145" s="10"/>
      <c r="GO145" s="18" t="s">
        <v>111</v>
      </c>
    </row>
    <row r="146" ht="15.75" customHeight="1">
      <c r="A146" s="11">
        <v>70.0</v>
      </c>
      <c r="B146" s="10" t="s">
        <v>1663</v>
      </c>
      <c r="C146" s="10" t="s">
        <v>1664</v>
      </c>
      <c r="D146" s="11">
        <v>2018.0</v>
      </c>
      <c r="E146" s="12" t="s">
        <v>1665</v>
      </c>
      <c r="F146" s="13">
        <v>1.0</v>
      </c>
      <c r="G146" s="13">
        <v>12.0</v>
      </c>
      <c r="H146" s="13" t="s">
        <v>90</v>
      </c>
      <c r="I146" s="7" t="s">
        <v>91</v>
      </c>
      <c r="J146" s="13" t="s">
        <v>92</v>
      </c>
      <c r="K146" s="13" t="s">
        <v>175</v>
      </c>
      <c r="L146" s="13">
        <v>2.0</v>
      </c>
      <c r="M146" s="13">
        <v>3.0</v>
      </c>
      <c r="N146" s="13" t="s">
        <v>118</v>
      </c>
      <c r="O146" s="13" t="s">
        <v>1666</v>
      </c>
      <c r="P146" s="13">
        <v>13.0</v>
      </c>
      <c r="Q146" s="13"/>
      <c r="R146" s="13" t="s">
        <v>120</v>
      </c>
      <c r="S146" s="13" t="s">
        <v>1667</v>
      </c>
      <c r="T146" s="13">
        <v>13.0</v>
      </c>
      <c r="U146" s="13"/>
      <c r="V146" s="13" t="s">
        <v>360</v>
      </c>
      <c r="W146" s="13" t="s">
        <v>1668</v>
      </c>
      <c r="X146" s="13"/>
      <c r="Y146" s="13"/>
      <c r="Z146" s="13"/>
      <c r="AA146" s="13"/>
      <c r="AB146" s="13"/>
      <c r="AC146" s="13"/>
      <c r="AD146" s="13"/>
      <c r="AE146" s="13"/>
      <c r="AF146" s="13"/>
      <c r="AG146" s="13"/>
      <c r="AH146" s="13" t="s">
        <v>642</v>
      </c>
      <c r="AI146" s="13" t="s">
        <v>1669</v>
      </c>
      <c r="AJ146" s="13" t="s">
        <v>124</v>
      </c>
      <c r="AK146" s="13"/>
      <c r="AL146" s="13"/>
      <c r="AM146" s="13"/>
      <c r="AN146" s="13"/>
      <c r="AO146" s="13"/>
      <c r="AP146" s="13"/>
      <c r="AQ146" s="13"/>
      <c r="AR146" s="13"/>
      <c r="AS146" s="13"/>
      <c r="AT146" s="13"/>
      <c r="AU146" s="13"/>
      <c r="AV146" s="13"/>
      <c r="AW146" s="13" t="s">
        <v>1670</v>
      </c>
      <c r="AX146" s="13" t="s">
        <v>140</v>
      </c>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0"/>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0"/>
      <c r="GL146" s="10" t="s">
        <v>1671</v>
      </c>
      <c r="GM146" s="10"/>
      <c r="GN146" s="10"/>
      <c r="GO146" s="18" t="s">
        <v>111</v>
      </c>
    </row>
    <row r="147" ht="15.75" customHeight="1">
      <c r="A147" s="9">
        <v>71.0</v>
      </c>
      <c r="B147" s="4" t="s">
        <v>1672</v>
      </c>
      <c r="C147" s="4" t="s">
        <v>1673</v>
      </c>
      <c r="D147" s="3">
        <v>2018.0</v>
      </c>
      <c r="E147" s="8" t="s">
        <v>1674</v>
      </c>
      <c r="F147" s="6">
        <v>1.0</v>
      </c>
      <c r="G147" s="6">
        <v>25.0</v>
      </c>
      <c r="H147" s="6" t="s">
        <v>90</v>
      </c>
      <c r="I147" s="7" t="s">
        <v>91</v>
      </c>
      <c r="J147" s="6" t="s">
        <v>92</v>
      </c>
      <c r="K147" s="6" t="s">
        <v>175</v>
      </c>
      <c r="L147" s="6">
        <v>2.0</v>
      </c>
      <c r="M147" s="6">
        <v>2.0</v>
      </c>
      <c r="N147" s="6" t="s">
        <v>116</v>
      </c>
      <c r="O147" s="6" t="s">
        <v>117</v>
      </c>
      <c r="P147" s="6">
        <v>10.0</v>
      </c>
      <c r="Q147" s="6">
        <v>25.0</v>
      </c>
      <c r="R147" s="6" t="s">
        <v>120</v>
      </c>
      <c r="S147" s="6" t="s">
        <v>1675</v>
      </c>
      <c r="T147" s="6">
        <v>10.0</v>
      </c>
      <c r="U147" s="6">
        <v>25.0</v>
      </c>
      <c r="V147" s="6"/>
      <c r="W147" s="6"/>
      <c r="X147" s="6"/>
      <c r="Y147" s="6"/>
      <c r="Z147" s="6"/>
      <c r="AA147" s="6"/>
      <c r="AB147" s="6"/>
      <c r="AC147" s="6"/>
      <c r="AD147" s="6"/>
      <c r="AE147" s="6"/>
      <c r="AF147" s="6"/>
      <c r="AG147" s="6"/>
      <c r="AH147" s="6" t="s">
        <v>96</v>
      </c>
      <c r="AI147" s="6" t="s">
        <v>97</v>
      </c>
      <c r="AJ147" s="6" t="s">
        <v>140</v>
      </c>
      <c r="AK147" s="6"/>
      <c r="AL147" s="6"/>
      <c r="AM147" s="6"/>
      <c r="AN147" s="6"/>
      <c r="AO147" s="6"/>
      <c r="AP147" s="6"/>
      <c r="AQ147" s="6"/>
      <c r="AR147" s="6"/>
      <c r="AS147" s="6"/>
      <c r="AT147" s="6"/>
      <c r="AU147" s="6"/>
      <c r="AV147" s="6"/>
      <c r="AW147" s="6" t="s">
        <v>97</v>
      </c>
      <c r="AX147" s="6" t="s">
        <v>124</v>
      </c>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4"/>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4"/>
      <c r="GL147" s="4" t="s">
        <v>1676</v>
      </c>
      <c r="GM147" s="4"/>
      <c r="GN147" s="4"/>
      <c r="GO147" s="18" t="s">
        <v>111</v>
      </c>
    </row>
    <row r="148" ht="15.75" customHeight="1">
      <c r="A148" s="11">
        <v>98.0</v>
      </c>
      <c r="B148" s="10" t="s">
        <v>1677</v>
      </c>
      <c r="C148" s="10" t="s">
        <v>1678</v>
      </c>
      <c r="D148" s="11">
        <v>2018.0</v>
      </c>
      <c r="E148" s="12" t="s">
        <v>1679</v>
      </c>
      <c r="F148" s="13">
        <v>1.0</v>
      </c>
      <c r="G148" s="13">
        <v>24.0</v>
      </c>
      <c r="H148" s="13" t="s">
        <v>90</v>
      </c>
      <c r="I148" s="7" t="s">
        <v>91</v>
      </c>
      <c r="J148" s="13" t="s">
        <v>92</v>
      </c>
      <c r="K148" s="13" t="s">
        <v>115</v>
      </c>
      <c r="L148" s="13">
        <v>1.0</v>
      </c>
      <c r="M148" s="13">
        <v>2.0</v>
      </c>
      <c r="N148" s="13" t="s">
        <v>133</v>
      </c>
      <c r="O148" s="13" t="s">
        <v>1680</v>
      </c>
      <c r="P148" s="13">
        <v>25.0</v>
      </c>
      <c r="Q148" s="13">
        <v>24.0</v>
      </c>
      <c r="R148" s="13" t="s">
        <v>118</v>
      </c>
      <c r="S148" s="13" t="s">
        <v>347</v>
      </c>
      <c r="T148" s="13">
        <v>25.0</v>
      </c>
      <c r="U148" s="13">
        <v>24.0</v>
      </c>
      <c r="V148" s="13"/>
      <c r="W148" s="13"/>
      <c r="X148" s="13"/>
      <c r="Y148" s="13"/>
      <c r="Z148" s="13"/>
      <c r="AA148" s="13"/>
      <c r="AB148" s="13"/>
      <c r="AC148" s="13"/>
      <c r="AD148" s="13"/>
      <c r="AE148" s="13"/>
      <c r="AF148" s="13"/>
      <c r="AG148" s="13"/>
      <c r="AH148" s="13" t="s">
        <v>715</v>
      </c>
      <c r="AI148" s="13" t="s">
        <v>1681</v>
      </c>
      <c r="AJ148" s="13" t="s">
        <v>140</v>
      </c>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0"/>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13"/>
      <c r="EH148" s="13"/>
      <c r="EI148" s="13"/>
      <c r="EJ148" s="13"/>
      <c r="EK148" s="13"/>
      <c r="EL148" s="13"/>
      <c r="EM148" s="13"/>
      <c r="EN148" s="13"/>
      <c r="EO148" s="13"/>
      <c r="EP148" s="13"/>
      <c r="EQ148" s="13"/>
      <c r="ER148" s="13"/>
      <c r="ES148" s="13"/>
      <c r="ET148" s="13"/>
      <c r="EU148" s="13"/>
      <c r="EV148" s="13"/>
      <c r="EW148" s="13"/>
      <c r="EX148" s="13"/>
      <c r="EY148" s="13"/>
      <c r="EZ148" s="13"/>
      <c r="FA148" s="13"/>
      <c r="FB148" s="13"/>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0"/>
      <c r="GL148" s="10" t="s">
        <v>1682</v>
      </c>
      <c r="GM148" s="10"/>
      <c r="GN148" s="10"/>
      <c r="GO148" s="18" t="s">
        <v>111</v>
      </c>
    </row>
    <row r="149" ht="15.75" customHeight="1">
      <c r="A149" s="9">
        <v>12.0</v>
      </c>
      <c r="B149" s="40" t="s">
        <v>1683</v>
      </c>
      <c r="C149" s="40" t="s">
        <v>1684</v>
      </c>
      <c r="D149" s="41">
        <v>2018.0</v>
      </c>
      <c r="E149" s="14" t="s">
        <v>1685</v>
      </c>
      <c r="F149" s="13">
        <v>1.0</v>
      </c>
      <c r="G149" s="42">
        <v>80.0</v>
      </c>
      <c r="H149" s="6" t="s">
        <v>185</v>
      </c>
      <c r="I149" s="7" t="s">
        <v>91</v>
      </c>
      <c r="J149" s="13" t="s">
        <v>872</v>
      </c>
      <c r="K149" s="13" t="s">
        <v>220</v>
      </c>
      <c r="L149" s="13">
        <v>3.0</v>
      </c>
      <c r="M149" s="13">
        <v>4.0</v>
      </c>
      <c r="N149" s="13" t="s">
        <v>116</v>
      </c>
      <c r="O149" s="13" t="s">
        <v>117</v>
      </c>
      <c r="P149" s="13">
        <v>20.0</v>
      </c>
      <c r="Q149" s="13">
        <v>22.0</v>
      </c>
      <c r="R149" s="13" t="s">
        <v>1686</v>
      </c>
      <c r="S149" s="13" t="s">
        <v>1687</v>
      </c>
      <c r="T149" s="13">
        <v>15.0</v>
      </c>
      <c r="U149" s="13">
        <v>22.0</v>
      </c>
      <c r="V149" s="13" t="s">
        <v>1688</v>
      </c>
      <c r="W149" s="13" t="s">
        <v>1687</v>
      </c>
      <c r="X149" s="13">
        <v>15.0</v>
      </c>
      <c r="Y149" s="13">
        <v>22.0</v>
      </c>
      <c r="Z149" s="13" t="s">
        <v>1689</v>
      </c>
      <c r="AA149" s="13" t="s">
        <v>1690</v>
      </c>
      <c r="AB149" s="13">
        <v>15.0</v>
      </c>
      <c r="AC149" s="13">
        <v>22.0</v>
      </c>
      <c r="AD149" s="13"/>
      <c r="AE149" s="13"/>
      <c r="AF149" s="13"/>
      <c r="AG149" s="13"/>
      <c r="AH149" s="13" t="s">
        <v>206</v>
      </c>
      <c r="AI149" s="13" t="s">
        <v>1691</v>
      </c>
      <c r="AJ149" s="13" t="s">
        <v>124</v>
      </c>
      <c r="AK149" s="13"/>
      <c r="AM149" s="13"/>
      <c r="AO149" s="13"/>
      <c r="AP149" s="13"/>
      <c r="AQ149" s="13"/>
      <c r="AR149" s="13"/>
      <c r="AS149" s="13"/>
      <c r="AT149" s="13"/>
      <c r="AU149" s="6"/>
      <c r="AV149" s="13" t="s">
        <v>206</v>
      </c>
      <c r="AW149" s="13" t="s">
        <v>1249</v>
      </c>
      <c r="AX149" s="6" t="s">
        <v>124</v>
      </c>
      <c r="AY149" s="20"/>
      <c r="BA149" s="13"/>
      <c r="BB149" s="13"/>
      <c r="BC149" s="13"/>
      <c r="BD149" s="13"/>
      <c r="BE149" s="13"/>
      <c r="BF149" s="13"/>
      <c r="BG149" s="13"/>
      <c r="BH149" s="13"/>
      <c r="BI149" s="13"/>
      <c r="BJ149" s="13"/>
      <c r="BK149" s="13"/>
      <c r="BL149" s="6"/>
      <c r="BM149" s="13"/>
      <c r="BN149" s="13"/>
      <c r="BO149" s="13"/>
      <c r="BP149" s="13"/>
      <c r="BQ149" s="13"/>
      <c r="BR149" s="13"/>
      <c r="BS149" s="13"/>
      <c r="BT149" s="13"/>
      <c r="BU149" s="13"/>
      <c r="BV149" s="13"/>
      <c r="BW149" s="4"/>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c r="FN149" s="13"/>
      <c r="FO149" s="13"/>
      <c r="FP149" s="13"/>
      <c r="FQ149" s="13"/>
      <c r="FR149" s="13"/>
      <c r="FS149" s="13"/>
      <c r="FT149" s="13"/>
      <c r="FU149" s="13"/>
      <c r="FV149" s="13"/>
      <c r="FW149" s="13"/>
      <c r="FX149" s="13"/>
      <c r="FY149" s="13"/>
      <c r="FZ149" s="13"/>
      <c r="GA149" s="13"/>
      <c r="GB149" s="13"/>
      <c r="GC149" s="13"/>
      <c r="GD149" s="13"/>
      <c r="GE149" s="13"/>
      <c r="GF149" s="13"/>
      <c r="GG149" s="13"/>
      <c r="GH149" s="13"/>
      <c r="GI149" s="13"/>
      <c r="GJ149" s="13"/>
      <c r="GK149" s="10"/>
      <c r="GL149" s="10" t="s">
        <v>1692</v>
      </c>
      <c r="GM149" s="4"/>
      <c r="GN149" s="4" t="s">
        <v>1693</v>
      </c>
      <c r="GO149" s="18" t="s">
        <v>111</v>
      </c>
    </row>
    <row r="150" ht="15.75" customHeight="1">
      <c r="A150" s="11">
        <v>103.0</v>
      </c>
      <c r="B150" s="10" t="s">
        <v>1694</v>
      </c>
      <c r="C150" s="10" t="s">
        <v>1695</v>
      </c>
      <c r="D150" s="11">
        <v>2018.0</v>
      </c>
      <c r="E150" s="12" t="s">
        <v>1696</v>
      </c>
      <c r="F150" s="13">
        <v>1.0</v>
      </c>
      <c r="G150" s="13">
        <v>44.0</v>
      </c>
      <c r="H150" s="13" t="s">
        <v>185</v>
      </c>
      <c r="I150" s="7" t="s">
        <v>91</v>
      </c>
      <c r="J150" s="13" t="s">
        <v>92</v>
      </c>
      <c r="K150" s="13" t="s">
        <v>115</v>
      </c>
      <c r="L150" s="13">
        <v>1.0</v>
      </c>
      <c r="M150" s="13">
        <v>2.0</v>
      </c>
      <c r="N150" s="13" t="s">
        <v>116</v>
      </c>
      <c r="O150" s="13" t="s">
        <v>117</v>
      </c>
      <c r="P150" s="13">
        <v>3.0</v>
      </c>
      <c r="Q150" s="13">
        <v>22.0</v>
      </c>
      <c r="R150" s="13" t="s">
        <v>311</v>
      </c>
      <c r="S150" s="13" t="s">
        <v>1697</v>
      </c>
      <c r="T150" s="13">
        <v>3.0</v>
      </c>
      <c r="U150" s="13">
        <v>22.0</v>
      </c>
      <c r="V150" s="13"/>
      <c r="W150" s="13"/>
      <c r="X150" s="13"/>
      <c r="Y150" s="13"/>
      <c r="Z150" s="13"/>
      <c r="AA150" s="13"/>
      <c r="AB150" s="13"/>
      <c r="AC150" s="13"/>
      <c r="AD150" s="13"/>
      <c r="AE150" s="13"/>
      <c r="AF150" s="13"/>
      <c r="AG150" s="13"/>
      <c r="AH150" s="13" t="s">
        <v>1698</v>
      </c>
      <c r="AI150" s="13" t="s">
        <v>1699</v>
      </c>
      <c r="AJ150" s="13" t="s">
        <v>124</v>
      </c>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0"/>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c r="FN150" s="13"/>
      <c r="FO150" s="13"/>
      <c r="FP150" s="13"/>
      <c r="FQ150" s="13"/>
      <c r="FR150" s="13"/>
      <c r="FS150" s="13"/>
      <c r="FT150" s="13"/>
      <c r="FU150" s="13"/>
      <c r="FV150" s="13"/>
      <c r="FW150" s="13"/>
      <c r="FX150" s="13"/>
      <c r="FY150" s="13"/>
      <c r="FZ150" s="13"/>
      <c r="GA150" s="13"/>
      <c r="GB150" s="13"/>
      <c r="GC150" s="13"/>
      <c r="GD150" s="13"/>
      <c r="GE150" s="13"/>
      <c r="GF150" s="13"/>
      <c r="GG150" s="13"/>
      <c r="GH150" s="13"/>
      <c r="GI150" s="13"/>
      <c r="GJ150" s="13"/>
      <c r="GK150" s="10"/>
      <c r="GL150" s="10" t="s">
        <v>1700</v>
      </c>
      <c r="GM150" s="10"/>
      <c r="GN150" s="10"/>
      <c r="GO150" s="18" t="s">
        <v>111</v>
      </c>
    </row>
    <row r="151" ht="15.75" customHeight="1">
      <c r="A151" s="3">
        <v>106.0</v>
      </c>
      <c r="B151" s="4" t="s">
        <v>1701</v>
      </c>
      <c r="C151" s="4" t="s">
        <v>1702</v>
      </c>
      <c r="D151" s="3">
        <v>2018.0</v>
      </c>
      <c r="E151" s="8" t="s">
        <v>1703</v>
      </c>
      <c r="F151" s="6">
        <v>1.0</v>
      </c>
      <c r="G151" s="6">
        <v>52.0</v>
      </c>
      <c r="H151" s="6" t="s">
        <v>185</v>
      </c>
      <c r="I151" s="7" t="s">
        <v>91</v>
      </c>
      <c r="J151" s="6" t="s">
        <v>1704</v>
      </c>
      <c r="K151" s="6" t="s">
        <v>205</v>
      </c>
      <c r="L151" s="6">
        <v>1.0</v>
      </c>
      <c r="M151" s="6">
        <v>2.0</v>
      </c>
      <c r="N151" s="6" t="s">
        <v>311</v>
      </c>
      <c r="O151" s="6" t="s">
        <v>478</v>
      </c>
      <c r="P151" s="6">
        <v>20.0</v>
      </c>
      <c r="Q151" s="6">
        <v>26.0</v>
      </c>
      <c r="R151" s="6" t="s">
        <v>118</v>
      </c>
      <c r="S151" s="6"/>
      <c r="T151" s="6">
        <v>20.0</v>
      </c>
      <c r="U151" s="6">
        <v>26.0</v>
      </c>
      <c r="V151" s="6"/>
      <c r="W151" s="6"/>
      <c r="X151" s="6"/>
      <c r="Y151" s="6"/>
      <c r="Z151" s="6"/>
      <c r="AA151" s="6"/>
      <c r="AB151" s="6"/>
      <c r="AC151" s="6"/>
      <c r="AD151" s="6"/>
      <c r="AE151" s="6"/>
      <c r="AF151" s="6"/>
      <c r="AG151" s="6"/>
      <c r="AH151" s="6" t="s">
        <v>188</v>
      </c>
      <c r="AI151" s="6" t="s">
        <v>371</v>
      </c>
      <c r="AJ151" s="6" t="s">
        <v>140</v>
      </c>
      <c r="AK151" s="6"/>
      <c r="AL151" s="6"/>
      <c r="AM151" s="6"/>
      <c r="AN151" s="6"/>
      <c r="AO151" s="6"/>
      <c r="AP151" s="6"/>
      <c r="AQ151" s="6"/>
      <c r="AR151" s="6"/>
      <c r="AS151" s="6"/>
      <c r="AT151" s="6"/>
      <c r="AU151" s="6"/>
      <c r="AV151" s="6"/>
      <c r="AW151" s="6"/>
      <c r="AX151" s="6" t="s">
        <v>124</v>
      </c>
      <c r="AY151" s="6"/>
      <c r="AZ151" s="6"/>
      <c r="BA151" s="6"/>
      <c r="BB151" s="6"/>
      <c r="BC151" s="6"/>
      <c r="BD151" s="6"/>
      <c r="BE151" s="6"/>
      <c r="BF151" s="6"/>
      <c r="BG151" s="6"/>
      <c r="BH151" s="6"/>
      <c r="BI151" s="6"/>
      <c r="BJ151" s="6" t="s">
        <v>206</v>
      </c>
      <c r="BK151" s="6" t="s">
        <v>456</v>
      </c>
      <c r="BL151" s="6" t="s">
        <v>124</v>
      </c>
      <c r="BM151" s="6"/>
      <c r="BN151" s="6"/>
      <c r="BO151" s="6"/>
      <c r="BP151" s="6"/>
      <c r="BQ151" s="6"/>
      <c r="BR151" s="6"/>
      <c r="BS151" s="6"/>
      <c r="BT151" s="6"/>
      <c r="BU151" s="6"/>
      <c r="BV151" s="6"/>
      <c r="BW151" s="4"/>
      <c r="BX151" s="6"/>
      <c r="BY151" s="6"/>
      <c r="BZ151" s="6" t="s">
        <v>140</v>
      </c>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4" t="s">
        <v>1705</v>
      </c>
      <c r="GL151" s="4" t="s">
        <v>1706</v>
      </c>
      <c r="GM151" s="4"/>
      <c r="GN151" s="4"/>
      <c r="GO151" s="18" t="s">
        <v>111</v>
      </c>
    </row>
    <row r="152" ht="15.75" customHeight="1">
      <c r="A152" s="9">
        <v>107.0</v>
      </c>
      <c r="B152" s="10" t="s">
        <v>1707</v>
      </c>
      <c r="C152" s="10" t="s">
        <v>1708</v>
      </c>
      <c r="D152" s="11">
        <v>2018.0</v>
      </c>
      <c r="E152" s="12" t="s">
        <v>1709</v>
      </c>
      <c r="F152" s="13">
        <v>1.0</v>
      </c>
      <c r="G152" s="13">
        <v>69.0</v>
      </c>
      <c r="H152" s="13" t="s">
        <v>185</v>
      </c>
      <c r="I152" s="7" t="s">
        <v>91</v>
      </c>
      <c r="J152" s="13" t="s">
        <v>92</v>
      </c>
      <c r="K152" s="13" t="s">
        <v>175</v>
      </c>
      <c r="L152" s="13">
        <v>2.0</v>
      </c>
      <c r="M152" s="13">
        <v>2.0</v>
      </c>
      <c r="N152" s="13" t="s">
        <v>116</v>
      </c>
      <c r="O152" s="13" t="s">
        <v>117</v>
      </c>
      <c r="P152" s="13">
        <v>15.0</v>
      </c>
      <c r="Q152" s="13">
        <v>34.0</v>
      </c>
      <c r="R152" s="13" t="s">
        <v>118</v>
      </c>
      <c r="S152" s="13" t="s">
        <v>1710</v>
      </c>
      <c r="T152" s="13">
        <v>15.0</v>
      </c>
      <c r="U152" s="13">
        <v>35.0</v>
      </c>
      <c r="V152" s="13"/>
      <c r="W152" s="13"/>
      <c r="X152" s="13"/>
      <c r="Y152" s="13"/>
      <c r="Z152" s="13"/>
      <c r="AA152" s="13"/>
      <c r="AB152" s="13"/>
      <c r="AC152" s="13"/>
      <c r="AD152" s="13"/>
      <c r="AE152" s="13"/>
      <c r="AF152" s="13"/>
      <c r="AG152" s="13"/>
      <c r="AH152" s="13" t="s">
        <v>1711</v>
      </c>
      <c r="AI152" s="13" t="s">
        <v>1712</v>
      </c>
      <c r="AJ152" s="13" t="s">
        <v>124</v>
      </c>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0"/>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3"/>
      <c r="EN152" s="13"/>
      <c r="EO152" s="13"/>
      <c r="EP152" s="13"/>
      <c r="EQ152" s="13"/>
      <c r="ER152" s="13"/>
      <c r="ES152" s="13"/>
      <c r="ET152" s="13"/>
      <c r="EU152" s="13"/>
      <c r="EV152" s="13"/>
      <c r="EW152" s="13"/>
      <c r="EX152" s="13"/>
      <c r="EY152" s="13"/>
      <c r="EZ152" s="13"/>
      <c r="FA152" s="13"/>
      <c r="FB152" s="13"/>
      <c r="FC152" s="13"/>
      <c r="FD152" s="13"/>
      <c r="FE152" s="13"/>
      <c r="FF152" s="13"/>
      <c r="FG152" s="13"/>
      <c r="FH152" s="13"/>
      <c r="FI152" s="13"/>
      <c r="FJ152" s="13"/>
      <c r="FK152" s="13"/>
      <c r="FL152" s="13"/>
      <c r="FM152" s="13"/>
      <c r="FN152" s="13"/>
      <c r="FO152" s="13"/>
      <c r="FP152" s="13"/>
      <c r="FQ152" s="13"/>
      <c r="FR152" s="13"/>
      <c r="FS152" s="13"/>
      <c r="FT152" s="13"/>
      <c r="FU152" s="13"/>
      <c r="FV152" s="13"/>
      <c r="FW152" s="13"/>
      <c r="FX152" s="13"/>
      <c r="FY152" s="13"/>
      <c r="FZ152" s="13"/>
      <c r="GA152" s="13"/>
      <c r="GB152" s="13"/>
      <c r="GC152" s="13"/>
      <c r="GD152" s="13"/>
      <c r="GE152" s="13"/>
      <c r="GF152" s="13"/>
      <c r="GG152" s="13"/>
      <c r="GH152" s="13"/>
      <c r="GI152" s="13"/>
      <c r="GJ152" s="13"/>
      <c r="GK152" s="10"/>
      <c r="GL152" s="10" t="s">
        <v>1713</v>
      </c>
      <c r="GM152" s="10"/>
      <c r="GN152" s="10" t="s">
        <v>1714</v>
      </c>
      <c r="GO152" s="18" t="s">
        <v>111</v>
      </c>
    </row>
    <row r="153" ht="15.75" customHeight="1">
      <c r="A153" s="3">
        <v>23.0</v>
      </c>
      <c r="B153" s="4" t="s">
        <v>1715</v>
      </c>
      <c r="C153" s="4" t="s">
        <v>1716</v>
      </c>
      <c r="D153" s="3">
        <v>2018.0</v>
      </c>
      <c r="E153" s="8" t="s">
        <v>1717</v>
      </c>
      <c r="F153" s="6">
        <v>1.0</v>
      </c>
      <c r="G153" s="6">
        <v>101.0</v>
      </c>
      <c r="H153" s="6" t="s">
        <v>185</v>
      </c>
      <c r="I153" s="7" t="s">
        <v>91</v>
      </c>
      <c r="J153" s="6" t="s">
        <v>204</v>
      </c>
      <c r="K153" s="6" t="s">
        <v>175</v>
      </c>
      <c r="L153" s="6">
        <v>2.0</v>
      </c>
      <c r="M153" s="6">
        <v>2.0</v>
      </c>
      <c r="N153" s="6" t="s">
        <v>1718</v>
      </c>
      <c r="O153" s="6" t="s">
        <v>117</v>
      </c>
      <c r="P153" s="6">
        <v>15.0</v>
      </c>
      <c r="Q153" s="6">
        <v>50.0</v>
      </c>
      <c r="R153" s="6" t="s">
        <v>118</v>
      </c>
      <c r="S153" s="6" t="s">
        <v>1719</v>
      </c>
      <c r="T153" s="6">
        <v>15.0</v>
      </c>
      <c r="U153" s="6">
        <v>40.0</v>
      </c>
      <c r="V153" s="6"/>
      <c r="W153" s="6"/>
      <c r="X153" s="6"/>
      <c r="Y153" s="6"/>
      <c r="Z153" s="6"/>
      <c r="AA153" s="6"/>
      <c r="AB153" s="6"/>
      <c r="AC153" s="6"/>
      <c r="AD153" s="6"/>
      <c r="AE153" s="6"/>
      <c r="AF153" s="6"/>
      <c r="AG153" s="6"/>
      <c r="AH153" s="6" t="s">
        <v>188</v>
      </c>
      <c r="AI153" s="6" t="s">
        <v>1720</v>
      </c>
      <c r="AJ153" s="6" t="s">
        <v>140</v>
      </c>
      <c r="AK153" s="6" t="s">
        <v>1721</v>
      </c>
      <c r="AL153" s="6" t="s">
        <v>1722</v>
      </c>
      <c r="AM153" s="6" t="s">
        <v>1723</v>
      </c>
      <c r="AN153" s="6" t="s">
        <v>1724</v>
      </c>
      <c r="AO153" s="6"/>
      <c r="AP153" s="6"/>
      <c r="AQ153" s="6"/>
      <c r="AR153" s="6"/>
      <c r="AS153" s="6"/>
      <c r="AT153" s="6"/>
      <c r="AU153" s="6"/>
      <c r="AV153" s="6" t="s">
        <v>211</v>
      </c>
      <c r="AW153" s="6" t="s">
        <v>1725</v>
      </c>
      <c r="AX153" s="6" t="s">
        <v>140</v>
      </c>
      <c r="AY153" s="6" t="s">
        <v>1726</v>
      </c>
      <c r="AZ153" s="6" t="s">
        <v>1727</v>
      </c>
      <c r="BA153" s="6" t="s">
        <v>1728</v>
      </c>
      <c r="BB153" s="6" t="s">
        <v>1729</v>
      </c>
      <c r="BC153" s="6"/>
      <c r="BD153" s="6"/>
      <c r="BE153" s="6"/>
      <c r="BF153" s="6"/>
      <c r="BG153" s="6"/>
      <c r="BH153" s="6"/>
      <c r="BI153" s="6"/>
      <c r="BJ153" s="6"/>
      <c r="BK153" s="6"/>
      <c r="BL153" s="6"/>
      <c r="BM153" s="6"/>
      <c r="BN153" s="6"/>
      <c r="BO153" s="6"/>
      <c r="BP153" s="6"/>
      <c r="BQ153" s="6"/>
      <c r="BR153" s="6"/>
      <c r="BS153" s="6"/>
      <c r="BT153" s="6"/>
      <c r="BU153" s="6"/>
      <c r="BV153" s="6"/>
      <c r="BW153" s="4"/>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4"/>
      <c r="GL153" s="4" t="s">
        <v>1730</v>
      </c>
      <c r="GM153" s="4"/>
      <c r="GN153" s="4"/>
      <c r="GO153" s="6" t="s">
        <v>129</v>
      </c>
    </row>
    <row r="154" ht="15.75" customHeight="1">
      <c r="A154" s="3">
        <v>29.0</v>
      </c>
      <c r="B154" s="4" t="s">
        <v>1731</v>
      </c>
      <c r="C154" s="4" t="s">
        <v>1732</v>
      </c>
      <c r="D154" s="3">
        <v>2018.0</v>
      </c>
      <c r="E154" s="8" t="s">
        <v>1733</v>
      </c>
      <c r="F154" s="6">
        <v>1.0</v>
      </c>
      <c r="G154" s="6">
        <v>34.0</v>
      </c>
      <c r="H154" s="6" t="s">
        <v>185</v>
      </c>
      <c r="I154" s="7" t="s">
        <v>91</v>
      </c>
      <c r="J154" s="6" t="s">
        <v>872</v>
      </c>
      <c r="K154" s="6" t="s">
        <v>1734</v>
      </c>
      <c r="L154" s="6">
        <v>1.0</v>
      </c>
      <c r="M154" s="6">
        <v>2.0</v>
      </c>
      <c r="N154" s="6" t="s">
        <v>116</v>
      </c>
      <c r="O154" s="6" t="s">
        <v>117</v>
      </c>
      <c r="P154" s="6">
        <v>15.0</v>
      </c>
      <c r="Q154" s="6">
        <v>17.0</v>
      </c>
      <c r="R154" s="6" t="s">
        <v>118</v>
      </c>
      <c r="S154" s="6" t="s">
        <v>1735</v>
      </c>
      <c r="T154" s="6">
        <v>15.0</v>
      </c>
      <c r="U154" s="6">
        <v>17.0</v>
      </c>
      <c r="V154" s="6"/>
      <c r="W154" s="6"/>
      <c r="X154" s="6"/>
      <c r="Y154" s="6"/>
      <c r="Z154" s="6"/>
      <c r="AA154" s="6"/>
      <c r="AB154" s="6"/>
      <c r="AC154" s="6"/>
      <c r="AD154" s="6"/>
      <c r="AE154" s="6"/>
      <c r="AF154" s="6"/>
      <c r="AG154" s="6"/>
      <c r="AH154" s="6" t="s">
        <v>1736</v>
      </c>
      <c r="AI154" s="6" t="s">
        <v>1737</v>
      </c>
      <c r="AJ154" s="6" t="s">
        <v>124</v>
      </c>
      <c r="AK154" s="6">
        <f>(0.75+0.9+0.96+0.88+0.89)/5</f>
        <v>0.876</v>
      </c>
      <c r="AL154" s="6">
        <f>SQRT(((0.13^2)+(0.09^2)+(0.06^2)+(0.11^2)+(0.13^2))/5)</f>
        <v>0.1073312629</v>
      </c>
      <c r="AM154" s="6">
        <f>(0.71+0.83+0.9+0.8+0.78)/5</f>
        <v>0.804</v>
      </c>
      <c r="AN154" s="6">
        <f>SQRT(((0.19^2)+(0.14^2)+(0.13^2)+(0.2^2)+(0.17^2))/5)</f>
        <v>0.1682260384</v>
      </c>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4"/>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4"/>
      <c r="GL154" s="4" t="s">
        <v>1738</v>
      </c>
      <c r="GM154" s="4"/>
      <c r="GN154" s="4"/>
      <c r="GO154" s="6" t="s">
        <v>129</v>
      </c>
    </row>
    <row r="155" ht="15.75" customHeight="1">
      <c r="A155" s="9">
        <v>82.0</v>
      </c>
      <c r="B155" s="4" t="s">
        <v>1739</v>
      </c>
      <c r="C155" s="4" t="s">
        <v>1740</v>
      </c>
      <c r="D155" s="3">
        <v>2018.0</v>
      </c>
      <c r="E155" s="8" t="s">
        <v>1741</v>
      </c>
      <c r="F155" s="6">
        <v>1.0</v>
      </c>
      <c r="G155" s="6">
        <v>60.0</v>
      </c>
      <c r="H155" s="6" t="s">
        <v>185</v>
      </c>
      <c r="I155" s="7" t="s">
        <v>91</v>
      </c>
      <c r="J155" s="6" t="s">
        <v>1742</v>
      </c>
      <c r="K155" s="6" t="s">
        <v>205</v>
      </c>
      <c r="L155" s="6">
        <v>1.0</v>
      </c>
      <c r="M155" s="6">
        <v>3.0</v>
      </c>
      <c r="N155" s="6" t="s">
        <v>116</v>
      </c>
      <c r="O155" s="13" t="s">
        <v>117</v>
      </c>
      <c r="P155" s="6">
        <v>20.0</v>
      </c>
      <c r="Q155" s="6">
        <v>19.0</v>
      </c>
      <c r="R155" s="6" t="s">
        <v>1743</v>
      </c>
      <c r="S155" s="23" t="s">
        <v>1744</v>
      </c>
      <c r="T155" s="6">
        <v>20.0</v>
      </c>
      <c r="U155" s="6">
        <v>21.0</v>
      </c>
      <c r="V155" s="6" t="s">
        <v>1745</v>
      </c>
      <c r="W155" s="23" t="s">
        <v>1746</v>
      </c>
      <c r="X155" s="6">
        <v>20.0</v>
      </c>
      <c r="Y155" s="6">
        <v>20.0</v>
      </c>
      <c r="Z155" s="6"/>
      <c r="AA155" s="6"/>
      <c r="AB155" s="6"/>
      <c r="AC155" s="6"/>
      <c r="AD155" s="6"/>
      <c r="AE155" s="6"/>
      <c r="AF155" s="6"/>
      <c r="AG155" s="6"/>
      <c r="AH155" s="6" t="s">
        <v>1747</v>
      </c>
      <c r="AI155" s="23" t="s">
        <v>139</v>
      </c>
      <c r="AJ155" s="6" t="s">
        <v>140</v>
      </c>
      <c r="AK155" s="6" t="s">
        <v>1748</v>
      </c>
      <c r="AL155" s="6" t="s">
        <v>1749</v>
      </c>
      <c r="AM155" s="6" t="s">
        <v>1750</v>
      </c>
      <c r="AN155" s="6" t="s">
        <v>1751</v>
      </c>
      <c r="AO155" s="6" t="s">
        <v>1752</v>
      </c>
      <c r="AP155" s="6" t="s">
        <v>1753</v>
      </c>
      <c r="AQ155" s="6"/>
      <c r="AR155" s="6"/>
      <c r="AS155" s="6"/>
      <c r="AT155" s="6"/>
      <c r="AU155" s="6"/>
      <c r="AV155" s="6" t="s">
        <v>242</v>
      </c>
      <c r="AW155" s="6" t="s">
        <v>679</v>
      </c>
      <c r="AX155" s="6" t="s">
        <v>681</v>
      </c>
      <c r="AY155" s="6" t="s">
        <v>1754</v>
      </c>
      <c r="AZ155" s="6" t="s">
        <v>1755</v>
      </c>
      <c r="BA155" s="6" t="s">
        <v>1756</v>
      </c>
      <c r="BB155" s="6" t="s">
        <v>1757</v>
      </c>
      <c r="BC155" s="6" t="s">
        <v>1758</v>
      </c>
      <c r="BD155" s="6" t="s">
        <v>1759</v>
      </c>
      <c r="BE155" s="6"/>
      <c r="BF155" s="6"/>
      <c r="BG155" s="6"/>
      <c r="BH155" s="6"/>
      <c r="BI155" s="6"/>
      <c r="BJ155" s="6" t="s">
        <v>642</v>
      </c>
      <c r="BK155" s="6" t="s">
        <v>735</v>
      </c>
      <c r="BL155" s="6" t="s">
        <v>140</v>
      </c>
      <c r="BM155" s="6" t="s">
        <v>1760</v>
      </c>
      <c r="BN155" s="6" t="s">
        <v>1761</v>
      </c>
      <c r="BO155" s="6" t="s">
        <v>1762</v>
      </c>
      <c r="BP155" s="6" t="s">
        <v>1763</v>
      </c>
      <c r="BQ155" s="6" t="s">
        <v>1764</v>
      </c>
      <c r="BR155" s="6" t="s">
        <v>1765</v>
      </c>
      <c r="BS155" s="6"/>
      <c r="BT155" s="6"/>
      <c r="BU155" s="6"/>
      <c r="BV155" s="6"/>
      <c r="BW155" s="4"/>
      <c r="BX155" s="6" t="s">
        <v>642</v>
      </c>
      <c r="BY155" s="6" t="s">
        <v>735</v>
      </c>
      <c r="BZ155" s="6" t="s">
        <v>124</v>
      </c>
      <c r="CA155" s="6" t="s">
        <v>1766</v>
      </c>
      <c r="CB155" s="6" t="s">
        <v>1767</v>
      </c>
      <c r="CC155" s="6" t="s">
        <v>1768</v>
      </c>
      <c r="CD155" s="6" t="s">
        <v>1767</v>
      </c>
      <c r="CE155" s="6" t="s">
        <v>1769</v>
      </c>
      <c r="CF155" s="6" t="s">
        <v>1767</v>
      </c>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4"/>
      <c r="GL155" s="4" t="s">
        <v>1770</v>
      </c>
      <c r="GM155" s="4"/>
      <c r="GN155" s="4"/>
      <c r="GO155" s="6" t="s">
        <v>129</v>
      </c>
    </row>
    <row r="156" ht="15.75" customHeight="1">
      <c r="A156" s="9">
        <v>111.0</v>
      </c>
      <c r="B156" s="4" t="s">
        <v>1771</v>
      </c>
      <c r="C156" s="4" t="s">
        <v>1772</v>
      </c>
      <c r="D156" s="3">
        <v>2018.0</v>
      </c>
      <c r="E156" s="8" t="s">
        <v>1773</v>
      </c>
      <c r="F156" s="6">
        <v>1.0</v>
      </c>
      <c r="G156" s="6">
        <v>120.0</v>
      </c>
      <c r="H156" s="6" t="s">
        <v>185</v>
      </c>
      <c r="I156" s="7" t="s">
        <v>265</v>
      </c>
      <c r="J156" s="6" t="s">
        <v>1774</v>
      </c>
      <c r="K156" s="6" t="s">
        <v>115</v>
      </c>
      <c r="L156" s="6">
        <v>1.0</v>
      </c>
      <c r="M156" s="6">
        <v>3.0</v>
      </c>
      <c r="N156" s="6" t="s">
        <v>116</v>
      </c>
      <c r="O156" s="6" t="s">
        <v>487</v>
      </c>
      <c r="P156" s="6">
        <v>30.0</v>
      </c>
      <c r="Q156" s="6">
        <v>39.0</v>
      </c>
      <c r="R156" s="6" t="s">
        <v>1775</v>
      </c>
      <c r="S156" s="6" t="s">
        <v>1170</v>
      </c>
      <c r="T156" s="6">
        <v>30.0</v>
      </c>
      <c r="U156" s="6">
        <v>40.0</v>
      </c>
      <c r="V156" s="6" t="s">
        <v>1776</v>
      </c>
      <c r="W156" s="6" t="s">
        <v>1777</v>
      </c>
      <c r="X156" s="6">
        <v>30.0</v>
      </c>
      <c r="Y156" s="6">
        <v>41.0</v>
      </c>
      <c r="Z156" s="6"/>
      <c r="AA156" s="6"/>
      <c r="AB156" s="6"/>
      <c r="AC156" s="6"/>
      <c r="AD156" s="6"/>
      <c r="AE156" s="6"/>
      <c r="AF156" s="6"/>
      <c r="AG156" s="6"/>
      <c r="AH156" s="6" t="s">
        <v>188</v>
      </c>
      <c r="AI156" s="6" t="s">
        <v>1778</v>
      </c>
      <c r="AJ156" s="6" t="s">
        <v>124</v>
      </c>
      <c r="AK156" s="6">
        <v>17.59</v>
      </c>
      <c r="AL156" s="6">
        <v>0.95</v>
      </c>
      <c r="AM156" s="6">
        <v>14.0</v>
      </c>
      <c r="AN156" s="6">
        <v>0.94</v>
      </c>
      <c r="AO156" s="6">
        <v>14.83</v>
      </c>
      <c r="AP156" s="6">
        <v>0.92</v>
      </c>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4"/>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4"/>
      <c r="GL156" s="4" t="s">
        <v>1779</v>
      </c>
      <c r="GM156" s="4"/>
      <c r="GN156" s="4"/>
      <c r="GO156" s="6" t="s">
        <v>129</v>
      </c>
    </row>
    <row r="157" ht="15.75" customHeight="1">
      <c r="A157" s="9">
        <v>111.0</v>
      </c>
      <c r="B157" s="4" t="s">
        <v>1771</v>
      </c>
      <c r="C157" s="4" t="s">
        <v>1772</v>
      </c>
      <c r="D157" s="3">
        <v>2018.0</v>
      </c>
      <c r="E157" s="8" t="s">
        <v>1773</v>
      </c>
      <c r="F157" s="6">
        <v>1.0</v>
      </c>
      <c r="G157" s="6">
        <v>120.0</v>
      </c>
      <c r="H157" s="6" t="s">
        <v>185</v>
      </c>
      <c r="I157" s="7" t="s">
        <v>265</v>
      </c>
      <c r="J157" s="6" t="s">
        <v>1774</v>
      </c>
      <c r="K157" s="6" t="s">
        <v>93</v>
      </c>
      <c r="L157" s="6">
        <v>2.0</v>
      </c>
      <c r="M157" s="6">
        <v>3.0</v>
      </c>
      <c r="N157" s="6" t="s">
        <v>116</v>
      </c>
      <c r="O157" s="6" t="s">
        <v>487</v>
      </c>
      <c r="P157" s="6">
        <v>30.0</v>
      </c>
      <c r="Q157" s="6">
        <v>39.0</v>
      </c>
      <c r="R157" s="6" t="s">
        <v>1775</v>
      </c>
      <c r="S157" s="6" t="s">
        <v>1170</v>
      </c>
      <c r="T157" s="6">
        <v>30.0</v>
      </c>
      <c r="U157" s="6">
        <v>40.0</v>
      </c>
      <c r="V157" s="6" t="s">
        <v>1776</v>
      </c>
      <c r="W157" s="6" t="s">
        <v>1777</v>
      </c>
      <c r="X157" s="6">
        <v>30.0</v>
      </c>
      <c r="Y157" s="6">
        <v>41.0</v>
      </c>
      <c r="Z157" s="6"/>
      <c r="AA157" s="6"/>
      <c r="AB157" s="6"/>
      <c r="AC157" s="6"/>
      <c r="AD157" s="6"/>
      <c r="AE157" s="6"/>
      <c r="AF157" s="6"/>
      <c r="AG157" s="6"/>
      <c r="AH157" s="6" t="s">
        <v>206</v>
      </c>
      <c r="AI157" s="6" t="s">
        <v>1780</v>
      </c>
      <c r="AJ157" s="6" t="s">
        <v>124</v>
      </c>
      <c r="AK157" s="6" t="s">
        <v>1781</v>
      </c>
      <c r="AL157" s="6" t="s">
        <v>1782</v>
      </c>
      <c r="AM157" s="6" t="s">
        <v>1783</v>
      </c>
      <c r="AN157" s="6" t="s">
        <v>1784</v>
      </c>
      <c r="AO157" s="6" t="s">
        <v>1785</v>
      </c>
      <c r="AP157" s="6" t="s">
        <v>1786</v>
      </c>
      <c r="AQ157" s="6"/>
      <c r="AR157" s="6"/>
      <c r="AS157" s="6"/>
      <c r="AT157" s="6"/>
      <c r="AU157" s="6"/>
      <c r="AV157" s="6" t="s">
        <v>206</v>
      </c>
      <c r="AW157" s="6" t="s">
        <v>1787</v>
      </c>
      <c r="AX157" s="6" t="s">
        <v>124</v>
      </c>
      <c r="AY157" s="6"/>
      <c r="AZ157" s="6"/>
      <c r="BA157" s="6"/>
      <c r="BB157" s="6"/>
      <c r="BC157" s="6"/>
      <c r="BD157" s="6"/>
      <c r="BE157" s="6"/>
      <c r="BF157" s="6"/>
      <c r="BG157" s="6"/>
      <c r="BH157" s="6"/>
      <c r="BI157" s="4"/>
      <c r="BJ157" s="6" t="s">
        <v>206</v>
      </c>
      <c r="BK157" s="6" t="s">
        <v>1788</v>
      </c>
      <c r="BL157" s="6" t="s">
        <v>124</v>
      </c>
      <c r="BM157" s="6"/>
      <c r="BN157" s="6"/>
      <c r="BO157" s="6"/>
      <c r="BP157" s="6"/>
      <c r="BQ157" s="6"/>
      <c r="BR157" s="6"/>
      <c r="BS157" s="6"/>
      <c r="BT157" s="6"/>
      <c r="BU157" s="6"/>
      <c r="BV157" s="6"/>
      <c r="BW157" s="6"/>
      <c r="BX157" s="6" t="s">
        <v>1789</v>
      </c>
      <c r="BY157" s="6" t="s">
        <v>1790</v>
      </c>
      <c r="BZ157" s="6" t="s">
        <v>1791</v>
      </c>
      <c r="CA157" s="6" t="s">
        <v>1792</v>
      </c>
      <c r="CB157" s="6" t="s">
        <v>1793</v>
      </c>
      <c r="CC157" s="6" t="s">
        <v>1794</v>
      </c>
      <c r="CD157" s="6" t="s">
        <v>1795</v>
      </c>
      <c r="CE157" s="6" t="s">
        <v>1796</v>
      </c>
      <c r="CF157" s="6" t="s">
        <v>1797</v>
      </c>
      <c r="CG157" s="6"/>
      <c r="CH157" s="6"/>
      <c r="CI157" s="6"/>
      <c r="CJ157" s="4"/>
      <c r="CK157" s="4"/>
      <c r="CL157" s="4"/>
      <c r="CM157" s="4"/>
      <c r="CN157" s="4"/>
      <c r="CO157" s="4"/>
      <c r="CP157" s="4"/>
      <c r="CQ157" s="4"/>
      <c r="CR157" s="4"/>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4"/>
      <c r="GL157" s="4" t="s">
        <v>1779</v>
      </c>
      <c r="GM157" s="4"/>
      <c r="GN157" s="4"/>
      <c r="GO157" s="6" t="s">
        <v>129</v>
      </c>
    </row>
    <row r="158" ht="15.75" customHeight="1">
      <c r="A158" s="9">
        <v>51.0</v>
      </c>
      <c r="B158" s="4" t="s">
        <v>1798</v>
      </c>
      <c r="C158" s="4" t="s">
        <v>1799</v>
      </c>
      <c r="D158" s="3">
        <v>2018.0</v>
      </c>
      <c r="E158" s="8" t="s">
        <v>1800</v>
      </c>
      <c r="F158" s="6">
        <v>1.0</v>
      </c>
      <c r="G158" s="6">
        <v>24.0</v>
      </c>
      <c r="H158" s="6" t="s">
        <v>90</v>
      </c>
      <c r="I158" s="7" t="s">
        <v>91</v>
      </c>
      <c r="J158" s="6" t="s">
        <v>1801</v>
      </c>
      <c r="K158" s="6" t="s">
        <v>1638</v>
      </c>
      <c r="L158" s="6">
        <v>3.0</v>
      </c>
      <c r="M158" s="6">
        <v>4.0</v>
      </c>
      <c r="N158" s="6" t="s">
        <v>297</v>
      </c>
      <c r="O158" s="6" t="s">
        <v>333</v>
      </c>
      <c r="P158" s="6">
        <v>15.0</v>
      </c>
      <c r="Q158" s="6">
        <v>24.0</v>
      </c>
      <c r="R158" s="6" t="s">
        <v>1802</v>
      </c>
      <c r="S158" s="6" t="s">
        <v>723</v>
      </c>
      <c r="T158" s="6">
        <v>15.0</v>
      </c>
      <c r="U158" s="6">
        <v>24.0</v>
      </c>
      <c r="V158" s="23" t="s">
        <v>1803</v>
      </c>
      <c r="W158" s="23" t="s">
        <v>723</v>
      </c>
      <c r="X158" s="6">
        <v>15.0</v>
      </c>
      <c r="Y158" s="6">
        <v>24.0</v>
      </c>
      <c r="Z158" s="23" t="s">
        <v>1804</v>
      </c>
      <c r="AA158" s="23" t="s">
        <v>723</v>
      </c>
      <c r="AB158" s="6">
        <v>15.0</v>
      </c>
      <c r="AC158" s="6">
        <v>24.0</v>
      </c>
      <c r="AD158" s="23"/>
      <c r="AE158" s="23"/>
      <c r="AF158" s="23"/>
      <c r="AG158" s="23"/>
      <c r="AH158" s="23" t="s">
        <v>211</v>
      </c>
      <c r="AI158" s="6" t="s">
        <v>1805</v>
      </c>
      <c r="AJ158" s="6" t="s">
        <v>124</v>
      </c>
      <c r="AK158" s="6">
        <f>(6.13+9.5+11.1+11.75+12.3)/5</f>
        <v>10.156</v>
      </c>
      <c r="AL158" s="6">
        <f>SQRT(((1.5^2)+(1.6^2)+(1.8^2)+(1.8^2)+(2.2^2))/5)</f>
        <v>1.796106901</v>
      </c>
      <c r="AM158" s="6">
        <f>(7.46+9.33+10.96+12.17+13.17)/5</f>
        <v>10.618</v>
      </c>
      <c r="AN158" s="6">
        <f>SQRT(((2.4^2)+(2.4^2)+(2^2)+(1.9^2)+(1.9^2))/5)</f>
        <v>2.132604042</v>
      </c>
      <c r="AO158" s="6">
        <f>(6+8.67+10.83+12.21+12.71)/5</f>
        <v>10.084</v>
      </c>
      <c r="AP158" s="6">
        <f>SQRT(((1.7^2)+(1.9^2)+(2.5^2)+(2.4^2)+(2.1^2))/5)</f>
        <v>2.141027791</v>
      </c>
      <c r="AQ158" s="6">
        <f>(5.96+8.75+10.25+10.75+12.29)/5</f>
        <v>9.6</v>
      </c>
      <c r="AR158" s="6">
        <f>SQRT(((1.9^2)+(1.8^2)+(2.2^2)+(3.2^2)+(2.1^2))/5)</f>
        <v>2.295212408</v>
      </c>
      <c r="AS158" s="6"/>
      <c r="AT158" s="6"/>
      <c r="AU158" s="6"/>
      <c r="AV158" s="6" t="s">
        <v>206</v>
      </c>
      <c r="AW158" s="6" t="s">
        <v>1806</v>
      </c>
      <c r="AX158" s="6" t="s">
        <v>124</v>
      </c>
      <c r="AY158" s="6">
        <v>10.9</v>
      </c>
      <c r="AZ158" s="6">
        <v>2.7</v>
      </c>
      <c r="BA158" s="6">
        <v>12.21</v>
      </c>
      <c r="BB158" s="6">
        <v>2.6</v>
      </c>
      <c r="BC158" s="6">
        <v>11.75</v>
      </c>
      <c r="BD158" s="6">
        <v>2.2</v>
      </c>
      <c r="BE158" s="6">
        <v>10.71</v>
      </c>
      <c r="BF158" s="6">
        <v>3.0</v>
      </c>
      <c r="BG158" s="6"/>
      <c r="BH158" s="6"/>
      <c r="BI158" s="6"/>
      <c r="BJ158" s="6" t="s">
        <v>206</v>
      </c>
      <c r="BK158" s="6" t="s">
        <v>1806</v>
      </c>
      <c r="BL158" s="6" t="s">
        <v>124</v>
      </c>
      <c r="BM158" s="6">
        <v>22.26</v>
      </c>
      <c r="BN158" s="6">
        <v>4.8</v>
      </c>
      <c r="BO158" s="6">
        <v>22.52</v>
      </c>
      <c r="BP158" s="6">
        <v>3.9</v>
      </c>
      <c r="BQ158" s="6">
        <v>22.48</v>
      </c>
      <c r="BR158" s="6">
        <v>4.2</v>
      </c>
      <c r="BS158" s="6">
        <v>21.57</v>
      </c>
      <c r="BT158" s="6">
        <v>4.6</v>
      </c>
      <c r="BU158" s="6"/>
      <c r="BV158" s="6"/>
      <c r="BW158" s="4"/>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4"/>
      <c r="GL158" s="4" t="s">
        <v>1807</v>
      </c>
      <c r="GM158" s="4"/>
      <c r="GN158" s="4"/>
      <c r="GO158" s="6" t="s">
        <v>1808</v>
      </c>
    </row>
    <row r="159" ht="15.75" customHeight="1">
      <c r="A159" s="9">
        <v>151.0</v>
      </c>
      <c r="B159" s="24" t="s">
        <v>1809</v>
      </c>
      <c r="C159" s="10" t="s">
        <v>1810</v>
      </c>
      <c r="D159" s="11">
        <v>2018.0</v>
      </c>
      <c r="E159" s="12" t="s">
        <v>1811</v>
      </c>
      <c r="F159" s="6">
        <v>1.0</v>
      </c>
      <c r="G159" s="6">
        <v>36.0</v>
      </c>
      <c r="H159" s="6" t="s">
        <v>185</v>
      </c>
      <c r="I159" s="7" t="s">
        <v>265</v>
      </c>
      <c r="J159" s="6" t="s">
        <v>1774</v>
      </c>
      <c r="K159" s="6" t="s">
        <v>93</v>
      </c>
      <c r="L159" s="6">
        <v>1.0</v>
      </c>
      <c r="M159" s="6">
        <v>4.0</v>
      </c>
      <c r="N159" s="6" t="s">
        <v>297</v>
      </c>
      <c r="O159" s="6" t="s">
        <v>117</v>
      </c>
      <c r="P159" s="6">
        <v>45.0</v>
      </c>
      <c r="Q159" s="6">
        <v>10.0</v>
      </c>
      <c r="R159" s="6" t="s">
        <v>120</v>
      </c>
      <c r="S159" s="6" t="s">
        <v>1812</v>
      </c>
      <c r="T159" s="6">
        <v>45.0</v>
      </c>
      <c r="U159" s="6">
        <v>12.0</v>
      </c>
      <c r="V159" s="23" t="s">
        <v>120</v>
      </c>
      <c r="W159" s="23" t="s">
        <v>1813</v>
      </c>
      <c r="X159" s="6">
        <v>45.0</v>
      </c>
      <c r="Y159" s="6">
        <v>7.0</v>
      </c>
      <c r="Z159" s="23" t="s">
        <v>120</v>
      </c>
      <c r="AA159" s="23" t="s">
        <v>1814</v>
      </c>
      <c r="AB159" s="6">
        <v>45.0</v>
      </c>
      <c r="AC159" s="6">
        <v>7.0</v>
      </c>
      <c r="AD159" s="23"/>
      <c r="AE159" s="23"/>
      <c r="AF159" s="23"/>
      <c r="AG159" s="23"/>
      <c r="AH159" s="23" t="s">
        <v>96</v>
      </c>
      <c r="AI159" s="6" t="s">
        <v>734</v>
      </c>
      <c r="AJ159" s="6" t="s">
        <v>124</v>
      </c>
      <c r="AK159" s="6"/>
      <c r="AL159" s="6"/>
      <c r="AM159" s="6"/>
      <c r="AN159" s="6"/>
      <c r="AO159" s="6"/>
      <c r="AP159" s="6"/>
      <c r="AQ159" s="6"/>
      <c r="AR159" s="6"/>
      <c r="AS159" s="6"/>
      <c r="AT159" s="6"/>
      <c r="AU159" s="6"/>
      <c r="AV159" s="6" t="s">
        <v>96</v>
      </c>
      <c r="AW159" s="6" t="s">
        <v>734</v>
      </c>
      <c r="AX159" s="6" t="s">
        <v>894</v>
      </c>
      <c r="AY159" s="6"/>
      <c r="AZ159" s="6"/>
      <c r="BA159" s="6"/>
      <c r="BB159" s="6"/>
      <c r="BC159" s="6"/>
      <c r="BD159" s="6"/>
      <c r="BE159" s="6"/>
      <c r="BF159" s="6"/>
      <c r="BG159" s="6"/>
      <c r="BH159" s="6"/>
      <c r="BI159" s="6"/>
      <c r="BJ159" s="6" t="s">
        <v>188</v>
      </c>
      <c r="BK159" s="6" t="s">
        <v>1815</v>
      </c>
      <c r="BL159" s="6" t="s">
        <v>124</v>
      </c>
      <c r="BM159" s="6"/>
      <c r="BN159" s="6"/>
      <c r="BO159" s="6"/>
      <c r="BP159" s="6"/>
      <c r="BQ159" s="6"/>
      <c r="BR159" s="6"/>
      <c r="BS159" s="6"/>
      <c r="BT159" s="6"/>
      <c r="BU159" s="6"/>
      <c r="BV159" s="6"/>
      <c r="BW159" s="4"/>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4"/>
      <c r="GL159" s="4"/>
      <c r="GM159" s="4"/>
      <c r="GN159" s="4"/>
      <c r="GO159" s="6" t="s">
        <v>111</v>
      </c>
    </row>
    <row r="160" ht="15.75" customHeight="1">
      <c r="A160" s="9">
        <v>152.0</v>
      </c>
      <c r="B160" s="24" t="s">
        <v>1816</v>
      </c>
      <c r="C160" s="4" t="s">
        <v>1817</v>
      </c>
      <c r="D160" s="3">
        <v>2018.0</v>
      </c>
      <c r="E160" s="8" t="s">
        <v>1818</v>
      </c>
      <c r="F160" s="6">
        <v>1.0</v>
      </c>
      <c r="G160" s="6">
        <v>77.0</v>
      </c>
      <c r="H160" s="6" t="s">
        <v>185</v>
      </c>
      <c r="I160" s="7" t="s">
        <v>91</v>
      </c>
      <c r="J160" s="6" t="s">
        <v>1819</v>
      </c>
      <c r="K160" s="6" t="s">
        <v>205</v>
      </c>
      <c r="L160" s="6">
        <v>3.0</v>
      </c>
      <c r="M160" s="6">
        <v>2.0</v>
      </c>
      <c r="N160" s="6" t="s">
        <v>297</v>
      </c>
      <c r="O160" s="6" t="s">
        <v>117</v>
      </c>
      <c r="P160" s="6">
        <v>12.5</v>
      </c>
      <c r="Q160" s="6">
        <v>25.0</v>
      </c>
      <c r="R160" s="6" t="s">
        <v>311</v>
      </c>
      <c r="S160" s="6" t="s">
        <v>1820</v>
      </c>
      <c r="T160" s="6">
        <v>12.5</v>
      </c>
      <c r="U160" s="6">
        <v>25.0</v>
      </c>
      <c r="V160" s="23"/>
      <c r="W160" s="23"/>
      <c r="X160" s="6"/>
      <c r="Y160" s="6"/>
      <c r="Z160" s="23"/>
      <c r="AA160" s="23"/>
      <c r="AB160" s="6"/>
      <c r="AC160" s="6"/>
      <c r="AD160" s="23"/>
      <c r="AE160" s="23"/>
      <c r="AF160" s="23"/>
      <c r="AG160" s="23"/>
      <c r="AH160" s="23" t="s">
        <v>242</v>
      </c>
      <c r="AI160" s="6" t="s">
        <v>1821</v>
      </c>
      <c r="AJ160" s="6" t="s">
        <v>124</v>
      </c>
      <c r="AK160" s="6">
        <v>0.44</v>
      </c>
      <c r="AL160" s="6">
        <v>0.1</v>
      </c>
      <c r="AM160" s="6">
        <v>0.51</v>
      </c>
      <c r="AN160" s="6">
        <v>0.05</v>
      </c>
      <c r="AO160" s="6"/>
      <c r="AP160" s="6"/>
      <c r="AQ160" s="6"/>
      <c r="AR160" s="6"/>
      <c r="AS160" s="6"/>
      <c r="AT160" s="6"/>
      <c r="AU160" s="6"/>
      <c r="AV160" s="6" t="s">
        <v>206</v>
      </c>
      <c r="AW160" s="6" t="s">
        <v>1821</v>
      </c>
      <c r="AX160" s="6" t="s">
        <v>124</v>
      </c>
      <c r="AY160" s="6">
        <v>0.42</v>
      </c>
      <c r="AZ160" s="6">
        <v>0.12</v>
      </c>
      <c r="BA160" s="6">
        <v>0.5</v>
      </c>
      <c r="BB160" s="6">
        <v>0.1</v>
      </c>
      <c r="BC160" s="6"/>
      <c r="BD160" s="6"/>
      <c r="BE160" s="6"/>
      <c r="BF160" s="6"/>
      <c r="BG160" s="6"/>
      <c r="BH160" s="6"/>
      <c r="BI160" s="6"/>
      <c r="BJ160" s="6"/>
      <c r="BK160" s="6"/>
      <c r="BL160" s="6"/>
      <c r="BM160" s="6"/>
      <c r="BN160" s="6"/>
      <c r="BO160" s="6"/>
      <c r="BP160" s="6"/>
      <c r="BQ160" s="6"/>
      <c r="BR160" s="6"/>
      <c r="BS160" s="6"/>
      <c r="BT160" s="6"/>
      <c r="BU160" s="6"/>
      <c r="BV160" s="6"/>
      <c r="BW160" s="4"/>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4"/>
      <c r="GL160" s="4"/>
      <c r="GM160" s="4"/>
      <c r="GN160" s="4"/>
      <c r="GO160" s="6" t="s">
        <v>129</v>
      </c>
    </row>
    <row r="161" ht="15.75" customHeight="1">
      <c r="A161" s="19">
        <v>153.0</v>
      </c>
      <c r="B161" s="10" t="s">
        <v>1822</v>
      </c>
      <c r="C161" s="10" t="s">
        <v>1823</v>
      </c>
      <c r="D161" s="11">
        <v>2018.0</v>
      </c>
      <c r="E161" s="43" t="s">
        <v>1824</v>
      </c>
      <c r="F161" s="13">
        <v>1.0</v>
      </c>
      <c r="G161" s="13">
        <v>14.0</v>
      </c>
      <c r="H161" s="13" t="s">
        <v>90</v>
      </c>
      <c r="I161" s="7" t="s">
        <v>91</v>
      </c>
      <c r="J161" s="23" t="s">
        <v>92</v>
      </c>
      <c r="K161" s="13" t="s">
        <v>93</v>
      </c>
      <c r="L161" s="13">
        <v>2.0</v>
      </c>
      <c r="M161" s="13">
        <v>2.0</v>
      </c>
      <c r="N161" s="23" t="s">
        <v>535</v>
      </c>
      <c r="O161" s="23" t="s">
        <v>1825</v>
      </c>
      <c r="P161" s="23">
        <v>10.0</v>
      </c>
      <c r="Q161" s="23">
        <v>14.0</v>
      </c>
      <c r="R161" s="23"/>
      <c r="S161" s="23"/>
      <c r="T161" s="13"/>
      <c r="U161" s="23"/>
      <c r="V161" s="13"/>
      <c r="W161" s="13"/>
      <c r="X161" s="13"/>
      <c r="Y161" s="23"/>
      <c r="Z161" s="13"/>
      <c r="AA161" s="13"/>
      <c r="AB161" s="13"/>
      <c r="AC161" s="23"/>
      <c r="AD161" s="13"/>
      <c r="AE161" s="13"/>
      <c r="AF161" s="13"/>
      <c r="AG161" s="13"/>
      <c r="AH161" s="13" t="s">
        <v>96</v>
      </c>
      <c r="AI161" s="13" t="s">
        <v>1826</v>
      </c>
      <c r="AJ161" s="13" t="s">
        <v>140</v>
      </c>
      <c r="AK161" s="23" t="s">
        <v>1827</v>
      </c>
      <c r="AL161" s="23" t="s">
        <v>1828</v>
      </c>
      <c r="AM161" s="23"/>
      <c r="AN161" s="23"/>
      <c r="AO161" s="23"/>
      <c r="AP161" s="23"/>
      <c r="AQ161" s="23"/>
      <c r="AR161" s="23"/>
      <c r="AS161" s="23"/>
      <c r="AT161" s="23"/>
      <c r="AU161" s="13"/>
      <c r="AV161" s="13"/>
      <c r="AW161" s="13"/>
      <c r="AX161" s="13"/>
      <c r="AY161" s="23"/>
      <c r="AZ161" s="23"/>
      <c r="BA161" s="23"/>
      <c r="BB161" s="23"/>
      <c r="BC161" s="23"/>
      <c r="BD161" s="23"/>
      <c r="BE161" s="23"/>
      <c r="BF161" s="23"/>
      <c r="BG161" s="23"/>
      <c r="BH161" s="23"/>
      <c r="BI161" s="13"/>
      <c r="BJ161" s="13"/>
      <c r="BK161" s="13"/>
      <c r="BL161" s="13"/>
      <c r="BM161" s="23"/>
      <c r="BN161" s="23"/>
      <c r="BO161" s="23"/>
      <c r="BP161" s="23"/>
      <c r="BQ161" s="23"/>
      <c r="BR161" s="23"/>
      <c r="BS161" s="23"/>
      <c r="BT161" s="23"/>
      <c r="BU161" s="23"/>
      <c r="BV161" s="23"/>
      <c r="BW161" s="10"/>
      <c r="BX161" s="13"/>
      <c r="BY161" s="13"/>
      <c r="BZ161" s="13"/>
      <c r="CA161" s="23"/>
      <c r="CB161" s="23"/>
      <c r="CC161" s="23"/>
      <c r="CD161" s="23"/>
      <c r="CE161" s="23"/>
      <c r="CF161" s="23"/>
      <c r="CG161" s="23"/>
      <c r="CH161" s="23"/>
      <c r="CI161" s="23"/>
      <c r="CJ161" s="23"/>
      <c r="CK161" s="23"/>
      <c r="CL161" s="23"/>
      <c r="CM161" s="23"/>
      <c r="CN161" s="23"/>
      <c r="CO161" s="23"/>
      <c r="CP161" s="23"/>
      <c r="CQ161" s="23"/>
      <c r="CR161" s="23"/>
      <c r="CS161" s="23"/>
      <c r="CT161" s="23"/>
      <c r="CU161" s="23"/>
      <c r="CV161" s="23"/>
      <c r="CW161" s="23"/>
      <c r="CX161" s="23"/>
      <c r="CY161" s="23"/>
      <c r="CZ161" s="23"/>
      <c r="DA161" s="23"/>
      <c r="DB161" s="23"/>
      <c r="DC161" s="23"/>
      <c r="DD161" s="23"/>
      <c r="DE161" s="23"/>
      <c r="DF161" s="23"/>
      <c r="DG161" s="23"/>
      <c r="DH161" s="23"/>
      <c r="DI161" s="23"/>
      <c r="DJ161" s="23"/>
      <c r="DK161" s="23"/>
      <c r="DL161" s="23"/>
      <c r="DM161" s="23"/>
      <c r="DN161" s="23"/>
      <c r="DO161" s="23"/>
      <c r="DP161" s="23"/>
      <c r="DQ161" s="23"/>
      <c r="DR161" s="23"/>
      <c r="DS161" s="23"/>
      <c r="DT161" s="23"/>
      <c r="DU161" s="23"/>
      <c r="DV161" s="23"/>
      <c r="DW161" s="23"/>
      <c r="DX161" s="23"/>
      <c r="DY161" s="23"/>
      <c r="DZ161" s="23"/>
      <c r="EA161" s="23"/>
      <c r="EB161" s="23"/>
      <c r="EC161" s="23"/>
      <c r="ED161" s="23"/>
      <c r="EE161" s="23"/>
      <c r="EF161" s="23"/>
      <c r="EG161" s="23"/>
      <c r="EH161" s="23"/>
      <c r="EI161" s="23"/>
      <c r="EJ161" s="23"/>
      <c r="EK161" s="23"/>
      <c r="EL161" s="23"/>
      <c r="EM161" s="23"/>
      <c r="EN161" s="23"/>
      <c r="EO161" s="23"/>
      <c r="EP161" s="23"/>
      <c r="EQ161" s="23"/>
      <c r="ER161" s="23"/>
      <c r="ES161" s="23"/>
      <c r="ET161" s="23"/>
      <c r="EU161" s="23"/>
      <c r="EV161" s="23"/>
      <c r="EW161" s="23"/>
      <c r="EX161" s="23"/>
      <c r="EY161" s="23"/>
      <c r="EZ161" s="23"/>
      <c r="FA161" s="23"/>
      <c r="FB161" s="23"/>
      <c r="FC161" s="23"/>
      <c r="FD161" s="23"/>
      <c r="FE161" s="23"/>
      <c r="FF161" s="23"/>
      <c r="FG161" s="23"/>
      <c r="FH161" s="23"/>
      <c r="FI161" s="23"/>
      <c r="FJ161" s="23"/>
      <c r="FK161" s="23"/>
      <c r="FL161" s="23"/>
      <c r="FM161" s="23"/>
      <c r="FN161" s="23"/>
      <c r="FO161" s="23"/>
      <c r="FP161" s="23"/>
      <c r="FQ161" s="23"/>
      <c r="FR161" s="23"/>
      <c r="FS161" s="23"/>
      <c r="FT161" s="23"/>
      <c r="FU161" s="23"/>
      <c r="FV161" s="23"/>
      <c r="FW161" s="23"/>
      <c r="FX161" s="23"/>
      <c r="FY161" s="23"/>
      <c r="FZ161" s="23"/>
      <c r="GA161" s="23"/>
      <c r="GB161" s="23"/>
      <c r="GC161" s="23"/>
      <c r="GD161" s="23"/>
      <c r="GE161" s="23"/>
      <c r="GF161" s="23"/>
      <c r="GG161" s="23"/>
      <c r="GH161" s="23"/>
      <c r="GI161" s="23"/>
      <c r="GJ161" s="23"/>
      <c r="GK161" s="10"/>
      <c r="GL161" s="44"/>
      <c r="GM161" s="10"/>
      <c r="GN161" s="10"/>
      <c r="GO161" s="23" t="s">
        <v>129</v>
      </c>
    </row>
    <row r="162" ht="15.75" customHeight="1">
      <c r="A162" s="19">
        <v>11.0</v>
      </c>
      <c r="B162" s="10" t="s">
        <v>1829</v>
      </c>
      <c r="C162" s="10" t="s">
        <v>1830</v>
      </c>
      <c r="D162" s="11">
        <v>2019.0</v>
      </c>
      <c r="E162" s="43" t="s">
        <v>1831</v>
      </c>
      <c r="F162" s="13">
        <v>1.0</v>
      </c>
      <c r="G162" s="13">
        <v>40.0</v>
      </c>
      <c r="H162" s="13" t="s">
        <v>90</v>
      </c>
      <c r="I162" s="7" t="s">
        <v>91</v>
      </c>
      <c r="J162" s="23" t="s">
        <v>872</v>
      </c>
      <c r="K162" s="13" t="s">
        <v>1832</v>
      </c>
      <c r="L162" s="13">
        <v>1.0</v>
      </c>
      <c r="M162" s="13">
        <v>2.0</v>
      </c>
      <c r="N162" s="23" t="s">
        <v>116</v>
      </c>
      <c r="O162" s="23" t="s">
        <v>333</v>
      </c>
      <c r="P162" s="23">
        <v>15.0</v>
      </c>
      <c r="Q162" s="23">
        <v>40.0</v>
      </c>
      <c r="R162" s="23" t="s">
        <v>118</v>
      </c>
      <c r="S162" s="23" t="s">
        <v>1833</v>
      </c>
      <c r="T162" s="13">
        <v>15.0</v>
      </c>
      <c r="U162" s="23">
        <v>40.0</v>
      </c>
      <c r="V162" s="13"/>
      <c r="W162" s="13"/>
      <c r="X162" s="13"/>
      <c r="Y162" s="23"/>
      <c r="Z162" s="13"/>
      <c r="AA162" s="13"/>
      <c r="AB162" s="13"/>
      <c r="AC162" s="23"/>
      <c r="AD162" s="13"/>
      <c r="AE162" s="13"/>
      <c r="AF162" s="13"/>
      <c r="AG162" s="13"/>
      <c r="AH162" s="13" t="s">
        <v>211</v>
      </c>
      <c r="AI162" s="13" t="s">
        <v>1834</v>
      </c>
      <c r="AJ162" s="13" t="s">
        <v>124</v>
      </c>
      <c r="AK162" s="23">
        <f>(6.1+8.55+10.6+11.45+12.35+10.55+7.15+9.7+11.2+12.35+12.7+11.6)/12</f>
        <v>10.35833333</v>
      </c>
      <c r="AL162" s="23">
        <f>SQRT(((1.6^2)+(1.7^2)+(2^2)+(2.1^2)+(1.9^2)+(2.4^2)+(2^2)+(2^2)+(1.9^2)+(1.8^2)+(2.4^2)+(2.3^2))/12)</f>
        <v>2.023404721</v>
      </c>
      <c r="AM162" s="23">
        <f>(5.8+8.7+10.55+12.05+12.2+10.7+7.2+10.2+11.7+12.6+13+11.85)/12</f>
        <v>10.54583333</v>
      </c>
      <c r="AN162" s="23">
        <f>SQRT(((1.7^2)+(2.4^2)+(2.4^2)+(1.9^2)+(1.9^2)+(2.4^2)+(2^2)+(2.5^2)+(2.2^2)+(2.5^2)+(2.6^2)+(2.6^2))/12)</f>
        <v>2.277608395</v>
      </c>
      <c r="AO162" s="23"/>
      <c r="AP162" s="23"/>
      <c r="AQ162" s="23"/>
      <c r="AR162" s="23"/>
      <c r="AS162" s="23"/>
      <c r="AT162" s="23"/>
      <c r="AU162" s="13"/>
      <c r="AV162" s="13" t="s">
        <v>206</v>
      </c>
      <c r="AW162" s="13" t="s">
        <v>1806</v>
      </c>
      <c r="AX162" s="13" t="s">
        <v>124</v>
      </c>
      <c r="AY162" s="23">
        <f>(9.85+11.3)/2</f>
        <v>10.575</v>
      </c>
      <c r="AZ162" s="23">
        <f>SQRT(((2.4^2)+(3^2))/2)</f>
        <v>2.716615541</v>
      </c>
      <c r="BA162" s="23">
        <f>(10.35+11.7)/2</f>
        <v>11.025</v>
      </c>
      <c r="BB162" s="23">
        <f>SQRT(((2.9^2)+(3^2))/2)</f>
        <v>2.950423698</v>
      </c>
      <c r="BC162" s="23"/>
      <c r="BD162" s="23"/>
      <c r="BE162" s="23"/>
      <c r="BF162" s="23"/>
      <c r="BG162" s="23"/>
      <c r="BH162" s="23"/>
      <c r="BI162" s="13"/>
      <c r="BJ162" s="13"/>
      <c r="BK162" s="13"/>
      <c r="BL162" s="13"/>
      <c r="BM162" s="23"/>
      <c r="BN162" s="23"/>
      <c r="BO162" s="23"/>
      <c r="BP162" s="23"/>
      <c r="BQ162" s="23"/>
      <c r="BR162" s="23"/>
      <c r="BS162" s="23"/>
      <c r="BT162" s="23"/>
      <c r="BU162" s="23"/>
      <c r="BV162" s="23"/>
      <c r="BW162" s="10"/>
      <c r="BX162" s="13"/>
      <c r="BY162" s="13"/>
      <c r="BZ162" s="13"/>
      <c r="CA162" s="23"/>
      <c r="CB162" s="23"/>
      <c r="CC162" s="23"/>
      <c r="CD162" s="23"/>
      <c r="CE162" s="23"/>
      <c r="CF162" s="23"/>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c r="EV162" s="23"/>
      <c r="EW162" s="23"/>
      <c r="EX162" s="23"/>
      <c r="EY162" s="23"/>
      <c r="EZ162" s="23"/>
      <c r="FA162" s="23"/>
      <c r="FB162" s="23"/>
      <c r="FC162" s="23"/>
      <c r="FD162" s="23"/>
      <c r="FE162" s="23"/>
      <c r="FF162" s="23"/>
      <c r="FG162" s="23"/>
      <c r="FH162" s="23"/>
      <c r="FI162" s="23"/>
      <c r="FJ162" s="23"/>
      <c r="FK162" s="23"/>
      <c r="FL162" s="23"/>
      <c r="FM162" s="23"/>
      <c r="FN162" s="23"/>
      <c r="FO162" s="23"/>
      <c r="FP162" s="23"/>
      <c r="FQ162" s="23"/>
      <c r="FR162" s="23"/>
      <c r="FS162" s="23"/>
      <c r="FT162" s="23"/>
      <c r="FU162" s="23"/>
      <c r="FV162" s="23"/>
      <c r="FW162" s="23"/>
      <c r="FX162" s="23"/>
      <c r="FY162" s="23"/>
      <c r="FZ162" s="23"/>
      <c r="GA162" s="23"/>
      <c r="GB162" s="23"/>
      <c r="GC162" s="23"/>
      <c r="GD162" s="23"/>
      <c r="GE162" s="23"/>
      <c r="GF162" s="23"/>
      <c r="GG162" s="23"/>
      <c r="GH162" s="23"/>
      <c r="GI162" s="23"/>
      <c r="GJ162" s="23"/>
      <c r="GK162" s="10"/>
      <c r="GL162" s="44" t="s">
        <v>1835</v>
      </c>
      <c r="GM162" s="10"/>
      <c r="GN162" s="10"/>
      <c r="GO162" s="23" t="s">
        <v>111</v>
      </c>
    </row>
    <row r="163" ht="15.75" customHeight="1">
      <c r="A163" s="9">
        <v>25.0</v>
      </c>
      <c r="B163" s="4" t="s">
        <v>1836</v>
      </c>
      <c r="C163" s="4" t="s">
        <v>1837</v>
      </c>
      <c r="D163" s="3">
        <v>2019.0</v>
      </c>
      <c r="E163" s="8" t="s">
        <v>1838</v>
      </c>
      <c r="F163" s="6">
        <v>1.0</v>
      </c>
      <c r="G163" s="6">
        <v>26.0</v>
      </c>
      <c r="H163" s="6" t="s">
        <v>90</v>
      </c>
      <c r="I163" s="7" t="s">
        <v>91</v>
      </c>
      <c r="J163" s="6" t="s">
        <v>92</v>
      </c>
      <c r="K163" s="6" t="s">
        <v>175</v>
      </c>
      <c r="L163" s="6">
        <v>2.0</v>
      </c>
      <c r="M163" s="6">
        <v>2.0</v>
      </c>
      <c r="N163" s="6" t="s">
        <v>116</v>
      </c>
      <c r="O163" s="6" t="s">
        <v>117</v>
      </c>
      <c r="P163" s="6">
        <v>20.0</v>
      </c>
      <c r="Q163" s="6">
        <v>26.0</v>
      </c>
      <c r="R163" s="6" t="s">
        <v>120</v>
      </c>
      <c r="S163" s="6" t="s">
        <v>1839</v>
      </c>
      <c r="T163" s="6">
        <v>20.0</v>
      </c>
      <c r="U163" s="6">
        <v>26.0</v>
      </c>
      <c r="V163" s="6"/>
      <c r="W163" s="6"/>
      <c r="X163" s="6"/>
      <c r="Y163" s="6"/>
      <c r="Z163" s="6"/>
      <c r="AA163" s="6"/>
      <c r="AB163" s="6"/>
      <c r="AC163" s="6"/>
      <c r="AD163" s="6"/>
      <c r="AE163" s="6"/>
      <c r="AF163" s="6"/>
      <c r="AG163" s="6"/>
      <c r="AH163" s="6" t="s">
        <v>188</v>
      </c>
      <c r="AI163" s="6" t="s">
        <v>1840</v>
      </c>
      <c r="AJ163" s="6" t="s">
        <v>140</v>
      </c>
      <c r="AK163" s="6" t="s">
        <v>1841</v>
      </c>
      <c r="AL163" s="6" t="s">
        <v>1842</v>
      </c>
      <c r="AM163" s="6" t="s">
        <v>1843</v>
      </c>
      <c r="AN163" s="6" t="s">
        <v>1844</v>
      </c>
      <c r="AO163" s="6"/>
      <c r="AP163" s="6"/>
      <c r="AQ163" s="6"/>
      <c r="AR163" s="6"/>
      <c r="AS163" s="6"/>
      <c r="AT163" s="6"/>
      <c r="AU163" s="6"/>
      <c r="AV163" s="6" t="s">
        <v>188</v>
      </c>
      <c r="AW163" s="6" t="s">
        <v>1840</v>
      </c>
      <c r="AX163" s="6" t="s">
        <v>1845</v>
      </c>
      <c r="AY163" s="6" t="s">
        <v>1846</v>
      </c>
      <c r="AZ163" s="6" t="s">
        <v>1847</v>
      </c>
      <c r="BA163" s="6" t="s">
        <v>1848</v>
      </c>
      <c r="BB163" s="6" t="s">
        <v>1849</v>
      </c>
      <c r="BC163" s="6"/>
      <c r="BD163" s="6"/>
      <c r="BE163" s="6"/>
      <c r="BF163" s="6"/>
      <c r="BG163" s="6"/>
      <c r="BH163" s="6"/>
      <c r="BI163" s="6"/>
      <c r="BJ163" s="6" t="s">
        <v>188</v>
      </c>
      <c r="BK163" s="6" t="s">
        <v>1840</v>
      </c>
      <c r="BL163" s="6" t="s">
        <v>1850</v>
      </c>
      <c r="BM163" s="6" t="s">
        <v>1851</v>
      </c>
      <c r="BN163" s="6" t="s">
        <v>1852</v>
      </c>
      <c r="BO163" s="6" t="s">
        <v>1853</v>
      </c>
      <c r="BP163" s="6" t="s">
        <v>1854</v>
      </c>
      <c r="BQ163" s="6"/>
      <c r="BR163" s="6"/>
      <c r="BS163" s="6"/>
      <c r="BT163" s="6"/>
      <c r="BU163" s="6"/>
      <c r="BV163" s="6"/>
      <c r="BW163" s="4"/>
      <c r="BX163" s="6" t="s">
        <v>96</v>
      </c>
      <c r="BY163" s="6" t="s">
        <v>1855</v>
      </c>
      <c r="BZ163" s="6" t="s">
        <v>140</v>
      </c>
      <c r="CA163" s="6" t="s">
        <v>1856</v>
      </c>
      <c r="CB163" s="6" t="s">
        <v>1857</v>
      </c>
      <c r="CC163" s="6" t="s">
        <v>1858</v>
      </c>
      <c r="CD163" s="6" t="s">
        <v>1859</v>
      </c>
      <c r="CE163" s="6"/>
      <c r="CF163" s="6"/>
      <c r="CG163" s="6"/>
      <c r="CH163" s="6"/>
      <c r="CI163" s="6"/>
      <c r="CJ163" s="6"/>
      <c r="CK163" s="6" t="s">
        <v>96</v>
      </c>
      <c r="CL163" s="6" t="s">
        <v>1860</v>
      </c>
      <c r="CM163" s="6" t="s">
        <v>124</v>
      </c>
      <c r="CN163" s="6" t="s">
        <v>1861</v>
      </c>
      <c r="CO163" s="6" t="s">
        <v>1862</v>
      </c>
      <c r="CP163" s="6" t="s">
        <v>1863</v>
      </c>
      <c r="CQ163" s="6" t="s">
        <v>1864</v>
      </c>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4"/>
      <c r="GL163" s="4" t="s">
        <v>1865</v>
      </c>
      <c r="GM163" s="4"/>
      <c r="GN163" s="4"/>
      <c r="GO163" s="6" t="s">
        <v>111</v>
      </c>
    </row>
    <row r="164" ht="15.75" customHeight="1">
      <c r="A164" s="11">
        <v>45.0</v>
      </c>
      <c r="B164" s="10" t="s">
        <v>1866</v>
      </c>
      <c r="C164" s="10" t="s">
        <v>1867</v>
      </c>
      <c r="D164" s="11">
        <v>2019.0</v>
      </c>
      <c r="E164" s="12" t="s">
        <v>1868</v>
      </c>
      <c r="F164" s="13">
        <v>1.0</v>
      </c>
      <c r="G164" s="13">
        <v>35.0</v>
      </c>
      <c r="H164" s="13" t="s">
        <v>90</v>
      </c>
      <c r="I164" s="7" t="s">
        <v>265</v>
      </c>
      <c r="J164" s="13" t="s">
        <v>1869</v>
      </c>
      <c r="K164" s="13" t="s">
        <v>205</v>
      </c>
      <c r="L164" s="13">
        <v>1.0</v>
      </c>
      <c r="M164" s="13">
        <v>3.0</v>
      </c>
      <c r="N164" s="13" t="s">
        <v>116</v>
      </c>
      <c r="O164" s="13" t="s">
        <v>117</v>
      </c>
      <c r="P164" s="13">
        <v>30.0</v>
      </c>
      <c r="Q164" s="13">
        <v>35.0</v>
      </c>
      <c r="R164" s="13" t="s">
        <v>118</v>
      </c>
      <c r="S164" s="13" t="s">
        <v>1870</v>
      </c>
      <c r="T164" s="13">
        <v>30.0</v>
      </c>
      <c r="U164" s="13">
        <v>35.0</v>
      </c>
      <c r="V164" s="13" t="s">
        <v>118</v>
      </c>
      <c r="W164" s="13" t="s">
        <v>1069</v>
      </c>
      <c r="X164" s="13">
        <v>20.0</v>
      </c>
      <c r="Y164" s="13">
        <v>35.0</v>
      </c>
      <c r="Z164" s="13"/>
      <c r="AA164" s="13"/>
      <c r="AB164" s="13"/>
      <c r="AC164" s="13"/>
      <c r="AD164" s="13"/>
      <c r="AE164" s="13"/>
      <c r="AF164" s="13"/>
      <c r="AG164" s="13"/>
      <c r="AH164" s="13" t="s">
        <v>642</v>
      </c>
      <c r="AI164" s="13" t="s">
        <v>1871</v>
      </c>
      <c r="AJ164" s="13" t="s">
        <v>1872</v>
      </c>
      <c r="AK164" s="13">
        <v>688.77</v>
      </c>
      <c r="AL164" s="13">
        <v>24.26</v>
      </c>
      <c r="AM164" s="13">
        <v>631.75</v>
      </c>
      <c r="AN164" s="13">
        <v>20.66</v>
      </c>
      <c r="AO164" s="13">
        <v>622.24</v>
      </c>
      <c r="AP164" s="13">
        <v>22.3</v>
      </c>
      <c r="AQ164" s="13"/>
      <c r="AR164" s="13"/>
      <c r="AS164" s="13"/>
      <c r="AT164" s="13"/>
      <c r="AU164" s="13"/>
      <c r="AV164" s="13" t="s">
        <v>642</v>
      </c>
      <c r="AW164" s="13" t="s">
        <v>1871</v>
      </c>
      <c r="AX164" s="13" t="s">
        <v>1873</v>
      </c>
      <c r="AY164" s="13">
        <v>92.79</v>
      </c>
      <c r="AZ164" s="13">
        <v>0.9</v>
      </c>
      <c r="BA164" s="13">
        <v>93.15</v>
      </c>
      <c r="BB164" s="13">
        <v>0.52</v>
      </c>
      <c r="BC164" s="13">
        <v>90.67</v>
      </c>
      <c r="BD164" s="13">
        <v>1.05</v>
      </c>
      <c r="BE164" s="13"/>
      <c r="BF164" s="13"/>
      <c r="BG164" s="13"/>
      <c r="BH164" s="13"/>
      <c r="BI164" s="13"/>
      <c r="BJ164" s="13" t="s">
        <v>642</v>
      </c>
      <c r="BK164" s="13" t="s">
        <v>1871</v>
      </c>
      <c r="BL164" s="13" t="s">
        <v>1874</v>
      </c>
      <c r="BM164" s="13">
        <v>818.56</v>
      </c>
      <c r="BN164" s="13">
        <v>33.65</v>
      </c>
      <c r="BO164" s="13">
        <v>745.9</v>
      </c>
      <c r="BP164" s="13">
        <v>27.21</v>
      </c>
      <c r="BQ164" s="13">
        <v>738.61</v>
      </c>
      <c r="BR164" s="13">
        <v>31.52</v>
      </c>
      <c r="BS164" s="13"/>
      <c r="BT164" s="13"/>
      <c r="BU164" s="13"/>
      <c r="BV164" s="13"/>
      <c r="BW164" s="10"/>
      <c r="BX164" s="13" t="s">
        <v>642</v>
      </c>
      <c r="BY164" s="13" t="s">
        <v>1871</v>
      </c>
      <c r="BZ164" s="13" t="s">
        <v>1875</v>
      </c>
      <c r="CA164" s="13">
        <v>92.11</v>
      </c>
      <c r="CB164" s="13">
        <v>0.82</v>
      </c>
      <c r="CC164" s="13">
        <v>92.33</v>
      </c>
      <c r="CD164" s="13">
        <v>0.59</v>
      </c>
      <c r="CE164" s="13">
        <v>89.66</v>
      </c>
      <c r="CF164" s="13">
        <v>1.08</v>
      </c>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c r="EK164" s="13"/>
      <c r="EL164" s="13"/>
      <c r="EM164" s="13"/>
      <c r="EN164" s="13"/>
      <c r="EO164" s="13"/>
      <c r="EP164" s="13"/>
      <c r="EQ164" s="13"/>
      <c r="ER164" s="13"/>
      <c r="ES164" s="13"/>
      <c r="ET164" s="13"/>
      <c r="EU164" s="13"/>
      <c r="EV164" s="13"/>
      <c r="EW164" s="13"/>
      <c r="EX164" s="13"/>
      <c r="EY164" s="13"/>
      <c r="EZ164" s="13"/>
      <c r="FA164" s="13"/>
      <c r="FB164" s="13"/>
      <c r="FC164" s="13"/>
      <c r="FD164" s="13"/>
      <c r="FE164" s="13"/>
      <c r="FF164" s="13"/>
      <c r="FG164" s="13"/>
      <c r="FH164" s="13"/>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0"/>
      <c r="GL164" s="10" t="s">
        <v>1876</v>
      </c>
      <c r="GM164" s="10"/>
      <c r="GN164" s="10"/>
      <c r="GO164" s="13" t="s">
        <v>111</v>
      </c>
    </row>
    <row r="165" ht="15.75" customHeight="1">
      <c r="A165" s="9">
        <v>64.0</v>
      </c>
      <c r="B165" s="4" t="s">
        <v>1877</v>
      </c>
      <c r="C165" s="4" t="s">
        <v>1878</v>
      </c>
      <c r="D165" s="3">
        <v>2019.0</v>
      </c>
      <c r="E165" s="8" t="s">
        <v>1879</v>
      </c>
      <c r="F165" s="6">
        <v>1.0</v>
      </c>
      <c r="G165" s="6">
        <v>11.0</v>
      </c>
      <c r="H165" s="6" t="s">
        <v>90</v>
      </c>
      <c r="I165" s="7" t="s">
        <v>91</v>
      </c>
      <c r="J165" s="6" t="s">
        <v>478</v>
      </c>
      <c r="K165" s="6" t="s">
        <v>1880</v>
      </c>
      <c r="L165" s="6">
        <v>3.0</v>
      </c>
      <c r="M165" s="6">
        <v>2.0</v>
      </c>
      <c r="N165" s="6" t="s">
        <v>116</v>
      </c>
      <c r="O165" s="6" t="s">
        <v>117</v>
      </c>
      <c r="P165" s="6">
        <v>300.0</v>
      </c>
      <c r="Q165" s="6">
        <v>11.0</v>
      </c>
      <c r="R165" s="6" t="s">
        <v>118</v>
      </c>
      <c r="S165" s="6" t="s">
        <v>1881</v>
      </c>
      <c r="T165" s="6" t="s">
        <v>1882</v>
      </c>
      <c r="U165" s="6">
        <v>11.0</v>
      </c>
      <c r="V165" s="6"/>
      <c r="W165" s="6"/>
      <c r="X165" s="6"/>
      <c r="Y165" s="6"/>
      <c r="Z165" s="6"/>
      <c r="AA165" s="6"/>
      <c r="AB165" s="6"/>
      <c r="AC165" s="6"/>
      <c r="AD165" s="6"/>
      <c r="AE165" s="6"/>
      <c r="AF165" s="6"/>
      <c r="AG165" s="6"/>
      <c r="AH165" s="6" t="s">
        <v>188</v>
      </c>
      <c r="AI165" s="6" t="s">
        <v>335</v>
      </c>
      <c r="AJ165" s="6" t="s">
        <v>140</v>
      </c>
      <c r="AK165" s="13"/>
      <c r="AL165" s="13"/>
      <c r="AM165" s="13"/>
      <c r="AN165" s="13"/>
      <c r="AO165" s="6"/>
      <c r="AP165" s="6"/>
      <c r="AQ165" s="6"/>
      <c r="AR165" s="6"/>
      <c r="AS165" s="6"/>
      <c r="AT165" s="6"/>
      <c r="AU165" s="6"/>
      <c r="AV165" s="6"/>
      <c r="AW165" s="6"/>
      <c r="AX165" s="6"/>
      <c r="AY165" s="13"/>
      <c r="AZ165" s="13"/>
      <c r="BA165" s="13"/>
      <c r="BB165" s="13"/>
      <c r="BC165" s="6"/>
      <c r="BD165" s="6"/>
      <c r="BE165" s="6"/>
      <c r="BF165" s="6"/>
      <c r="BG165" s="6"/>
      <c r="BH165" s="6"/>
      <c r="BI165" s="6"/>
      <c r="BJ165" s="6"/>
      <c r="BK165" s="6"/>
      <c r="BL165" s="6"/>
      <c r="BM165" s="6"/>
      <c r="BN165" s="6"/>
      <c r="BO165" s="6"/>
      <c r="BP165" s="6"/>
      <c r="BQ165" s="6"/>
      <c r="BR165" s="6"/>
      <c r="BS165" s="6"/>
      <c r="BT165" s="6"/>
      <c r="BU165" s="6"/>
      <c r="BV165" s="6"/>
      <c r="BW165" s="4"/>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4"/>
      <c r="GL165" s="4" t="s">
        <v>1883</v>
      </c>
      <c r="GM165" s="4"/>
      <c r="GN165" s="4"/>
      <c r="GO165" s="18" t="s">
        <v>111</v>
      </c>
    </row>
    <row r="166" ht="15.75" customHeight="1">
      <c r="A166" s="9">
        <v>86.0</v>
      </c>
      <c r="B166" s="4" t="s">
        <v>1884</v>
      </c>
      <c r="C166" s="4" t="s">
        <v>1885</v>
      </c>
      <c r="D166" s="3">
        <v>2019.0</v>
      </c>
      <c r="E166" s="8" t="s">
        <v>1886</v>
      </c>
      <c r="F166" s="6">
        <v>1.0</v>
      </c>
      <c r="G166" s="6">
        <v>19.0</v>
      </c>
      <c r="H166" s="6" t="s">
        <v>90</v>
      </c>
      <c r="I166" s="7" t="s">
        <v>91</v>
      </c>
      <c r="J166" s="6" t="s">
        <v>92</v>
      </c>
      <c r="K166" s="6" t="s">
        <v>1887</v>
      </c>
      <c r="L166" s="6">
        <v>1.0</v>
      </c>
      <c r="M166" s="6">
        <v>2.0</v>
      </c>
      <c r="N166" s="6" t="s">
        <v>116</v>
      </c>
      <c r="O166" s="6" t="s">
        <v>117</v>
      </c>
      <c r="P166" s="6">
        <v>120.0</v>
      </c>
      <c r="Q166" s="6">
        <v>19.0</v>
      </c>
      <c r="R166" s="6" t="s">
        <v>133</v>
      </c>
      <c r="S166" s="6"/>
      <c r="T166" s="6">
        <v>120.0</v>
      </c>
      <c r="U166" s="6">
        <v>19.0</v>
      </c>
      <c r="V166" s="6"/>
      <c r="W166" s="6"/>
      <c r="X166" s="6"/>
      <c r="Y166" s="6"/>
      <c r="Z166" s="6"/>
      <c r="AA166" s="6"/>
      <c r="AB166" s="6"/>
      <c r="AC166" s="6"/>
      <c r="AD166" s="6"/>
      <c r="AE166" s="6"/>
      <c r="AF166" s="6"/>
      <c r="AG166" s="6"/>
      <c r="AH166" s="6" t="s">
        <v>188</v>
      </c>
      <c r="AI166" s="6" t="s">
        <v>1888</v>
      </c>
      <c r="AJ166" s="6" t="s">
        <v>1889</v>
      </c>
      <c r="AK166" s="6" t="s">
        <v>1890</v>
      </c>
      <c r="AL166" s="6" t="s">
        <v>1891</v>
      </c>
      <c r="AM166" s="6" t="s">
        <v>1892</v>
      </c>
      <c r="AN166" s="6" t="s">
        <v>1893</v>
      </c>
      <c r="AO166" s="6"/>
      <c r="AP166" s="6"/>
      <c r="AQ166" s="6"/>
      <c r="AR166" s="6"/>
      <c r="AS166" s="6"/>
      <c r="AT166" s="6"/>
      <c r="AU166" s="6"/>
      <c r="AV166" s="6" t="s">
        <v>188</v>
      </c>
      <c r="AW166" s="6" t="s">
        <v>1888</v>
      </c>
      <c r="AX166" s="6" t="s">
        <v>140</v>
      </c>
      <c r="AY166" s="6" t="s">
        <v>1894</v>
      </c>
      <c r="AZ166" s="6" t="s">
        <v>1895</v>
      </c>
      <c r="BA166" s="6" t="s">
        <v>1896</v>
      </c>
      <c r="BB166" s="6" t="s">
        <v>1897</v>
      </c>
      <c r="BC166" s="6"/>
      <c r="BD166" s="6"/>
      <c r="BE166" s="6"/>
      <c r="BF166" s="6"/>
      <c r="BG166" s="6"/>
      <c r="BH166" s="6"/>
      <c r="BI166" s="6"/>
      <c r="BJ166" s="6" t="s">
        <v>246</v>
      </c>
      <c r="BK166" s="6" t="s">
        <v>1898</v>
      </c>
      <c r="BL166" s="6" t="s">
        <v>343</v>
      </c>
      <c r="BM166" s="6" t="s">
        <v>1899</v>
      </c>
      <c r="BN166" s="6" t="s">
        <v>1900</v>
      </c>
      <c r="BO166" s="6" t="s">
        <v>1901</v>
      </c>
      <c r="BP166" s="6" t="s">
        <v>1902</v>
      </c>
      <c r="BQ166" s="6"/>
      <c r="BR166" s="6"/>
      <c r="BS166" s="6"/>
      <c r="BT166" s="6"/>
      <c r="BU166" s="6"/>
      <c r="BV166" s="6"/>
      <c r="BW166" s="4"/>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4"/>
      <c r="GL166" s="4"/>
      <c r="GM166" s="4"/>
      <c r="GN166" s="4"/>
      <c r="GO166" s="6" t="s">
        <v>111</v>
      </c>
    </row>
    <row r="167" ht="15.75" customHeight="1">
      <c r="A167" s="9">
        <v>92.0</v>
      </c>
      <c r="B167" s="4" t="s">
        <v>1903</v>
      </c>
      <c r="C167" s="4" t="s">
        <v>1904</v>
      </c>
      <c r="D167" s="3">
        <v>2019.0</v>
      </c>
      <c r="E167" s="14" t="s">
        <v>1905</v>
      </c>
      <c r="F167" s="6">
        <v>1.0</v>
      </c>
      <c r="G167" s="6">
        <v>12.0</v>
      </c>
      <c r="H167" s="6" t="s">
        <v>90</v>
      </c>
      <c r="I167" s="7" t="s">
        <v>91</v>
      </c>
      <c r="J167" s="6" t="s">
        <v>1906</v>
      </c>
      <c r="K167" s="6" t="s">
        <v>115</v>
      </c>
      <c r="L167" s="6">
        <v>1.0</v>
      </c>
      <c r="M167" s="6">
        <v>2.0</v>
      </c>
      <c r="N167" s="6" t="s">
        <v>133</v>
      </c>
      <c r="O167" s="6" t="s">
        <v>1907</v>
      </c>
      <c r="P167" s="6">
        <v>75.0</v>
      </c>
      <c r="Q167" s="6">
        <v>12.0</v>
      </c>
      <c r="R167" s="6" t="s">
        <v>120</v>
      </c>
      <c r="S167" s="6" t="s">
        <v>1908</v>
      </c>
      <c r="T167" s="6">
        <v>75.0</v>
      </c>
      <c r="U167" s="6">
        <v>12.0</v>
      </c>
      <c r="V167" s="6"/>
      <c r="W167" s="6"/>
      <c r="X167" s="6"/>
      <c r="Y167" s="6"/>
      <c r="Z167" s="6"/>
      <c r="AA167" s="6"/>
      <c r="AB167" s="6"/>
      <c r="AC167" s="6"/>
      <c r="AD167" s="6"/>
      <c r="AE167" s="6"/>
      <c r="AF167" s="6"/>
      <c r="AG167" s="6"/>
      <c r="AH167" s="6" t="s">
        <v>206</v>
      </c>
      <c r="AI167" s="6" t="s">
        <v>725</v>
      </c>
      <c r="AJ167" s="6" t="s">
        <v>1909</v>
      </c>
      <c r="AK167" s="6">
        <f>(2.55+1.77+2.32+2.56)/4</f>
        <v>2.3</v>
      </c>
      <c r="AL167" s="6">
        <f>SQRT(((0.55^2)+(1^2)+(0.53^2)+(0.16^2))/4)</f>
        <v>0.6342318188</v>
      </c>
      <c r="AM167" s="6">
        <f>(3.25+1.84+2.47+2.44)/4</f>
        <v>2.5</v>
      </c>
      <c r="AN167" s="6">
        <f>SQRT(((0.38^2)+(0.85^2)+(0.43^2)+(0.41^2))/4)</f>
        <v>0.5522454165</v>
      </c>
      <c r="AO167" s="6"/>
      <c r="AP167" s="6"/>
      <c r="AQ167" s="6"/>
      <c r="AR167" s="6"/>
      <c r="AS167" s="6"/>
      <c r="AT167" s="6"/>
      <c r="AU167" s="6"/>
      <c r="AV167" s="6" t="s">
        <v>206</v>
      </c>
      <c r="AW167" s="6" t="s">
        <v>1910</v>
      </c>
      <c r="AX167" s="6" t="s">
        <v>140</v>
      </c>
      <c r="AY167" s="6">
        <f>(1146+1115+1096+113)/4</f>
        <v>867.5</v>
      </c>
      <c r="AZ167" s="6">
        <f>SQRT(((154^2)+(134^2)+(109^2)+(90.6^2))/4)</f>
        <v>124.2591647</v>
      </c>
      <c r="BA167" s="6">
        <f>(1049+1120+1117+1082)/4</f>
        <v>1092</v>
      </c>
      <c r="BB167" s="6">
        <f>SQRT(((120^2)+(114^2)+(79.6^2)+(90.5^2))/4)</f>
        <v>102.3748138</v>
      </c>
      <c r="BC167" s="6"/>
      <c r="BD167" s="6"/>
      <c r="BE167" s="6"/>
      <c r="BF167" s="6"/>
      <c r="BG167" s="6"/>
      <c r="BH167" s="6"/>
      <c r="BI167" s="6"/>
      <c r="BJ167" s="6"/>
      <c r="BK167" s="6"/>
      <c r="BL167" s="6"/>
      <c r="BM167" s="6"/>
      <c r="BN167" s="6"/>
      <c r="BO167" s="6"/>
      <c r="BP167" s="6"/>
      <c r="BQ167" s="6"/>
      <c r="BR167" s="6"/>
      <c r="BS167" s="6"/>
      <c r="BT167" s="6"/>
      <c r="BU167" s="6"/>
      <c r="BV167" s="6"/>
      <c r="BW167" s="4"/>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4"/>
      <c r="GL167" s="4" t="s">
        <v>1911</v>
      </c>
      <c r="GM167" s="4"/>
      <c r="GN167" s="4"/>
      <c r="GO167" s="6" t="s">
        <v>111</v>
      </c>
    </row>
    <row r="168" ht="15.75" customHeight="1">
      <c r="A168" s="9">
        <v>97.0</v>
      </c>
      <c r="B168" s="10" t="s">
        <v>1912</v>
      </c>
      <c r="C168" s="10" t="s">
        <v>1913</v>
      </c>
      <c r="D168" s="11">
        <v>2019.0</v>
      </c>
      <c r="E168" s="12" t="s">
        <v>1914</v>
      </c>
      <c r="F168" s="13">
        <v>1.0</v>
      </c>
      <c r="G168" s="13">
        <v>32.0</v>
      </c>
      <c r="H168" s="13" t="s">
        <v>90</v>
      </c>
      <c r="I168" s="7" t="s">
        <v>91</v>
      </c>
      <c r="J168" s="13" t="s">
        <v>92</v>
      </c>
      <c r="K168" s="13" t="s">
        <v>205</v>
      </c>
      <c r="L168" s="13">
        <v>1.0</v>
      </c>
      <c r="M168" s="13">
        <v>2.0</v>
      </c>
      <c r="N168" s="13" t="s">
        <v>297</v>
      </c>
      <c r="O168" s="13" t="s">
        <v>116</v>
      </c>
      <c r="P168" s="13">
        <v>30.0</v>
      </c>
      <c r="Q168" s="13">
        <v>32.0</v>
      </c>
      <c r="R168" s="13" t="s">
        <v>118</v>
      </c>
      <c r="S168" s="13" t="s">
        <v>1915</v>
      </c>
      <c r="T168" s="13">
        <v>30.0</v>
      </c>
      <c r="U168" s="13">
        <v>32.0</v>
      </c>
      <c r="V168" s="13"/>
      <c r="W168" s="13"/>
      <c r="X168" s="13"/>
      <c r="Y168" s="13"/>
      <c r="Z168" s="13"/>
      <c r="AA168" s="13"/>
      <c r="AB168" s="13"/>
      <c r="AC168" s="13"/>
      <c r="AD168" s="13"/>
      <c r="AE168" s="13"/>
      <c r="AF168" s="13"/>
      <c r="AG168" s="13"/>
      <c r="AH168" s="13" t="s">
        <v>96</v>
      </c>
      <c r="AI168" s="13" t="s">
        <v>1045</v>
      </c>
      <c r="AJ168" s="13" t="s">
        <v>558</v>
      </c>
      <c r="AK168" s="13">
        <v>517.0</v>
      </c>
      <c r="AL168" s="13">
        <v>11.0</v>
      </c>
      <c r="AM168" s="13">
        <v>514.0</v>
      </c>
      <c r="AN168" s="13">
        <v>11.0</v>
      </c>
      <c r="AO168" s="13"/>
      <c r="AP168" s="13"/>
      <c r="AQ168" s="13"/>
      <c r="AR168" s="13"/>
      <c r="AS168" s="13"/>
      <c r="AT168" s="13"/>
      <c r="AU168" s="13"/>
      <c r="AV168" s="13" t="s">
        <v>96</v>
      </c>
      <c r="AW168" s="13" t="s">
        <v>298</v>
      </c>
      <c r="AX168" s="13" t="s">
        <v>894</v>
      </c>
      <c r="AY168" s="13">
        <v>80.0</v>
      </c>
      <c r="AZ168" s="13">
        <v>4.0</v>
      </c>
      <c r="BA168" s="13">
        <v>74.0</v>
      </c>
      <c r="BB168" s="13">
        <v>3.0</v>
      </c>
      <c r="BC168" s="13"/>
      <c r="BD168" s="13"/>
      <c r="BE168" s="13"/>
      <c r="BF168" s="13"/>
      <c r="BG168" s="13"/>
      <c r="BH168" s="13"/>
      <c r="BI168" s="13"/>
      <c r="BJ168" s="13" t="s">
        <v>96</v>
      </c>
      <c r="BK168" s="13" t="s">
        <v>298</v>
      </c>
      <c r="BL168" s="13" t="s">
        <v>681</v>
      </c>
      <c r="BM168" s="13">
        <v>0.029</v>
      </c>
      <c r="BN168" s="13">
        <v>0.004</v>
      </c>
      <c r="BO168" s="13">
        <v>0.027</v>
      </c>
      <c r="BP168" s="13">
        <v>0.004</v>
      </c>
      <c r="BQ168" s="13"/>
      <c r="BR168" s="13"/>
      <c r="BS168" s="13"/>
      <c r="BT168" s="13"/>
      <c r="BU168" s="13"/>
      <c r="BV168" s="13"/>
      <c r="BW168" s="10"/>
      <c r="BX168" s="13" t="s">
        <v>96</v>
      </c>
      <c r="BY168" s="13" t="s">
        <v>1045</v>
      </c>
      <c r="BZ168" s="13" t="s">
        <v>124</v>
      </c>
      <c r="CA168" s="13">
        <v>3.45</v>
      </c>
      <c r="CB168" s="13">
        <v>0.11</v>
      </c>
      <c r="CC168" s="13">
        <v>3.61</v>
      </c>
      <c r="CD168" s="13">
        <v>0.13</v>
      </c>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c r="FI168" s="13"/>
      <c r="FJ168" s="13"/>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0"/>
      <c r="GL168" s="10"/>
      <c r="GM168" s="10"/>
      <c r="GN168" s="10"/>
      <c r="GO168" s="13" t="s">
        <v>111</v>
      </c>
    </row>
    <row r="169" ht="15.75" customHeight="1">
      <c r="A169" s="3">
        <v>97.0</v>
      </c>
      <c r="B169" s="4" t="s">
        <v>1912</v>
      </c>
      <c r="C169" s="4" t="s">
        <v>1913</v>
      </c>
      <c r="D169" s="3">
        <v>2019.0</v>
      </c>
      <c r="E169" s="8" t="s">
        <v>1914</v>
      </c>
      <c r="F169" s="6">
        <v>1.0</v>
      </c>
      <c r="G169" s="6">
        <v>32.0</v>
      </c>
      <c r="H169" s="13" t="s">
        <v>90</v>
      </c>
      <c r="I169" s="7" t="s">
        <v>91</v>
      </c>
      <c r="J169" s="6" t="s">
        <v>92</v>
      </c>
      <c r="K169" s="6" t="s">
        <v>205</v>
      </c>
      <c r="L169" s="6">
        <v>1.0</v>
      </c>
      <c r="M169" s="6">
        <v>2.0</v>
      </c>
      <c r="N169" s="6" t="s">
        <v>297</v>
      </c>
      <c r="O169" s="6" t="s">
        <v>116</v>
      </c>
      <c r="P169" s="6">
        <v>30.0</v>
      </c>
      <c r="Q169" s="6">
        <v>32.0</v>
      </c>
      <c r="R169" s="6" t="s">
        <v>120</v>
      </c>
      <c r="S169" s="6" t="s">
        <v>1916</v>
      </c>
      <c r="T169" s="6">
        <v>30.0</v>
      </c>
      <c r="U169" s="6">
        <v>32.0</v>
      </c>
      <c r="V169" s="6"/>
      <c r="W169" s="6"/>
      <c r="X169" s="6"/>
      <c r="Y169" s="6"/>
      <c r="Z169" s="6"/>
      <c r="AA169" s="6"/>
      <c r="AB169" s="6"/>
      <c r="AC169" s="6"/>
      <c r="AD169" s="6"/>
      <c r="AE169" s="6"/>
      <c r="AF169" s="6"/>
      <c r="AG169" s="6"/>
      <c r="AH169" s="6" t="s">
        <v>96</v>
      </c>
      <c r="AI169" s="6" t="s">
        <v>1045</v>
      </c>
      <c r="AJ169" s="6" t="s">
        <v>558</v>
      </c>
      <c r="AK169" s="6">
        <v>531.0</v>
      </c>
      <c r="AL169" s="6">
        <v>14.0</v>
      </c>
      <c r="AM169" s="6">
        <v>525.0</v>
      </c>
      <c r="AN169" s="6">
        <v>14.0</v>
      </c>
      <c r="AO169" s="6"/>
      <c r="AP169" s="6"/>
      <c r="AQ169" s="6"/>
      <c r="AR169" s="6"/>
      <c r="AS169" s="6"/>
      <c r="AT169" s="6"/>
      <c r="AU169" s="6"/>
      <c r="AV169" s="6" t="s">
        <v>96</v>
      </c>
      <c r="AW169" s="6" t="s">
        <v>298</v>
      </c>
      <c r="AX169" s="6" t="s">
        <v>894</v>
      </c>
      <c r="AY169" s="6">
        <v>72.0</v>
      </c>
      <c r="AZ169" s="6">
        <v>4.0</v>
      </c>
      <c r="BA169" s="6">
        <v>70.0</v>
      </c>
      <c r="BB169" s="6">
        <v>3.0</v>
      </c>
      <c r="BC169" s="6"/>
      <c r="BD169" s="6"/>
      <c r="BE169" s="6"/>
      <c r="BF169" s="6"/>
      <c r="BG169" s="6"/>
      <c r="BH169" s="6"/>
      <c r="BI169" s="6"/>
      <c r="BJ169" s="6" t="s">
        <v>96</v>
      </c>
      <c r="BK169" s="6" t="s">
        <v>298</v>
      </c>
      <c r="BL169" s="6" t="s">
        <v>681</v>
      </c>
      <c r="BM169" s="6">
        <v>0.023</v>
      </c>
      <c r="BN169" s="6">
        <v>0.003</v>
      </c>
      <c r="BO169" s="6">
        <v>0.025</v>
      </c>
      <c r="BP169" s="6">
        <v>0.004</v>
      </c>
      <c r="BQ169" s="6"/>
      <c r="BR169" s="6"/>
      <c r="BS169" s="6"/>
      <c r="BT169" s="6"/>
      <c r="BU169" s="6"/>
      <c r="BV169" s="6"/>
      <c r="BW169" s="4"/>
      <c r="BX169" s="13" t="s">
        <v>96</v>
      </c>
      <c r="BY169" s="13" t="s">
        <v>1045</v>
      </c>
      <c r="BZ169" s="13" t="s">
        <v>124</v>
      </c>
      <c r="CA169" s="6">
        <v>3.52</v>
      </c>
      <c r="CB169" s="6">
        <v>0.12</v>
      </c>
      <c r="CC169" s="6">
        <v>3.45</v>
      </c>
      <c r="CD169" s="6">
        <v>0.13</v>
      </c>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4"/>
      <c r="GL169" s="4"/>
      <c r="GM169" s="4"/>
      <c r="GN169" s="4"/>
      <c r="GO169" s="6" t="s">
        <v>111</v>
      </c>
    </row>
    <row r="170" ht="15.75" customHeight="1">
      <c r="A170" s="9">
        <v>100.0</v>
      </c>
      <c r="B170" s="10" t="s">
        <v>1917</v>
      </c>
      <c r="C170" s="10" t="s">
        <v>1918</v>
      </c>
      <c r="D170" s="11">
        <v>2019.0</v>
      </c>
      <c r="E170" s="12" t="s">
        <v>1919</v>
      </c>
      <c r="F170" s="13">
        <v>1.0</v>
      </c>
      <c r="G170" s="13">
        <v>19.0</v>
      </c>
      <c r="H170" s="13" t="s">
        <v>90</v>
      </c>
      <c r="I170" s="7" t="s">
        <v>91</v>
      </c>
      <c r="J170" s="13" t="s">
        <v>204</v>
      </c>
      <c r="K170" s="13" t="s">
        <v>444</v>
      </c>
      <c r="L170" s="13">
        <v>2.0</v>
      </c>
      <c r="M170" s="13">
        <v>1.0</v>
      </c>
      <c r="N170" s="13" t="s">
        <v>120</v>
      </c>
      <c r="O170" s="13" t="s">
        <v>1920</v>
      </c>
      <c r="P170" s="13" t="s">
        <v>1921</v>
      </c>
      <c r="Q170" s="13">
        <v>19.0</v>
      </c>
      <c r="R170" s="13"/>
      <c r="S170" s="13"/>
      <c r="T170" s="13"/>
      <c r="U170" s="13"/>
      <c r="V170" s="13"/>
      <c r="W170" s="13"/>
      <c r="X170" s="13"/>
      <c r="Y170" s="13"/>
      <c r="Z170" s="13"/>
      <c r="AA170" s="13"/>
      <c r="AB170" s="13"/>
      <c r="AC170" s="13"/>
      <c r="AD170" s="13"/>
      <c r="AE170" s="13"/>
      <c r="AF170" s="13"/>
      <c r="AG170" s="13"/>
      <c r="AH170" s="13" t="s">
        <v>188</v>
      </c>
      <c r="AI170" s="13" t="s">
        <v>1922</v>
      </c>
      <c r="AJ170" s="13" t="s">
        <v>1923</v>
      </c>
      <c r="AK170" s="13" t="s">
        <v>1924</v>
      </c>
      <c r="AL170" s="13" t="s">
        <v>1925</v>
      </c>
      <c r="AM170" s="13"/>
      <c r="AN170" s="13"/>
      <c r="AO170" s="13"/>
      <c r="AP170" s="13"/>
      <c r="AQ170" s="13"/>
      <c r="AR170" s="13"/>
      <c r="AS170" s="13"/>
      <c r="AT170" s="13"/>
      <c r="AU170" s="13" t="s">
        <v>1926</v>
      </c>
      <c r="AV170" s="13" t="s">
        <v>188</v>
      </c>
      <c r="AW170" s="13" t="s">
        <v>1927</v>
      </c>
      <c r="AX170" s="13" t="s">
        <v>1850</v>
      </c>
      <c r="AY170" s="13" t="s">
        <v>1928</v>
      </c>
      <c r="AZ170" s="13" t="s">
        <v>1929</v>
      </c>
      <c r="BA170" s="13"/>
      <c r="BB170" s="13"/>
      <c r="BC170" s="13"/>
      <c r="BD170" s="13"/>
      <c r="BE170" s="13"/>
      <c r="BF170" s="13"/>
      <c r="BG170" s="13"/>
      <c r="BH170" s="13"/>
      <c r="BI170" s="13"/>
      <c r="BJ170" s="13" t="s">
        <v>188</v>
      </c>
      <c r="BK170" s="13" t="s">
        <v>1927</v>
      </c>
      <c r="BL170" s="13" t="s">
        <v>140</v>
      </c>
      <c r="BM170" s="13" t="s">
        <v>1930</v>
      </c>
      <c r="BN170" s="13" t="s">
        <v>1931</v>
      </c>
      <c r="BO170" s="13"/>
      <c r="BP170" s="13"/>
      <c r="BQ170" s="13"/>
      <c r="BR170" s="13"/>
      <c r="BS170" s="13"/>
      <c r="BT170" s="13"/>
      <c r="BU170" s="13"/>
      <c r="BV170" s="13"/>
      <c r="BW170" s="10" t="s">
        <v>755</v>
      </c>
      <c r="BX170" s="13" t="s">
        <v>188</v>
      </c>
      <c r="BY170" s="13" t="s">
        <v>1927</v>
      </c>
      <c r="BZ170" s="13" t="s">
        <v>1932</v>
      </c>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c r="FL170" s="13"/>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0" t="s">
        <v>755</v>
      </c>
      <c r="GL170" s="10" t="s">
        <v>1933</v>
      </c>
      <c r="GM170" s="10"/>
      <c r="GN170" s="10"/>
      <c r="GO170" s="13" t="s">
        <v>111</v>
      </c>
    </row>
    <row r="171" ht="15.75" customHeight="1">
      <c r="A171" s="3">
        <v>100.0</v>
      </c>
      <c r="B171" s="4" t="s">
        <v>1917</v>
      </c>
      <c r="C171" s="4" t="s">
        <v>1918</v>
      </c>
      <c r="D171" s="3">
        <v>2019.0</v>
      </c>
      <c r="E171" s="8" t="s">
        <v>1919</v>
      </c>
      <c r="F171" s="6">
        <v>1.0</v>
      </c>
      <c r="G171" s="6">
        <v>15.0</v>
      </c>
      <c r="H171" s="13" t="s">
        <v>90</v>
      </c>
      <c r="I171" s="7" t="s">
        <v>91</v>
      </c>
      <c r="J171" s="6" t="s">
        <v>204</v>
      </c>
      <c r="K171" s="6" t="s">
        <v>444</v>
      </c>
      <c r="L171" s="6">
        <v>2.0</v>
      </c>
      <c r="M171" s="6">
        <v>1.0</v>
      </c>
      <c r="N171" s="6" t="s">
        <v>120</v>
      </c>
      <c r="O171" s="6" t="s">
        <v>1920</v>
      </c>
      <c r="P171" s="6" t="s">
        <v>1921</v>
      </c>
      <c r="Q171" s="6">
        <v>15.0</v>
      </c>
      <c r="R171" s="6"/>
      <c r="S171" s="6"/>
      <c r="T171" s="6"/>
      <c r="U171" s="6"/>
      <c r="V171" s="6"/>
      <c r="W171" s="6"/>
      <c r="X171" s="6"/>
      <c r="Y171" s="6"/>
      <c r="Z171" s="6"/>
      <c r="AA171" s="6"/>
      <c r="AB171" s="6"/>
      <c r="AC171" s="6"/>
      <c r="AD171" s="6"/>
      <c r="AE171" s="6"/>
      <c r="AF171" s="6"/>
      <c r="AG171" s="6"/>
      <c r="AH171" s="6" t="s">
        <v>188</v>
      </c>
      <c r="AI171" s="6" t="s">
        <v>1922</v>
      </c>
      <c r="AJ171" s="6" t="s">
        <v>1923</v>
      </c>
      <c r="AK171" s="6" t="s">
        <v>1934</v>
      </c>
      <c r="AL171" s="6" t="s">
        <v>1935</v>
      </c>
      <c r="AM171" s="6"/>
      <c r="AN171" s="6"/>
      <c r="AO171" s="6"/>
      <c r="AP171" s="6"/>
      <c r="AQ171" s="6"/>
      <c r="AR171" s="6"/>
      <c r="AS171" s="6"/>
      <c r="AT171" s="6"/>
      <c r="AU171" s="6" t="s">
        <v>1936</v>
      </c>
      <c r="AV171" s="6" t="s">
        <v>188</v>
      </c>
      <c r="AW171" s="6" t="s">
        <v>1927</v>
      </c>
      <c r="AX171" s="6" t="s">
        <v>1850</v>
      </c>
      <c r="AY171" s="6" t="s">
        <v>1937</v>
      </c>
      <c r="AZ171" s="6" t="s">
        <v>1938</v>
      </c>
      <c r="BA171" s="6"/>
      <c r="BB171" s="6"/>
      <c r="BC171" s="6"/>
      <c r="BD171" s="6"/>
      <c r="BE171" s="6"/>
      <c r="BF171" s="6"/>
      <c r="BG171" s="6"/>
      <c r="BH171" s="6"/>
      <c r="BI171" s="6"/>
      <c r="BJ171" s="6" t="s">
        <v>188</v>
      </c>
      <c r="BK171" s="6" t="s">
        <v>1927</v>
      </c>
      <c r="BL171" s="6" t="s">
        <v>140</v>
      </c>
      <c r="BM171" s="6" t="s">
        <v>1939</v>
      </c>
      <c r="BN171" s="6" t="s">
        <v>1940</v>
      </c>
      <c r="BO171" s="6"/>
      <c r="BP171" s="6"/>
      <c r="BQ171" s="6"/>
      <c r="BR171" s="6"/>
      <c r="BS171" s="6"/>
      <c r="BT171" s="6"/>
      <c r="BU171" s="6"/>
      <c r="BV171" s="6"/>
      <c r="BW171" s="4" t="s">
        <v>755</v>
      </c>
      <c r="BX171" s="6" t="s">
        <v>188</v>
      </c>
      <c r="BY171" s="6" t="s">
        <v>1927</v>
      </c>
      <c r="BZ171" s="6" t="s">
        <v>1932</v>
      </c>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4" t="s">
        <v>755</v>
      </c>
      <c r="GL171" s="4"/>
      <c r="GM171" s="4"/>
      <c r="GN171" s="4"/>
      <c r="GO171" s="6" t="s">
        <v>111</v>
      </c>
    </row>
    <row r="172" ht="15.75" customHeight="1">
      <c r="A172" s="9">
        <v>56.0</v>
      </c>
      <c r="B172" s="10" t="s">
        <v>1941</v>
      </c>
      <c r="C172" s="10" t="s">
        <v>1942</v>
      </c>
      <c r="D172" s="11">
        <v>2019.0</v>
      </c>
      <c r="E172" s="12" t="s">
        <v>1943</v>
      </c>
      <c r="F172" s="13">
        <v>1.0</v>
      </c>
      <c r="G172" s="13">
        <v>72.0</v>
      </c>
      <c r="H172" s="13" t="s">
        <v>185</v>
      </c>
      <c r="I172" s="7" t="s">
        <v>91</v>
      </c>
      <c r="J172" s="13" t="s">
        <v>92</v>
      </c>
      <c r="K172" s="13" t="s">
        <v>175</v>
      </c>
      <c r="L172" s="13">
        <v>2.0</v>
      </c>
      <c r="M172" s="13">
        <v>2.0</v>
      </c>
      <c r="N172" s="13" t="s">
        <v>116</v>
      </c>
      <c r="O172" s="13" t="s">
        <v>117</v>
      </c>
      <c r="P172" s="13">
        <v>25.0</v>
      </c>
      <c r="Q172" s="13">
        <v>36.0</v>
      </c>
      <c r="R172" s="13" t="s">
        <v>118</v>
      </c>
      <c r="S172" s="13" t="s">
        <v>1870</v>
      </c>
      <c r="T172" s="13">
        <v>25.0</v>
      </c>
      <c r="U172" s="13">
        <v>36.0</v>
      </c>
      <c r="V172" s="13"/>
      <c r="W172" s="13"/>
      <c r="X172" s="13"/>
      <c r="Y172" s="13"/>
      <c r="Z172" s="13"/>
      <c r="AA172" s="13"/>
      <c r="AB172" s="13"/>
      <c r="AC172" s="13"/>
      <c r="AD172" s="13"/>
      <c r="AE172" s="13"/>
      <c r="AF172" s="13"/>
      <c r="AG172" s="13"/>
      <c r="AH172" s="13" t="s">
        <v>96</v>
      </c>
      <c r="AI172" s="13" t="s">
        <v>491</v>
      </c>
      <c r="AJ172" s="13" t="s">
        <v>124</v>
      </c>
      <c r="AK172" s="13" t="s">
        <v>1944</v>
      </c>
      <c r="AL172" s="13" t="s">
        <v>1945</v>
      </c>
      <c r="AM172" s="13" t="s">
        <v>1946</v>
      </c>
      <c r="AN172" s="13" t="s">
        <v>1945</v>
      </c>
      <c r="AO172" s="13"/>
      <c r="AP172" s="13"/>
      <c r="AQ172" s="13"/>
      <c r="AR172" s="13"/>
      <c r="AS172" s="13"/>
      <c r="AT172" s="13"/>
      <c r="AU172" s="13"/>
      <c r="AV172" s="13" t="s">
        <v>96</v>
      </c>
      <c r="AW172" s="13" t="s">
        <v>491</v>
      </c>
      <c r="AX172" s="13" t="s">
        <v>140</v>
      </c>
      <c r="AY172" s="13" t="s">
        <v>1947</v>
      </c>
      <c r="AZ172" s="13" t="s">
        <v>1948</v>
      </c>
      <c r="BA172" s="13" t="s">
        <v>1949</v>
      </c>
      <c r="BB172" s="13" t="s">
        <v>1948</v>
      </c>
      <c r="BC172" s="13"/>
      <c r="BD172" s="13"/>
      <c r="BE172" s="13"/>
      <c r="BF172" s="13"/>
      <c r="BG172" s="13"/>
      <c r="BH172" s="13"/>
      <c r="BI172" s="13"/>
      <c r="BJ172" s="13"/>
      <c r="BK172" s="13"/>
      <c r="BL172" s="13"/>
      <c r="BM172" s="13"/>
      <c r="BN172" s="13"/>
      <c r="BO172" s="13"/>
      <c r="BP172" s="13"/>
      <c r="BQ172" s="13"/>
      <c r="BR172" s="13"/>
      <c r="BS172" s="13"/>
      <c r="BT172" s="13"/>
      <c r="BU172" s="13"/>
      <c r="BV172" s="13"/>
      <c r="BW172" s="10"/>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0"/>
      <c r="GL172" s="10" t="s">
        <v>1950</v>
      </c>
      <c r="GM172" s="10"/>
      <c r="GN172" s="10"/>
      <c r="GO172" s="13" t="s">
        <v>111</v>
      </c>
    </row>
    <row r="173" ht="15.75" customHeight="1">
      <c r="A173" s="9">
        <v>65.0</v>
      </c>
      <c r="B173" s="10" t="s">
        <v>1951</v>
      </c>
      <c r="C173" s="10" t="s">
        <v>1952</v>
      </c>
      <c r="D173" s="11">
        <v>2019.0</v>
      </c>
      <c r="E173" s="12" t="s">
        <v>1953</v>
      </c>
      <c r="F173" s="13">
        <v>1.0</v>
      </c>
      <c r="G173" s="13">
        <v>32.0</v>
      </c>
      <c r="H173" s="13" t="s">
        <v>90</v>
      </c>
      <c r="I173" s="7" t="s">
        <v>91</v>
      </c>
      <c r="J173" s="13" t="s">
        <v>1289</v>
      </c>
      <c r="K173" s="13" t="s">
        <v>205</v>
      </c>
      <c r="L173" s="13">
        <v>1.0</v>
      </c>
      <c r="M173" s="13">
        <v>2.0</v>
      </c>
      <c r="N173" s="13" t="s">
        <v>116</v>
      </c>
      <c r="O173" s="13" t="s">
        <v>117</v>
      </c>
      <c r="P173" s="13">
        <v>8.0</v>
      </c>
      <c r="Q173" s="13">
        <v>32.0</v>
      </c>
      <c r="R173" s="13" t="s">
        <v>118</v>
      </c>
      <c r="S173" s="13" t="s">
        <v>1954</v>
      </c>
      <c r="T173" s="13" t="s">
        <v>1955</v>
      </c>
      <c r="U173" s="13">
        <v>32.0</v>
      </c>
      <c r="V173" s="13"/>
      <c r="W173" s="13"/>
      <c r="X173" s="13"/>
      <c r="Y173" s="13"/>
      <c r="Z173" s="13"/>
      <c r="AA173" s="13"/>
      <c r="AB173" s="13"/>
      <c r="AC173" s="13"/>
      <c r="AD173" s="13"/>
      <c r="AE173" s="13"/>
      <c r="AF173" s="13"/>
      <c r="AG173" s="13"/>
      <c r="AH173" s="13" t="s">
        <v>1747</v>
      </c>
      <c r="AI173" s="13" t="s">
        <v>1956</v>
      </c>
      <c r="AJ173" s="13" t="s">
        <v>140</v>
      </c>
      <c r="AK173" s="13">
        <v>287.0</v>
      </c>
      <c r="AL173" s="13">
        <v>27.0</v>
      </c>
      <c r="AM173" s="13">
        <v>289.0</v>
      </c>
      <c r="AN173" s="13">
        <v>23.0</v>
      </c>
      <c r="AO173" s="13"/>
      <c r="AP173" s="13"/>
      <c r="AQ173" s="13"/>
      <c r="AR173" s="13"/>
      <c r="AS173" s="13"/>
      <c r="AT173" s="13"/>
      <c r="AU173" s="13"/>
      <c r="AV173" s="13" t="s">
        <v>96</v>
      </c>
      <c r="AW173" s="13" t="s">
        <v>1957</v>
      </c>
      <c r="AX173" s="13" t="s">
        <v>140</v>
      </c>
      <c r="AY173" s="13">
        <v>330.0</v>
      </c>
      <c r="AZ173" s="13">
        <v>37.0</v>
      </c>
      <c r="BA173" s="13">
        <v>328.0</v>
      </c>
      <c r="BB173" s="13">
        <v>34.0</v>
      </c>
      <c r="BC173" s="13"/>
      <c r="BD173" s="13"/>
      <c r="BE173" s="13"/>
      <c r="BF173" s="13"/>
      <c r="BG173" s="13"/>
      <c r="BH173" s="13"/>
      <c r="BI173" s="13"/>
      <c r="BJ173" s="13" t="s">
        <v>642</v>
      </c>
      <c r="BK173" s="13" t="s">
        <v>1958</v>
      </c>
      <c r="BL173" s="13" t="s">
        <v>140</v>
      </c>
      <c r="BM173" s="13">
        <v>483.0</v>
      </c>
      <c r="BN173" s="13">
        <v>73.0</v>
      </c>
      <c r="BO173" s="13">
        <v>468.0</v>
      </c>
      <c r="BP173" s="13">
        <v>79.0</v>
      </c>
      <c r="BQ173" s="13"/>
      <c r="BR173" s="13"/>
      <c r="BS173" s="13"/>
      <c r="BT173" s="13"/>
      <c r="BU173" s="13"/>
      <c r="BV173" s="13"/>
      <c r="BW173" s="10"/>
      <c r="BX173" s="13" t="s">
        <v>101</v>
      </c>
      <c r="BY173" s="13" t="s">
        <v>1956</v>
      </c>
      <c r="BZ173" s="13" t="s">
        <v>124</v>
      </c>
      <c r="CA173" s="13">
        <v>99.77</v>
      </c>
      <c r="CB173" s="13">
        <v>0.74</v>
      </c>
      <c r="CC173" s="13">
        <v>99.84</v>
      </c>
      <c r="CD173" s="13">
        <v>0.88</v>
      </c>
      <c r="CE173" s="13"/>
      <c r="CF173" s="13"/>
      <c r="CG173" s="13"/>
      <c r="CH173" s="13"/>
      <c r="CI173" s="13"/>
      <c r="CJ173" s="13"/>
      <c r="CK173" s="13" t="s">
        <v>96</v>
      </c>
      <c r="CL173" s="13" t="s">
        <v>1957</v>
      </c>
      <c r="CM173" s="13" t="s">
        <v>124</v>
      </c>
      <c r="CN173" s="13">
        <v>98.67</v>
      </c>
      <c r="CO173" s="13">
        <v>1.68</v>
      </c>
      <c r="CP173" s="13">
        <v>99.3</v>
      </c>
      <c r="CQ173" s="13">
        <v>1.31</v>
      </c>
      <c r="CR173" s="13"/>
      <c r="CS173" s="13"/>
      <c r="CT173" s="13"/>
      <c r="CU173" s="13"/>
      <c r="CV173" s="13"/>
      <c r="CW173" s="13"/>
      <c r="CX173" s="13" t="s">
        <v>642</v>
      </c>
      <c r="CY173" s="13" t="s">
        <v>1959</v>
      </c>
      <c r="CZ173" s="13" t="s">
        <v>124</v>
      </c>
      <c r="DA173" s="13">
        <v>95.86</v>
      </c>
      <c r="DB173" s="13">
        <v>4.43</v>
      </c>
      <c r="DC173" s="13">
        <v>95.7</v>
      </c>
      <c r="DD173" s="13">
        <v>4.46</v>
      </c>
      <c r="DE173" s="13"/>
      <c r="DF173" s="13"/>
      <c r="DG173" s="13"/>
      <c r="DH173" s="13"/>
      <c r="DI173" s="13"/>
      <c r="DJ173" s="13"/>
      <c r="DK173" s="13" t="s">
        <v>642</v>
      </c>
      <c r="DL173" s="13" t="s">
        <v>1871</v>
      </c>
      <c r="DM173" s="13" t="s">
        <v>1960</v>
      </c>
      <c r="DN173" s="13">
        <v>152.0</v>
      </c>
      <c r="DO173" s="13">
        <v>54.0</v>
      </c>
      <c r="DP173" s="13">
        <v>140.0</v>
      </c>
      <c r="DQ173" s="13">
        <v>56.0</v>
      </c>
      <c r="DR173" s="13"/>
      <c r="DS173" s="13"/>
      <c r="DT173" s="13"/>
      <c r="DU173" s="13"/>
      <c r="DV173" s="13"/>
      <c r="DW173" s="13"/>
      <c r="DX173" s="13" t="s">
        <v>96</v>
      </c>
      <c r="DY173" s="13" t="s">
        <v>1871</v>
      </c>
      <c r="DZ173" s="13" t="s">
        <v>1961</v>
      </c>
      <c r="EA173" s="13">
        <v>44.0</v>
      </c>
      <c r="EB173" s="13">
        <v>25.0</v>
      </c>
      <c r="EC173" s="13">
        <v>39.0</v>
      </c>
      <c r="ED173" s="13">
        <v>25.0</v>
      </c>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0"/>
      <c r="GL173" s="10" t="s">
        <v>1962</v>
      </c>
      <c r="GM173" s="10"/>
      <c r="GN173" s="10"/>
      <c r="GO173" s="13" t="s">
        <v>129</v>
      </c>
    </row>
    <row r="174" ht="15.75" customHeight="1">
      <c r="A174" s="9">
        <v>95.0</v>
      </c>
      <c r="B174" s="4" t="s">
        <v>1963</v>
      </c>
      <c r="C174" s="4" t="s">
        <v>1964</v>
      </c>
      <c r="D174" s="3">
        <v>2019.0</v>
      </c>
      <c r="E174" s="8" t="s">
        <v>1965</v>
      </c>
      <c r="F174" s="6">
        <v>1.0</v>
      </c>
      <c r="G174" s="6">
        <v>26.0</v>
      </c>
      <c r="H174" s="6" t="s">
        <v>90</v>
      </c>
      <c r="I174" s="7" t="s">
        <v>845</v>
      </c>
      <c r="J174" s="6" t="s">
        <v>846</v>
      </c>
      <c r="K174" s="6" t="s">
        <v>444</v>
      </c>
      <c r="L174" s="6">
        <v>2.0</v>
      </c>
      <c r="M174" s="6">
        <v>4.0</v>
      </c>
      <c r="N174" s="6" t="s">
        <v>1966</v>
      </c>
      <c r="O174" s="6" t="s">
        <v>1967</v>
      </c>
      <c r="P174" s="6">
        <v>60.0</v>
      </c>
      <c r="Q174" s="6">
        <v>26.0</v>
      </c>
      <c r="R174" s="6" t="s">
        <v>1968</v>
      </c>
      <c r="S174" s="6" t="s">
        <v>1969</v>
      </c>
      <c r="T174" s="6">
        <v>60.0</v>
      </c>
      <c r="U174" s="6">
        <v>26.0</v>
      </c>
      <c r="V174" s="6" t="s">
        <v>1970</v>
      </c>
      <c r="W174" s="6" t="s">
        <v>1971</v>
      </c>
      <c r="X174" s="6">
        <v>60.0</v>
      </c>
      <c r="Y174" s="6">
        <v>26.0</v>
      </c>
      <c r="Z174" s="6" t="s">
        <v>1972</v>
      </c>
      <c r="AA174" s="6" t="s">
        <v>1973</v>
      </c>
      <c r="AB174" s="6">
        <v>60.0</v>
      </c>
      <c r="AC174" s="6">
        <v>26.0</v>
      </c>
      <c r="AD174" s="6"/>
      <c r="AE174" s="6"/>
      <c r="AF174" s="6"/>
      <c r="AG174" s="6"/>
      <c r="AH174" s="6" t="s">
        <v>96</v>
      </c>
      <c r="AI174" s="6" t="s">
        <v>491</v>
      </c>
      <c r="AJ174" s="6" t="s">
        <v>894</v>
      </c>
      <c r="AK174" s="6" t="s">
        <v>1974</v>
      </c>
      <c r="AL174" s="6" t="s">
        <v>1975</v>
      </c>
      <c r="AM174" s="6" t="s">
        <v>1976</v>
      </c>
      <c r="AN174" s="6" t="s">
        <v>1977</v>
      </c>
      <c r="AO174" s="6" t="s">
        <v>1978</v>
      </c>
      <c r="AP174" s="6" t="s">
        <v>1979</v>
      </c>
      <c r="AQ174" s="6" t="s">
        <v>1980</v>
      </c>
      <c r="AR174" s="6" t="s">
        <v>1981</v>
      </c>
      <c r="AS174" s="6"/>
      <c r="AT174" s="6"/>
      <c r="AU174" s="6"/>
      <c r="AV174" s="6" t="s">
        <v>188</v>
      </c>
      <c r="AW174" s="6" t="s">
        <v>1982</v>
      </c>
      <c r="AX174" s="6" t="s">
        <v>140</v>
      </c>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4"/>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4" t="s">
        <v>755</v>
      </c>
      <c r="GL174" s="4" t="s">
        <v>1983</v>
      </c>
      <c r="GM174" s="4"/>
      <c r="GN174" s="4"/>
      <c r="GO174" s="6" t="s">
        <v>129</v>
      </c>
    </row>
    <row r="175" ht="15.75" customHeight="1">
      <c r="A175" s="9">
        <v>96.0</v>
      </c>
      <c r="B175" s="10" t="s">
        <v>1984</v>
      </c>
      <c r="C175" s="10" t="s">
        <v>1985</v>
      </c>
      <c r="D175" s="11">
        <v>2019.0</v>
      </c>
      <c r="E175" s="45" t="s">
        <v>1986</v>
      </c>
      <c r="F175" s="13">
        <v>1.0</v>
      </c>
      <c r="G175" s="13">
        <v>58.0</v>
      </c>
      <c r="H175" s="13" t="s">
        <v>1987</v>
      </c>
      <c r="I175" s="7" t="s">
        <v>91</v>
      </c>
      <c r="J175" s="13" t="s">
        <v>204</v>
      </c>
      <c r="K175" s="13" t="s">
        <v>444</v>
      </c>
      <c r="L175" s="13">
        <v>2.0</v>
      </c>
      <c r="M175" s="13">
        <v>1.0</v>
      </c>
      <c r="N175" s="13" t="s">
        <v>1988</v>
      </c>
      <c r="O175" s="13" t="s">
        <v>1989</v>
      </c>
      <c r="P175" s="13">
        <v>20.0</v>
      </c>
      <c r="Q175" s="13">
        <v>58.0</v>
      </c>
      <c r="R175" s="13" t="s">
        <v>118</v>
      </c>
      <c r="S175" s="13" t="s">
        <v>1990</v>
      </c>
      <c r="T175" s="13">
        <v>20.0</v>
      </c>
      <c r="U175" s="13">
        <v>58.0</v>
      </c>
      <c r="V175" s="13"/>
      <c r="W175" s="13"/>
      <c r="X175" s="13"/>
      <c r="Y175" s="13"/>
      <c r="Z175" s="13"/>
      <c r="AA175" s="13"/>
      <c r="AB175" s="13"/>
      <c r="AC175" s="13"/>
      <c r="AD175" s="13"/>
      <c r="AE175" s="13"/>
      <c r="AF175" s="13"/>
      <c r="AG175" s="13"/>
      <c r="AH175" s="13" t="s">
        <v>96</v>
      </c>
      <c r="AI175" s="13" t="s">
        <v>1991</v>
      </c>
      <c r="AJ175" s="13" t="s">
        <v>558</v>
      </c>
      <c r="AK175" s="13" t="s">
        <v>1992</v>
      </c>
      <c r="AL175" s="13" t="s">
        <v>1993</v>
      </c>
      <c r="AM175" s="13" t="s">
        <v>1994</v>
      </c>
      <c r="AN175" s="13" t="s">
        <v>1995</v>
      </c>
      <c r="AO175" s="13"/>
      <c r="AP175" s="13"/>
      <c r="AQ175" s="13"/>
      <c r="AR175" s="13"/>
      <c r="AS175" s="13"/>
      <c r="AT175" s="13"/>
      <c r="AU175" s="13"/>
      <c r="AV175" s="13" t="s">
        <v>96</v>
      </c>
      <c r="AW175" s="13" t="s">
        <v>298</v>
      </c>
      <c r="AX175" s="13" t="s">
        <v>124</v>
      </c>
      <c r="AY175" s="13" t="s">
        <v>1996</v>
      </c>
      <c r="AZ175" s="13" t="s">
        <v>1997</v>
      </c>
      <c r="BA175" s="13" t="s">
        <v>1998</v>
      </c>
      <c r="BB175" s="13" t="s">
        <v>1999</v>
      </c>
      <c r="BC175" s="13"/>
      <c r="BD175" s="13"/>
      <c r="BE175" s="13"/>
      <c r="BF175" s="13"/>
      <c r="BG175" s="13"/>
      <c r="BH175" s="13"/>
      <c r="BI175" s="13"/>
      <c r="BJ175" s="13"/>
      <c r="BK175" s="13"/>
      <c r="BL175" s="13"/>
      <c r="BM175" s="13"/>
      <c r="BN175" s="13"/>
      <c r="BO175" s="13"/>
      <c r="BP175" s="13"/>
      <c r="BQ175" s="13"/>
      <c r="BR175" s="13"/>
      <c r="BS175" s="13"/>
      <c r="BT175" s="13"/>
      <c r="BU175" s="13"/>
      <c r="BV175" s="13"/>
      <c r="BW175" s="10"/>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c r="FQ175" s="13"/>
      <c r="FR175" s="13"/>
      <c r="FS175" s="13"/>
      <c r="FT175" s="13"/>
      <c r="FU175" s="13"/>
      <c r="FV175" s="13"/>
      <c r="FW175" s="13"/>
      <c r="FX175" s="13"/>
      <c r="FY175" s="13"/>
      <c r="FZ175" s="13"/>
      <c r="GA175" s="13"/>
      <c r="GB175" s="13"/>
      <c r="GC175" s="13"/>
      <c r="GD175" s="13"/>
      <c r="GE175" s="13"/>
      <c r="GF175" s="13"/>
      <c r="GG175" s="13"/>
      <c r="GH175" s="13"/>
      <c r="GI175" s="13"/>
      <c r="GJ175" s="13"/>
      <c r="GK175" s="10"/>
      <c r="GL175" s="10"/>
      <c r="GM175" s="10"/>
      <c r="GN175" s="10"/>
      <c r="GO175" s="13" t="s">
        <v>129</v>
      </c>
    </row>
    <row r="176" ht="15.75" customHeight="1">
      <c r="A176" s="9">
        <v>26.0</v>
      </c>
      <c r="B176" s="10" t="s">
        <v>2000</v>
      </c>
      <c r="C176" s="10" t="s">
        <v>2001</v>
      </c>
      <c r="D176" s="11">
        <v>2020.0</v>
      </c>
      <c r="E176" s="12" t="s">
        <v>2002</v>
      </c>
      <c r="F176" s="13">
        <v>1.0</v>
      </c>
      <c r="G176" s="13">
        <v>16.0</v>
      </c>
      <c r="H176" s="13" t="s">
        <v>90</v>
      </c>
      <c r="I176" s="7" t="s">
        <v>91</v>
      </c>
      <c r="J176" s="13" t="s">
        <v>872</v>
      </c>
      <c r="K176" s="13" t="s">
        <v>175</v>
      </c>
      <c r="L176" s="13">
        <v>2.0</v>
      </c>
      <c r="M176" s="13">
        <v>2.0</v>
      </c>
      <c r="N176" s="13" t="s">
        <v>118</v>
      </c>
      <c r="O176" s="13" t="s">
        <v>2003</v>
      </c>
      <c r="P176" s="13">
        <v>10.0</v>
      </c>
      <c r="Q176" s="13">
        <v>16.0</v>
      </c>
      <c r="R176" s="13" t="s">
        <v>120</v>
      </c>
      <c r="S176" s="13" t="s">
        <v>508</v>
      </c>
      <c r="T176" s="13"/>
      <c r="U176" s="13">
        <v>16.0</v>
      </c>
      <c r="V176" s="13"/>
      <c r="W176" s="13"/>
      <c r="X176" s="13"/>
      <c r="Y176" s="13"/>
      <c r="Z176" s="13"/>
      <c r="AA176" s="13"/>
      <c r="AB176" s="13"/>
      <c r="AC176" s="13"/>
      <c r="AD176" s="13"/>
      <c r="AE176" s="13"/>
      <c r="AF176" s="13"/>
      <c r="AG176" s="13"/>
      <c r="AH176" s="13" t="s">
        <v>687</v>
      </c>
      <c r="AI176" s="13" t="s">
        <v>922</v>
      </c>
      <c r="AJ176" s="13" t="s">
        <v>124</v>
      </c>
      <c r="AK176" s="13" t="s">
        <v>2004</v>
      </c>
      <c r="AL176" s="13" t="s">
        <v>2005</v>
      </c>
      <c r="AM176" s="13" t="s">
        <v>2006</v>
      </c>
      <c r="AN176" s="13" t="s">
        <v>2007</v>
      </c>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0"/>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c r="FR176" s="13"/>
      <c r="FS176" s="13"/>
      <c r="FT176" s="13"/>
      <c r="FU176" s="13"/>
      <c r="FV176" s="13"/>
      <c r="FW176" s="13"/>
      <c r="FX176" s="13"/>
      <c r="FY176" s="13"/>
      <c r="FZ176" s="13"/>
      <c r="GA176" s="13"/>
      <c r="GB176" s="13"/>
      <c r="GC176" s="13"/>
      <c r="GD176" s="13"/>
      <c r="GE176" s="13"/>
      <c r="GF176" s="13"/>
      <c r="GG176" s="13"/>
      <c r="GH176" s="13"/>
      <c r="GI176" s="13"/>
      <c r="GJ176" s="13"/>
      <c r="GK176" s="10"/>
      <c r="GL176" s="10" t="s">
        <v>2008</v>
      </c>
      <c r="GM176" s="10"/>
      <c r="GN176" s="10"/>
      <c r="GO176" s="13" t="s">
        <v>111</v>
      </c>
    </row>
    <row r="177" ht="15.75" customHeight="1">
      <c r="A177" s="9">
        <v>47.0</v>
      </c>
      <c r="B177" s="4" t="s">
        <v>2009</v>
      </c>
      <c r="C177" s="4" t="s">
        <v>2010</v>
      </c>
      <c r="D177" s="3">
        <v>2020.0</v>
      </c>
      <c r="E177" s="8" t="s">
        <v>2011</v>
      </c>
      <c r="F177" s="6">
        <v>1.0</v>
      </c>
      <c r="G177" s="6">
        <v>14.0</v>
      </c>
      <c r="H177" s="6" t="s">
        <v>90</v>
      </c>
      <c r="I177" s="7" t="s">
        <v>91</v>
      </c>
      <c r="J177" s="6" t="s">
        <v>92</v>
      </c>
      <c r="K177" s="6" t="s">
        <v>175</v>
      </c>
      <c r="L177" s="6">
        <v>2.0</v>
      </c>
      <c r="M177" s="6">
        <v>2.0</v>
      </c>
      <c r="N177" s="6" t="s">
        <v>116</v>
      </c>
      <c r="O177" s="6" t="s">
        <v>117</v>
      </c>
      <c r="P177" s="6">
        <v>30.0</v>
      </c>
      <c r="Q177" s="6">
        <v>14.0</v>
      </c>
      <c r="R177" s="6" t="s">
        <v>133</v>
      </c>
      <c r="S177" s="6" t="s">
        <v>2012</v>
      </c>
      <c r="T177" s="6">
        <v>30.0</v>
      </c>
      <c r="U177" s="6">
        <v>14.0</v>
      </c>
      <c r="V177" s="6"/>
      <c r="W177" s="6"/>
      <c r="X177" s="6"/>
      <c r="Y177" s="6"/>
      <c r="Z177" s="6"/>
      <c r="AA177" s="6"/>
      <c r="AB177" s="6"/>
      <c r="AC177" s="6"/>
      <c r="AD177" s="6"/>
      <c r="AE177" s="6"/>
      <c r="AF177" s="6"/>
      <c r="AG177" s="6"/>
      <c r="AH177" s="6" t="s">
        <v>188</v>
      </c>
      <c r="AI177" s="6" t="s">
        <v>2013</v>
      </c>
      <c r="AJ177" s="6" t="s">
        <v>2014</v>
      </c>
      <c r="AK177" s="6" t="s">
        <v>2015</v>
      </c>
      <c r="AL177" s="6" t="s">
        <v>2016</v>
      </c>
      <c r="AM177" s="6" t="s">
        <v>2017</v>
      </c>
      <c r="AN177" s="6" t="s">
        <v>2018</v>
      </c>
      <c r="AO177" s="6"/>
      <c r="AP177" s="6"/>
      <c r="AQ177" s="6"/>
      <c r="AR177" s="6"/>
      <c r="AS177" s="6"/>
      <c r="AT177" s="6"/>
      <c r="AU177" s="6"/>
      <c r="AV177" s="6" t="s">
        <v>96</v>
      </c>
      <c r="AW177" s="6" t="s">
        <v>2013</v>
      </c>
      <c r="AX177" s="6" t="s">
        <v>2019</v>
      </c>
      <c r="AY177" s="6" t="s">
        <v>2020</v>
      </c>
      <c r="AZ177" s="6" t="s">
        <v>2021</v>
      </c>
      <c r="BA177" s="6" t="s">
        <v>2022</v>
      </c>
      <c r="BB177" s="6" t="s">
        <v>2023</v>
      </c>
      <c r="BC177" s="6"/>
      <c r="BD177" s="6"/>
      <c r="BE177" s="6"/>
      <c r="BF177" s="6"/>
      <c r="BG177" s="6"/>
      <c r="BH177" s="6"/>
      <c r="BI177" s="6"/>
      <c r="BJ177" s="6" t="s">
        <v>642</v>
      </c>
      <c r="BK177" s="6" t="s">
        <v>2024</v>
      </c>
      <c r="BL177" s="6" t="s">
        <v>140</v>
      </c>
      <c r="BM177" s="6" t="s">
        <v>2025</v>
      </c>
      <c r="BN177" s="6" t="s">
        <v>2026</v>
      </c>
      <c r="BO177" s="6" t="s">
        <v>2027</v>
      </c>
      <c r="BP177" s="6" t="s">
        <v>2028</v>
      </c>
      <c r="BQ177" s="6"/>
      <c r="BR177" s="6"/>
      <c r="BS177" s="6"/>
      <c r="BT177" s="6"/>
      <c r="BU177" s="6"/>
      <c r="BV177" s="6"/>
      <c r="BW177" s="4"/>
      <c r="BX177" s="6" t="s">
        <v>642</v>
      </c>
      <c r="BY177" s="6" t="s">
        <v>2024</v>
      </c>
      <c r="BZ177" s="6" t="s">
        <v>2029</v>
      </c>
      <c r="CA177" s="6" t="s">
        <v>2030</v>
      </c>
      <c r="CB177" s="6" t="s">
        <v>2031</v>
      </c>
      <c r="CC177" s="6" t="s">
        <v>2032</v>
      </c>
      <c r="CD177" s="6" t="s">
        <v>2033</v>
      </c>
      <c r="CE177" s="6"/>
      <c r="CF177" s="6"/>
      <c r="CG177" s="6"/>
      <c r="CH177" s="6"/>
      <c r="CI177" s="6"/>
      <c r="CJ177" s="6"/>
      <c r="CK177" s="6"/>
      <c r="CL177" s="6"/>
      <c r="CM177" s="6"/>
      <c r="CN177" s="6"/>
      <c r="CO177" s="6"/>
      <c r="CP177" s="6"/>
      <c r="CQ177" s="6"/>
      <c r="CR177" s="6"/>
      <c r="CS177" s="6"/>
      <c r="CT177" s="6"/>
      <c r="CU177" s="6"/>
      <c r="CV177" s="6"/>
      <c r="CW177" s="6"/>
      <c r="CX177" s="6" t="s">
        <v>96</v>
      </c>
      <c r="CY177" s="6" t="s">
        <v>895</v>
      </c>
      <c r="CZ177" s="6" t="s">
        <v>140</v>
      </c>
      <c r="DA177" s="6" t="s">
        <v>2034</v>
      </c>
      <c r="DB177" s="6" t="s">
        <v>2035</v>
      </c>
      <c r="DC177" s="6" t="s">
        <v>2036</v>
      </c>
      <c r="DD177" s="6" t="s">
        <v>2037</v>
      </c>
      <c r="DE177" s="6"/>
      <c r="DF177" s="6"/>
      <c r="DG177" s="6"/>
      <c r="DH177" s="6"/>
      <c r="DI177" s="6"/>
      <c r="DJ177" s="6"/>
      <c r="DK177" s="6" t="s">
        <v>211</v>
      </c>
      <c r="DL177" s="6" t="s">
        <v>2038</v>
      </c>
      <c r="DM177" s="6" t="s">
        <v>681</v>
      </c>
      <c r="DN177" s="6" t="s">
        <v>2039</v>
      </c>
      <c r="DO177" s="6" t="s">
        <v>2040</v>
      </c>
      <c r="DP177" s="6" t="s">
        <v>2041</v>
      </c>
      <c r="DQ177" s="6" t="s">
        <v>2042</v>
      </c>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4"/>
      <c r="GL177" s="4" t="s">
        <v>2043</v>
      </c>
      <c r="GM177" s="4"/>
      <c r="GN177" s="4"/>
      <c r="GO177" s="6" t="s">
        <v>111</v>
      </c>
    </row>
    <row r="178" ht="15.75" customHeight="1">
      <c r="A178" s="9">
        <v>50.0</v>
      </c>
      <c r="B178" s="4" t="s">
        <v>2044</v>
      </c>
      <c r="C178" s="4" t="s">
        <v>2045</v>
      </c>
      <c r="D178" s="3">
        <v>2020.0</v>
      </c>
      <c r="E178" s="8" t="s">
        <v>2046</v>
      </c>
      <c r="F178" s="6">
        <v>1.0</v>
      </c>
      <c r="G178" s="6">
        <v>20.0</v>
      </c>
      <c r="H178" s="6" t="s">
        <v>90</v>
      </c>
      <c r="I178" s="7" t="s">
        <v>91</v>
      </c>
      <c r="J178" s="6" t="s">
        <v>92</v>
      </c>
      <c r="K178" s="6" t="s">
        <v>175</v>
      </c>
      <c r="L178" s="6">
        <v>2.0</v>
      </c>
      <c r="M178" s="6">
        <v>1.0</v>
      </c>
      <c r="N178" s="6" t="s">
        <v>118</v>
      </c>
      <c r="O178" s="6" t="s">
        <v>578</v>
      </c>
      <c r="P178" s="6">
        <v>20.0</v>
      </c>
      <c r="Q178" s="6">
        <v>20.0</v>
      </c>
      <c r="R178" s="6"/>
      <c r="S178" s="6"/>
      <c r="T178" s="6"/>
      <c r="U178" s="6"/>
      <c r="V178" s="6"/>
      <c r="W178" s="6"/>
      <c r="X178" s="6"/>
      <c r="Y178" s="6"/>
      <c r="Z178" s="6"/>
      <c r="AA178" s="6"/>
      <c r="AB178" s="6"/>
      <c r="AC178" s="6"/>
      <c r="AD178" s="6"/>
      <c r="AE178" s="6"/>
      <c r="AF178" s="6"/>
      <c r="AG178" s="6"/>
      <c r="AH178" s="6" t="s">
        <v>735</v>
      </c>
      <c r="AI178" s="6" t="s">
        <v>2047</v>
      </c>
      <c r="AJ178" s="6" t="s">
        <v>140</v>
      </c>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4"/>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4"/>
      <c r="GL178" s="4" t="s">
        <v>2048</v>
      </c>
      <c r="GM178" s="4"/>
      <c r="GN178" s="4"/>
      <c r="GO178" s="18" t="s">
        <v>111</v>
      </c>
    </row>
    <row r="179" ht="15.75" customHeight="1">
      <c r="A179" s="11">
        <v>50.0</v>
      </c>
      <c r="B179" s="10" t="s">
        <v>2044</v>
      </c>
      <c r="C179" s="10" t="s">
        <v>2045</v>
      </c>
      <c r="D179" s="11">
        <v>2020.0</v>
      </c>
      <c r="E179" s="12" t="s">
        <v>2046</v>
      </c>
      <c r="F179" s="13">
        <v>2.0</v>
      </c>
      <c r="G179" s="13">
        <v>15.0</v>
      </c>
      <c r="H179" s="13" t="s">
        <v>90</v>
      </c>
      <c r="I179" s="7" t="s">
        <v>91</v>
      </c>
      <c r="J179" s="13" t="s">
        <v>92</v>
      </c>
      <c r="K179" s="13" t="s">
        <v>175</v>
      </c>
      <c r="L179" s="13">
        <v>2.0</v>
      </c>
      <c r="M179" s="13">
        <v>2.0</v>
      </c>
      <c r="N179" s="13" t="s">
        <v>116</v>
      </c>
      <c r="O179" s="13" t="s">
        <v>333</v>
      </c>
      <c r="P179" s="13">
        <v>27.0</v>
      </c>
      <c r="Q179" s="13">
        <v>15.0</v>
      </c>
      <c r="R179" s="13"/>
      <c r="S179" s="13"/>
      <c r="T179" s="13"/>
      <c r="U179" s="13"/>
      <c r="V179" s="13"/>
      <c r="W179" s="13"/>
      <c r="X179" s="13"/>
      <c r="Y179" s="13"/>
      <c r="Z179" s="13"/>
      <c r="AA179" s="13"/>
      <c r="AB179" s="13"/>
      <c r="AC179" s="13"/>
      <c r="AD179" s="13"/>
      <c r="AE179" s="13"/>
      <c r="AF179" s="13"/>
      <c r="AG179" s="13"/>
      <c r="AH179" s="13" t="s">
        <v>735</v>
      </c>
      <c r="AI179" s="13" t="s">
        <v>2047</v>
      </c>
      <c r="AJ179" s="13" t="s">
        <v>140</v>
      </c>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0"/>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c r="FU179" s="13"/>
      <c r="FV179" s="13"/>
      <c r="FW179" s="13"/>
      <c r="FX179" s="13"/>
      <c r="FY179" s="13"/>
      <c r="FZ179" s="13"/>
      <c r="GA179" s="13"/>
      <c r="GB179" s="13"/>
      <c r="GC179" s="13"/>
      <c r="GD179" s="13"/>
      <c r="GE179" s="13"/>
      <c r="GF179" s="13"/>
      <c r="GG179" s="13"/>
      <c r="GH179" s="13"/>
      <c r="GI179" s="13"/>
      <c r="GJ179" s="13"/>
      <c r="GK179" s="10"/>
      <c r="GL179" s="10" t="s">
        <v>2049</v>
      </c>
      <c r="GM179" s="10"/>
      <c r="GN179" s="10"/>
      <c r="GO179" s="18" t="s">
        <v>111</v>
      </c>
    </row>
    <row r="180" ht="15.75" customHeight="1">
      <c r="A180" s="9">
        <v>53.0</v>
      </c>
      <c r="B180" s="4" t="s">
        <v>2050</v>
      </c>
      <c r="C180" s="4" t="s">
        <v>2051</v>
      </c>
      <c r="D180" s="3">
        <v>2020.0</v>
      </c>
      <c r="E180" s="8" t="s">
        <v>2052</v>
      </c>
      <c r="F180" s="6">
        <v>1.0</v>
      </c>
      <c r="G180" s="6">
        <v>23.0</v>
      </c>
      <c r="H180" s="6" t="s">
        <v>90</v>
      </c>
      <c r="I180" s="7" t="s">
        <v>91</v>
      </c>
      <c r="J180" s="6" t="s">
        <v>478</v>
      </c>
      <c r="K180" s="6" t="s">
        <v>2053</v>
      </c>
      <c r="L180" s="6">
        <v>1.0</v>
      </c>
      <c r="M180" s="6">
        <v>2.0</v>
      </c>
      <c r="N180" s="6" t="s">
        <v>116</v>
      </c>
      <c r="O180" s="6" t="s">
        <v>117</v>
      </c>
      <c r="P180" s="6">
        <v>20.0</v>
      </c>
      <c r="Q180" s="6">
        <v>23.0</v>
      </c>
      <c r="R180" s="6" t="s">
        <v>720</v>
      </c>
      <c r="S180" s="6" t="s">
        <v>920</v>
      </c>
      <c r="T180" s="6">
        <v>20.0</v>
      </c>
      <c r="U180" s="6">
        <v>23.0</v>
      </c>
      <c r="V180" s="6"/>
      <c r="W180" s="6"/>
      <c r="X180" s="6"/>
      <c r="Y180" s="6"/>
      <c r="Z180" s="6"/>
      <c r="AA180" s="6"/>
      <c r="AB180" s="6"/>
      <c r="AC180" s="6"/>
      <c r="AD180" s="6"/>
      <c r="AE180" s="6"/>
      <c r="AF180" s="6"/>
      <c r="AG180" s="6"/>
      <c r="AH180" s="6" t="s">
        <v>188</v>
      </c>
      <c r="AI180" s="6" t="s">
        <v>2054</v>
      </c>
      <c r="AJ180" s="6" t="s">
        <v>124</v>
      </c>
      <c r="AK180" s="6">
        <f>(93.1+96.7)/2</f>
        <v>94.9</v>
      </c>
      <c r="AL180" s="6">
        <f>SQRT(((1.1^2)+(0.6^2))/2)</f>
        <v>0.8860022573</v>
      </c>
      <c r="AM180" s="6">
        <f>(93.8+97.9)/2</f>
        <v>95.85</v>
      </c>
      <c r="AN180" s="6">
        <f>SQRT(((0.8^2)+(0.3^2))/2)</f>
        <v>0.6041522987</v>
      </c>
      <c r="AO180" s="6"/>
      <c r="AP180" s="6"/>
      <c r="AQ180" s="6"/>
      <c r="AR180" s="6"/>
      <c r="AS180" s="6"/>
      <c r="AT180" s="6"/>
      <c r="AU180" s="6"/>
      <c r="AV180" s="6" t="s">
        <v>188</v>
      </c>
      <c r="AW180" s="6" t="s">
        <v>2054</v>
      </c>
      <c r="AX180" s="6" t="s">
        <v>140</v>
      </c>
      <c r="AY180" s="6">
        <f>(448+498.4)/2</f>
        <v>473.2</v>
      </c>
      <c r="AZ180" s="6">
        <f>SQRT(((23.6^2)+(26.9^2))/2)</f>
        <v>25.30385346</v>
      </c>
      <c r="BA180" s="6">
        <f>(433.9+469.2)/2</f>
        <v>451.55</v>
      </c>
      <c r="BB180" s="6">
        <f>SQRT(((23.6^2)+(23.7^2))/2)</f>
        <v>23.65005285</v>
      </c>
      <c r="BC180" s="6"/>
      <c r="BD180" s="6"/>
      <c r="BE180" s="6"/>
      <c r="BF180" s="6"/>
      <c r="BG180" s="6"/>
      <c r="BH180" s="6"/>
      <c r="BI180" s="6"/>
      <c r="BJ180" s="6" t="s">
        <v>211</v>
      </c>
      <c r="BK180" s="6" t="s">
        <v>922</v>
      </c>
      <c r="BL180" s="6" t="s">
        <v>124</v>
      </c>
      <c r="BM180" s="6">
        <f>(84+92)/2</f>
        <v>88</v>
      </c>
      <c r="BN180" s="6">
        <f>SQRT(((2.3^2)+(1.5^2))/2)</f>
        <v>1.941648784</v>
      </c>
      <c r="BO180" s="6">
        <f>(85.2+93.4)/2</f>
        <v>89.3</v>
      </c>
      <c r="BP180" s="6">
        <f>SQRT(((2.6^2)+(1.3^2))/2)</f>
        <v>2.055480479</v>
      </c>
      <c r="BQ180" s="6"/>
      <c r="BR180" s="6"/>
      <c r="BS180" s="6"/>
      <c r="BT180" s="6"/>
      <c r="BU180" s="6"/>
      <c r="BV180" s="6"/>
      <c r="BW180" s="4"/>
      <c r="BX180" s="6" t="s">
        <v>211</v>
      </c>
      <c r="BY180" s="6" t="s">
        <v>922</v>
      </c>
      <c r="BZ180" s="6" t="s">
        <v>140</v>
      </c>
      <c r="CA180" s="6">
        <f>(519.2+598.2)/2</f>
        <v>558.7</v>
      </c>
      <c r="CB180" s="6">
        <f>SQRT(((35.9^2)+(36.8^2))/2)</f>
        <v>36.35278531</v>
      </c>
      <c r="CC180" s="6">
        <f>(495.2+579.5)/2</f>
        <v>537.35</v>
      </c>
      <c r="CD180" s="6">
        <f>SQRT(((30.2^2)+(33^2))/2)</f>
        <v>31.63099746</v>
      </c>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4"/>
      <c r="GL180" s="4" t="s">
        <v>2055</v>
      </c>
      <c r="GM180" s="4"/>
      <c r="GN180" s="4"/>
      <c r="GO180" s="6" t="s">
        <v>111</v>
      </c>
    </row>
    <row r="181" ht="15.75" customHeight="1">
      <c r="A181" s="9">
        <v>66.0</v>
      </c>
      <c r="B181" s="4" t="s">
        <v>2056</v>
      </c>
      <c r="C181" s="4" t="s">
        <v>2057</v>
      </c>
      <c r="D181" s="3">
        <v>2020.0</v>
      </c>
      <c r="E181" s="46" t="s">
        <v>2058</v>
      </c>
      <c r="F181" s="6">
        <v>1.0</v>
      </c>
      <c r="G181" s="6">
        <v>15.0</v>
      </c>
      <c r="H181" s="6" t="s">
        <v>90</v>
      </c>
      <c r="I181" s="7" t="s">
        <v>91</v>
      </c>
      <c r="J181" s="6" t="s">
        <v>92</v>
      </c>
      <c r="K181" s="6" t="s">
        <v>175</v>
      </c>
      <c r="L181" s="6">
        <v>2.0</v>
      </c>
      <c r="M181" s="6">
        <v>2.0</v>
      </c>
      <c r="N181" s="6" t="s">
        <v>116</v>
      </c>
      <c r="O181" s="6" t="s">
        <v>2059</v>
      </c>
      <c r="P181" s="6">
        <v>30.0</v>
      </c>
      <c r="Q181" s="6">
        <v>15.0</v>
      </c>
      <c r="R181" s="6" t="s">
        <v>2060</v>
      </c>
      <c r="S181" s="6" t="s">
        <v>2061</v>
      </c>
      <c r="T181" s="6">
        <v>30.0</v>
      </c>
      <c r="U181" s="6">
        <v>15.0</v>
      </c>
      <c r="V181" s="6"/>
      <c r="W181" s="6"/>
      <c r="X181" s="6"/>
      <c r="Y181" s="6"/>
      <c r="Z181" s="6"/>
      <c r="AA181" s="6"/>
      <c r="AB181" s="6"/>
      <c r="AC181" s="6"/>
      <c r="AD181" s="6"/>
      <c r="AE181" s="6"/>
      <c r="AF181" s="6"/>
      <c r="AG181" s="6"/>
      <c r="AH181" s="6" t="s">
        <v>96</v>
      </c>
      <c r="AI181" s="6" t="s">
        <v>1045</v>
      </c>
      <c r="AJ181" s="6" t="s">
        <v>140</v>
      </c>
      <c r="AK181" s="6" t="s">
        <v>2062</v>
      </c>
      <c r="AL181" s="6" t="s">
        <v>2063</v>
      </c>
      <c r="AM181" s="6" t="s">
        <v>2064</v>
      </c>
      <c r="AN181" s="6" t="s">
        <v>2065</v>
      </c>
      <c r="AO181" s="6"/>
      <c r="AP181" s="6"/>
      <c r="AQ181" s="6"/>
      <c r="AR181" s="6"/>
      <c r="AS181" s="6"/>
      <c r="AT181" s="6"/>
      <c r="AU181" s="6"/>
      <c r="AV181" s="6" t="s">
        <v>96</v>
      </c>
      <c r="AW181" s="6" t="s">
        <v>1045</v>
      </c>
      <c r="AX181" s="6" t="s">
        <v>2066</v>
      </c>
      <c r="AY181" s="6" t="s">
        <v>2067</v>
      </c>
      <c r="AZ181" s="6" t="s">
        <v>2068</v>
      </c>
      <c r="BA181" s="6" t="s">
        <v>2069</v>
      </c>
      <c r="BB181" s="6" t="s">
        <v>2070</v>
      </c>
      <c r="BC181" s="6"/>
      <c r="BD181" s="6"/>
      <c r="BE181" s="6"/>
      <c r="BF181" s="6"/>
      <c r="BG181" s="6"/>
      <c r="BH181" s="6"/>
      <c r="BI181" s="6"/>
      <c r="BJ181" s="6" t="s">
        <v>96</v>
      </c>
      <c r="BK181" s="6" t="s">
        <v>1045</v>
      </c>
      <c r="BL181" s="6" t="s">
        <v>1845</v>
      </c>
      <c r="BM181" s="6" t="s">
        <v>2071</v>
      </c>
      <c r="BN181" s="6" t="s">
        <v>2072</v>
      </c>
      <c r="BO181" s="6" t="s">
        <v>268</v>
      </c>
      <c r="BP181" s="6" t="s">
        <v>2073</v>
      </c>
      <c r="BQ181" s="6"/>
      <c r="BR181" s="6"/>
      <c r="BS181" s="6"/>
      <c r="BT181" s="6"/>
      <c r="BU181" s="6"/>
      <c r="BV181" s="6"/>
      <c r="BW181" s="4"/>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4"/>
      <c r="GL181" s="4"/>
      <c r="GM181" s="4"/>
      <c r="GN181" s="4"/>
      <c r="GO181" s="6" t="s">
        <v>111</v>
      </c>
    </row>
    <row r="182" ht="15.75" customHeight="1">
      <c r="A182" s="9">
        <v>79.0</v>
      </c>
      <c r="B182" s="4" t="s">
        <v>2074</v>
      </c>
      <c r="C182" s="4" t="s">
        <v>2075</v>
      </c>
      <c r="D182" s="3">
        <v>2020.0</v>
      </c>
      <c r="E182" s="12" t="s">
        <v>2076</v>
      </c>
      <c r="F182" s="6">
        <v>1.0</v>
      </c>
      <c r="G182" s="6">
        <v>15.0</v>
      </c>
      <c r="H182" s="6" t="s">
        <v>90</v>
      </c>
      <c r="I182" s="7" t="s">
        <v>91</v>
      </c>
      <c r="J182" s="6" t="s">
        <v>478</v>
      </c>
      <c r="K182" s="6" t="s">
        <v>175</v>
      </c>
      <c r="L182" s="6">
        <v>1.0</v>
      </c>
      <c r="M182" s="6">
        <v>2.0</v>
      </c>
      <c r="N182" s="6" t="s">
        <v>116</v>
      </c>
      <c r="O182" s="6" t="s">
        <v>117</v>
      </c>
      <c r="P182" s="6"/>
      <c r="Q182" s="6">
        <v>15.0</v>
      </c>
      <c r="R182" s="6" t="s">
        <v>118</v>
      </c>
      <c r="S182" s="6" t="s">
        <v>2012</v>
      </c>
      <c r="T182" s="6">
        <v>20.0</v>
      </c>
      <c r="U182" s="6">
        <v>15.0</v>
      </c>
      <c r="V182" s="6"/>
      <c r="W182" s="6"/>
      <c r="X182" s="6"/>
      <c r="Y182" s="6"/>
      <c r="Z182" s="6"/>
      <c r="AA182" s="6"/>
      <c r="AB182" s="6"/>
      <c r="AC182" s="6"/>
      <c r="AD182" s="6"/>
      <c r="AE182" s="6"/>
      <c r="AF182" s="6"/>
      <c r="AG182" s="6"/>
      <c r="AH182" s="6" t="s">
        <v>642</v>
      </c>
      <c r="AI182" s="6" t="s">
        <v>2077</v>
      </c>
      <c r="AJ182" s="6" t="s">
        <v>2078</v>
      </c>
      <c r="AK182" s="6">
        <v>0.01</v>
      </c>
      <c r="AL182" s="6">
        <v>1.56</v>
      </c>
      <c r="AM182" s="6">
        <v>-0.59</v>
      </c>
      <c r="AN182" s="6">
        <v>1.54</v>
      </c>
      <c r="AO182" s="6"/>
      <c r="AP182" s="6"/>
      <c r="AQ182" s="6"/>
      <c r="AR182" s="6"/>
      <c r="AS182" s="6"/>
      <c r="AT182" s="6"/>
      <c r="AU182" s="6"/>
      <c r="AV182" s="6" t="s">
        <v>96</v>
      </c>
      <c r="AW182" s="6" t="s">
        <v>734</v>
      </c>
      <c r="AX182" s="6" t="s">
        <v>894</v>
      </c>
      <c r="AY182" s="6">
        <v>0.34</v>
      </c>
      <c r="AZ182" s="6">
        <v>1.16</v>
      </c>
      <c r="BA182" s="6">
        <v>-0.19</v>
      </c>
      <c r="BB182" s="6">
        <v>1.17</v>
      </c>
      <c r="BC182" s="6"/>
      <c r="BD182" s="6"/>
      <c r="BE182" s="6"/>
      <c r="BF182" s="6"/>
      <c r="BG182" s="6"/>
      <c r="BH182" s="6"/>
      <c r="BI182" s="6"/>
      <c r="BJ182" s="6" t="s">
        <v>642</v>
      </c>
      <c r="BK182" s="6" t="s">
        <v>2079</v>
      </c>
      <c r="BL182" s="6" t="s">
        <v>2080</v>
      </c>
      <c r="BM182" s="6">
        <v>-0.01</v>
      </c>
      <c r="BN182" s="6">
        <v>1.1</v>
      </c>
      <c r="BO182" s="6">
        <v>0.02</v>
      </c>
      <c r="BP182" s="6">
        <v>1.12</v>
      </c>
      <c r="BQ182" s="6"/>
      <c r="BR182" s="6"/>
      <c r="BS182" s="6"/>
      <c r="BT182" s="6"/>
      <c r="BU182" s="6"/>
      <c r="BV182" s="6"/>
      <c r="BW182" s="4"/>
      <c r="BX182" s="6" t="s">
        <v>188</v>
      </c>
      <c r="BY182" s="6" t="s">
        <v>178</v>
      </c>
      <c r="BZ182" s="6" t="s">
        <v>140</v>
      </c>
      <c r="CA182" s="6">
        <v>-0.26</v>
      </c>
      <c r="CB182" s="6">
        <v>0.98</v>
      </c>
      <c r="CC182" s="6">
        <v>0.1</v>
      </c>
      <c r="CD182" s="6">
        <v>1.13</v>
      </c>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4"/>
      <c r="GL182" s="4"/>
      <c r="GM182" s="4"/>
      <c r="GN182" s="4" t="s">
        <v>2081</v>
      </c>
      <c r="GO182" s="6" t="s">
        <v>111</v>
      </c>
    </row>
    <row r="183" ht="15.75" customHeight="1">
      <c r="A183" s="11">
        <v>79.0</v>
      </c>
      <c r="B183" s="10" t="s">
        <v>2074</v>
      </c>
      <c r="C183" s="10" t="s">
        <v>2075</v>
      </c>
      <c r="D183" s="11">
        <v>2020.0</v>
      </c>
      <c r="E183" s="12" t="s">
        <v>2076</v>
      </c>
      <c r="F183" s="13">
        <v>1.0</v>
      </c>
      <c r="G183" s="13">
        <v>13.0</v>
      </c>
      <c r="H183" s="13" t="s">
        <v>90</v>
      </c>
      <c r="I183" s="7" t="s">
        <v>91</v>
      </c>
      <c r="J183" s="13" t="s">
        <v>478</v>
      </c>
      <c r="K183" s="13" t="s">
        <v>175</v>
      </c>
      <c r="L183" s="13">
        <v>1.0</v>
      </c>
      <c r="M183" s="13">
        <v>2.0</v>
      </c>
      <c r="N183" s="13" t="s">
        <v>116</v>
      </c>
      <c r="O183" s="13" t="s">
        <v>117</v>
      </c>
      <c r="P183" s="13"/>
      <c r="Q183" s="13">
        <v>13.0</v>
      </c>
      <c r="R183" s="13" t="s">
        <v>118</v>
      </c>
      <c r="S183" s="13" t="s">
        <v>2012</v>
      </c>
      <c r="T183" s="13">
        <v>20.0</v>
      </c>
      <c r="U183" s="13">
        <v>13.0</v>
      </c>
      <c r="V183" s="13"/>
      <c r="W183" s="13"/>
      <c r="X183" s="13"/>
      <c r="Y183" s="13"/>
      <c r="Z183" s="13"/>
      <c r="AA183" s="13"/>
      <c r="AB183" s="13"/>
      <c r="AC183" s="13"/>
      <c r="AD183" s="13"/>
      <c r="AE183" s="13"/>
      <c r="AF183" s="13"/>
      <c r="AG183" s="13"/>
      <c r="AH183" s="13" t="s">
        <v>642</v>
      </c>
      <c r="AI183" s="13" t="s">
        <v>2077</v>
      </c>
      <c r="AJ183" s="13" t="s">
        <v>2078</v>
      </c>
      <c r="AK183" s="13">
        <v>-0.15</v>
      </c>
      <c r="AL183" s="13">
        <v>1.16</v>
      </c>
      <c r="AM183" s="13">
        <v>-0.09</v>
      </c>
      <c r="AN183" s="13">
        <v>1.7</v>
      </c>
      <c r="AO183" s="13"/>
      <c r="AP183" s="13"/>
      <c r="AQ183" s="13"/>
      <c r="AR183" s="13"/>
      <c r="AS183" s="13"/>
      <c r="AT183" s="13"/>
      <c r="AU183" s="13"/>
      <c r="AV183" s="13" t="s">
        <v>96</v>
      </c>
      <c r="AW183" s="13" t="s">
        <v>734</v>
      </c>
      <c r="AX183" s="13" t="s">
        <v>894</v>
      </c>
      <c r="AY183" s="13">
        <v>0.31</v>
      </c>
      <c r="AZ183" s="13">
        <v>1.02</v>
      </c>
      <c r="BA183" s="13">
        <v>0.42</v>
      </c>
      <c r="BB183" s="13">
        <v>1.44</v>
      </c>
      <c r="BC183" s="13"/>
      <c r="BD183" s="13"/>
      <c r="BE183" s="13"/>
      <c r="BF183" s="13"/>
      <c r="BG183" s="13"/>
      <c r="BH183" s="13"/>
      <c r="BI183" s="13"/>
      <c r="BJ183" s="13" t="s">
        <v>642</v>
      </c>
      <c r="BK183" s="13" t="s">
        <v>2079</v>
      </c>
      <c r="BL183" s="13" t="s">
        <v>2080</v>
      </c>
      <c r="BM183" s="13">
        <v>0.1</v>
      </c>
      <c r="BN183" s="13">
        <v>0.75</v>
      </c>
      <c r="BO183" s="13">
        <v>0.06</v>
      </c>
      <c r="BP183" s="13">
        <v>1.41</v>
      </c>
      <c r="BQ183" s="13"/>
      <c r="BR183" s="13"/>
      <c r="BS183" s="13"/>
      <c r="BT183" s="13"/>
      <c r="BU183" s="13"/>
      <c r="BV183" s="13"/>
      <c r="BW183" s="10"/>
      <c r="BX183" s="13" t="s">
        <v>188</v>
      </c>
      <c r="BY183" s="13" t="s">
        <v>178</v>
      </c>
      <c r="BZ183" s="13" t="s">
        <v>140</v>
      </c>
      <c r="CA183" s="13">
        <v>0.3</v>
      </c>
      <c r="CB183" s="13">
        <v>-0.5</v>
      </c>
      <c r="CC183" s="13">
        <v>1.04</v>
      </c>
      <c r="CD183" s="13">
        <v>0.93</v>
      </c>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c r="EK183" s="13"/>
      <c r="EL183" s="13"/>
      <c r="EM183" s="13"/>
      <c r="EN183" s="13"/>
      <c r="EO183" s="13"/>
      <c r="EP183" s="13"/>
      <c r="EQ183" s="13"/>
      <c r="ER183" s="13"/>
      <c r="ES183" s="13"/>
      <c r="ET183" s="13"/>
      <c r="EU183" s="13"/>
      <c r="EV183" s="13"/>
      <c r="EW183" s="13"/>
      <c r="EX183" s="13"/>
      <c r="EY183" s="13"/>
      <c r="EZ183" s="13"/>
      <c r="FA183" s="13"/>
      <c r="FB183" s="13"/>
      <c r="FC183" s="13"/>
      <c r="FD183" s="13"/>
      <c r="FE183" s="13"/>
      <c r="FF183" s="13"/>
      <c r="FG183" s="13"/>
      <c r="FH183" s="13"/>
      <c r="FI183" s="13"/>
      <c r="FJ183" s="13"/>
      <c r="FK183" s="13"/>
      <c r="FL183" s="13"/>
      <c r="FM183" s="13"/>
      <c r="FN183" s="13"/>
      <c r="FO183" s="13"/>
      <c r="FP183" s="13"/>
      <c r="FQ183" s="13"/>
      <c r="FR183" s="13"/>
      <c r="FS183" s="13"/>
      <c r="FT183" s="13"/>
      <c r="FU183" s="13"/>
      <c r="FV183" s="13"/>
      <c r="FW183" s="13"/>
      <c r="FX183" s="13"/>
      <c r="FY183" s="13"/>
      <c r="FZ183" s="13"/>
      <c r="GA183" s="13"/>
      <c r="GB183" s="13"/>
      <c r="GC183" s="13"/>
      <c r="GD183" s="13"/>
      <c r="GE183" s="13"/>
      <c r="GF183" s="13"/>
      <c r="GG183" s="13"/>
      <c r="GH183" s="13"/>
      <c r="GI183" s="13"/>
      <c r="GJ183" s="13"/>
      <c r="GK183" s="10"/>
      <c r="GL183" s="10"/>
      <c r="GM183" s="10"/>
      <c r="GN183" s="10" t="s">
        <v>2081</v>
      </c>
      <c r="GO183" s="13" t="s">
        <v>111</v>
      </c>
    </row>
    <row r="184" ht="15.75" customHeight="1">
      <c r="A184" s="9">
        <v>19.0</v>
      </c>
      <c r="B184" s="4" t="s">
        <v>2082</v>
      </c>
      <c r="C184" s="4" t="s">
        <v>2083</v>
      </c>
      <c r="D184" s="3">
        <v>2020.0</v>
      </c>
      <c r="E184" s="8" t="s">
        <v>2084</v>
      </c>
      <c r="F184" s="6">
        <v>1.0</v>
      </c>
      <c r="G184" s="6">
        <v>40.0</v>
      </c>
      <c r="H184" s="6" t="s">
        <v>185</v>
      </c>
      <c r="I184" s="7" t="s">
        <v>91</v>
      </c>
      <c r="J184" s="6" t="s">
        <v>92</v>
      </c>
      <c r="K184" s="6" t="s">
        <v>175</v>
      </c>
      <c r="L184" s="6">
        <v>2.0</v>
      </c>
      <c r="M184" s="6">
        <v>2.0</v>
      </c>
      <c r="N184" s="6" t="s">
        <v>116</v>
      </c>
      <c r="O184" s="6" t="s">
        <v>117</v>
      </c>
      <c r="P184" s="6">
        <v>20.0</v>
      </c>
      <c r="Q184" s="6">
        <v>20.0</v>
      </c>
      <c r="R184" s="6" t="s">
        <v>2085</v>
      </c>
      <c r="S184" s="6" t="s">
        <v>920</v>
      </c>
      <c r="T184" s="6">
        <v>20.0</v>
      </c>
      <c r="U184" s="6">
        <v>20.0</v>
      </c>
      <c r="V184" s="6"/>
      <c r="W184" s="6"/>
      <c r="X184" s="6"/>
      <c r="Y184" s="6"/>
      <c r="Z184" s="6"/>
      <c r="AA184" s="6"/>
      <c r="AB184" s="6"/>
      <c r="AC184" s="6"/>
      <c r="AD184" s="6"/>
      <c r="AE184" s="6"/>
      <c r="AF184" s="6"/>
      <c r="AG184" s="6"/>
      <c r="AH184" s="6" t="s">
        <v>96</v>
      </c>
      <c r="AI184" s="6" t="s">
        <v>298</v>
      </c>
      <c r="AJ184" s="6" t="s">
        <v>140</v>
      </c>
      <c r="AK184" s="6" t="s">
        <v>2086</v>
      </c>
      <c r="AL184" s="6" t="s">
        <v>2087</v>
      </c>
      <c r="AM184" s="6" t="s">
        <v>2088</v>
      </c>
      <c r="AN184" s="6" t="s">
        <v>2089</v>
      </c>
      <c r="AO184" s="6"/>
      <c r="AP184" s="6"/>
      <c r="AQ184" s="6"/>
      <c r="AR184" s="6"/>
      <c r="AS184" s="6"/>
      <c r="AT184" s="6"/>
      <c r="AU184" s="6"/>
      <c r="AV184" s="6" t="s">
        <v>96</v>
      </c>
      <c r="AW184" s="6" t="s">
        <v>298</v>
      </c>
      <c r="AX184" s="6" t="s">
        <v>343</v>
      </c>
      <c r="AY184" s="6" t="s">
        <v>2090</v>
      </c>
      <c r="AZ184" s="6" t="s">
        <v>2091</v>
      </c>
      <c r="BA184" s="6" t="s">
        <v>2092</v>
      </c>
      <c r="BB184" s="6" t="s">
        <v>2093</v>
      </c>
      <c r="BC184" s="6"/>
      <c r="BD184" s="6"/>
      <c r="BE184" s="6"/>
      <c r="BF184" s="6"/>
      <c r="BG184" s="6"/>
      <c r="BH184" s="6"/>
      <c r="BI184" s="6"/>
      <c r="BJ184" s="6"/>
      <c r="BK184" s="6"/>
      <c r="BL184" s="6"/>
      <c r="BM184" s="6"/>
      <c r="BN184" s="6"/>
      <c r="BO184" s="6"/>
      <c r="BP184" s="6"/>
      <c r="BQ184" s="6"/>
      <c r="BR184" s="6"/>
      <c r="BS184" s="6"/>
      <c r="BT184" s="6"/>
      <c r="BU184" s="6"/>
      <c r="BV184" s="6"/>
      <c r="BW184" s="4"/>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4"/>
      <c r="GL184" s="4" t="s">
        <v>2094</v>
      </c>
      <c r="GM184" s="4"/>
      <c r="GN184" s="4"/>
      <c r="GO184" s="6" t="s">
        <v>111</v>
      </c>
    </row>
    <row r="185" ht="15.75" customHeight="1">
      <c r="A185" s="9">
        <v>68.0</v>
      </c>
      <c r="B185" s="4" t="s">
        <v>2095</v>
      </c>
      <c r="C185" s="4" t="s">
        <v>2096</v>
      </c>
      <c r="D185" s="3">
        <v>2020.0</v>
      </c>
      <c r="E185" s="47" t="s">
        <v>2097</v>
      </c>
      <c r="F185" s="6">
        <v>1.0</v>
      </c>
      <c r="G185" s="6">
        <v>87.0</v>
      </c>
      <c r="H185" s="6" t="s">
        <v>185</v>
      </c>
      <c r="I185" s="7" t="s">
        <v>845</v>
      </c>
      <c r="J185" s="6" t="s">
        <v>846</v>
      </c>
      <c r="K185" s="6" t="s">
        <v>205</v>
      </c>
      <c r="L185" s="6">
        <v>1.0</v>
      </c>
      <c r="M185" s="6">
        <v>2.0</v>
      </c>
      <c r="N185" s="6" t="s">
        <v>116</v>
      </c>
      <c r="O185" s="6" t="s">
        <v>117</v>
      </c>
      <c r="P185" s="6">
        <v>7.0</v>
      </c>
      <c r="Q185" s="6"/>
      <c r="R185" s="6" t="s">
        <v>2098</v>
      </c>
      <c r="S185" s="6" t="s">
        <v>311</v>
      </c>
      <c r="T185" s="6" t="s">
        <v>2099</v>
      </c>
      <c r="U185" s="6"/>
      <c r="V185" s="6"/>
      <c r="W185" s="6"/>
      <c r="X185" s="6"/>
      <c r="Y185" s="6"/>
      <c r="Z185" s="6"/>
      <c r="AA185" s="6"/>
      <c r="AB185" s="6"/>
      <c r="AC185" s="6"/>
      <c r="AD185" s="6"/>
      <c r="AE185" s="6"/>
      <c r="AF185" s="6"/>
      <c r="AG185" s="6"/>
      <c r="AH185" s="6" t="s">
        <v>642</v>
      </c>
      <c r="AI185" s="6" t="s">
        <v>1045</v>
      </c>
      <c r="AJ185" s="6" t="s">
        <v>140</v>
      </c>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4"/>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4"/>
      <c r="GL185" s="4" t="s">
        <v>2100</v>
      </c>
      <c r="GM185" s="4"/>
      <c r="GN185" s="4"/>
      <c r="GO185" s="18" t="s">
        <v>111</v>
      </c>
    </row>
    <row r="186" ht="15.75" customHeight="1">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L186" s="24"/>
      <c r="GO186" s="20"/>
    </row>
    <row r="187" ht="15.75" customHeight="1">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L187" s="24"/>
      <c r="GO187" s="20"/>
    </row>
    <row r="188" ht="15.75" customHeight="1">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L188" s="24"/>
      <c r="GO188" s="20"/>
    </row>
    <row r="189" ht="15.75" customHeight="1">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L189" s="24"/>
      <c r="GO189" s="20"/>
    </row>
    <row r="190" ht="15.75" customHeight="1">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L190" s="24"/>
      <c r="GO190" s="20"/>
    </row>
    <row r="191" ht="15.75" customHeight="1">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L191" s="24"/>
      <c r="GO191" s="20"/>
    </row>
    <row r="192" ht="15.75" customHeight="1">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L192" s="24"/>
      <c r="GO192" s="20"/>
    </row>
    <row r="193" ht="15.75" customHeight="1">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L193" s="24"/>
      <c r="GO193" s="20"/>
    </row>
    <row r="194" ht="15.75" customHeight="1">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L194" s="24"/>
      <c r="GO194" s="20"/>
    </row>
    <row r="195" ht="15.75" customHeight="1">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L195" s="24"/>
      <c r="GO195" s="20"/>
    </row>
    <row r="196" ht="15.75" customHeight="1">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L196" s="24"/>
      <c r="GO196" s="20"/>
    </row>
    <row r="197" ht="15.75" customHeight="1">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L197" s="24"/>
      <c r="GO197" s="20"/>
    </row>
    <row r="198" ht="15.75" customHeight="1">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L198" s="24"/>
      <c r="GO198" s="20"/>
    </row>
    <row r="199" ht="15.75" customHeight="1">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L199" s="24"/>
      <c r="GO199" s="20"/>
    </row>
    <row r="200" ht="15.75" customHeight="1">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L200" s="24"/>
      <c r="GO200" s="20"/>
    </row>
    <row r="201" ht="15.75" customHeight="1">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L201" s="24"/>
      <c r="GO201" s="20"/>
    </row>
    <row r="202" ht="15.75" customHeight="1">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L202" s="24"/>
      <c r="GO202" s="20"/>
    </row>
    <row r="203" ht="15.75" customHeight="1">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L203" s="24"/>
      <c r="GO203" s="20"/>
    </row>
    <row r="204" ht="15.75" customHeight="1">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L204" s="24"/>
      <c r="GO204" s="20"/>
    </row>
    <row r="205" ht="15.75" customHeight="1">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L205" s="24"/>
      <c r="GO205" s="20"/>
    </row>
    <row r="206" ht="15.75" customHeight="1">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L206" s="24"/>
      <c r="GO206" s="20"/>
    </row>
    <row r="207" ht="15.75" customHeight="1">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L207" s="24"/>
      <c r="GO207" s="20"/>
    </row>
    <row r="208" ht="15.75" customHeight="1">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L208" s="24"/>
      <c r="GO208" s="20"/>
    </row>
    <row r="209" ht="15.75" customHeight="1">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L209" s="24"/>
      <c r="GO209" s="20"/>
    </row>
    <row r="210" ht="15.75" customHeight="1">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L210" s="24"/>
      <c r="GO210" s="20"/>
    </row>
    <row r="211" ht="15.75" customHeight="1">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L211" s="24"/>
      <c r="GO211" s="20"/>
    </row>
    <row r="212" ht="15.75" customHeight="1">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L212" s="24"/>
      <c r="GO212" s="20"/>
    </row>
    <row r="213" ht="15.75" customHeight="1">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L213" s="24"/>
      <c r="GO213" s="20"/>
    </row>
    <row r="214" ht="15.75" customHeight="1">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L214" s="24"/>
      <c r="GO214" s="20"/>
    </row>
    <row r="215" ht="15.75" customHeight="1">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c r="DN215" s="20"/>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L215" s="24"/>
      <c r="GO215" s="20"/>
    </row>
    <row r="216" ht="15.75" customHeight="1">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L216" s="24"/>
      <c r="GO216" s="20"/>
    </row>
    <row r="217" ht="15.75" customHeight="1">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L217" s="24"/>
      <c r="GO217" s="20"/>
    </row>
    <row r="218" ht="15.75" customHeight="1">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c r="CV218" s="20"/>
      <c r="CW218" s="20"/>
      <c r="CX218" s="20"/>
      <c r="CY218" s="20"/>
      <c r="CZ218" s="20"/>
      <c r="DA218" s="20"/>
      <c r="DB218" s="20"/>
      <c r="DC218" s="20"/>
      <c r="DD218" s="20"/>
      <c r="DE218" s="20"/>
      <c r="DF218" s="20"/>
      <c r="DG218" s="20"/>
      <c r="DH218" s="20"/>
      <c r="DI218" s="20"/>
      <c r="DJ218" s="20"/>
      <c r="DK218" s="20"/>
      <c r="DL218" s="20"/>
      <c r="DM218" s="20"/>
      <c r="DN218" s="20"/>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c r="EO218" s="20"/>
      <c r="EP218" s="20"/>
      <c r="EQ218" s="20"/>
      <c r="ER218" s="20"/>
      <c r="ES218" s="20"/>
      <c r="ET218" s="20"/>
      <c r="EU218" s="20"/>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c r="GA218" s="20"/>
      <c r="GB218" s="20"/>
      <c r="GC218" s="20"/>
      <c r="GD218" s="20"/>
      <c r="GE218" s="20"/>
      <c r="GF218" s="20"/>
      <c r="GG218" s="20"/>
      <c r="GH218" s="20"/>
      <c r="GI218" s="20"/>
      <c r="GJ218" s="20"/>
      <c r="GL218" s="24"/>
      <c r="GO218" s="20"/>
    </row>
    <row r="219" ht="15.75" customHeight="1">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L219" s="24"/>
      <c r="GO219" s="20"/>
    </row>
    <row r="220" ht="15.75" customHeight="1">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c r="DN220" s="20"/>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L220" s="24"/>
      <c r="GO220" s="20"/>
    </row>
    <row r="221" ht="15.75" customHeight="1">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L221" s="24"/>
      <c r="GO221" s="20"/>
    </row>
    <row r="222" ht="15.75" customHeight="1">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L222" s="24"/>
      <c r="GO222" s="20"/>
    </row>
    <row r="223" ht="15.75" customHeight="1">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L223" s="24"/>
      <c r="GO223" s="20"/>
    </row>
    <row r="224" ht="15.75" customHeight="1">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L224" s="24"/>
      <c r="GO224" s="20"/>
    </row>
    <row r="225" ht="15.75" customHeight="1">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c r="DN225" s="20"/>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L225" s="24"/>
      <c r="GO225" s="20"/>
    </row>
    <row r="226" ht="15.75" customHeight="1">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0"/>
      <c r="EV226" s="20"/>
      <c r="EW226" s="20"/>
      <c r="EX226" s="20"/>
      <c r="EY226" s="20"/>
      <c r="EZ226" s="20"/>
      <c r="FA226" s="20"/>
      <c r="FB226" s="20"/>
      <c r="FC226" s="20"/>
      <c r="FD226" s="20"/>
      <c r="FE226" s="20"/>
      <c r="FF226" s="20"/>
      <c r="FG226" s="20"/>
      <c r="FH226" s="20"/>
      <c r="FI226" s="20"/>
      <c r="FJ226" s="20"/>
      <c r="FK226" s="20"/>
      <c r="FL226" s="20"/>
      <c r="FM226" s="20"/>
      <c r="FN226" s="20"/>
      <c r="FO226" s="20"/>
      <c r="FP226" s="20"/>
      <c r="FQ226" s="20"/>
      <c r="FR226" s="20"/>
      <c r="FS226" s="20"/>
      <c r="FT226" s="20"/>
      <c r="FU226" s="20"/>
      <c r="FV226" s="20"/>
      <c r="FW226" s="20"/>
      <c r="FX226" s="20"/>
      <c r="FY226" s="20"/>
      <c r="FZ226" s="20"/>
      <c r="GA226" s="20"/>
      <c r="GB226" s="20"/>
      <c r="GC226" s="20"/>
      <c r="GD226" s="20"/>
      <c r="GE226" s="20"/>
      <c r="GF226" s="20"/>
      <c r="GG226" s="20"/>
      <c r="GH226" s="20"/>
      <c r="GI226" s="20"/>
      <c r="GJ226" s="20"/>
      <c r="GL226" s="24"/>
      <c r="GO226" s="20"/>
    </row>
    <row r="227" ht="15.75" customHeight="1">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c r="CU227" s="20"/>
      <c r="CV227" s="20"/>
      <c r="CW227" s="20"/>
      <c r="CX227" s="20"/>
      <c r="CY227" s="20"/>
      <c r="CZ227" s="20"/>
      <c r="DA227" s="20"/>
      <c r="DB227" s="20"/>
      <c r="DC227" s="20"/>
      <c r="DD227" s="20"/>
      <c r="DE227" s="20"/>
      <c r="DF227" s="20"/>
      <c r="DG227" s="20"/>
      <c r="DH227" s="20"/>
      <c r="DI227" s="20"/>
      <c r="DJ227" s="20"/>
      <c r="DK227" s="20"/>
      <c r="DL227" s="20"/>
      <c r="DM227" s="20"/>
      <c r="DN227" s="20"/>
      <c r="DO227" s="20"/>
      <c r="DP227" s="20"/>
      <c r="DQ227" s="20"/>
      <c r="DR227" s="20"/>
      <c r="DS227" s="20"/>
      <c r="DT227" s="20"/>
      <c r="DU227" s="20"/>
      <c r="DV227" s="20"/>
      <c r="DW227" s="20"/>
      <c r="DX227" s="20"/>
      <c r="DY227" s="20"/>
      <c r="DZ227" s="20"/>
      <c r="EA227" s="20"/>
      <c r="EB227" s="20"/>
      <c r="EC227" s="20"/>
      <c r="ED227" s="20"/>
      <c r="EE227" s="20"/>
      <c r="EF227" s="20"/>
      <c r="EG227" s="20"/>
      <c r="EH227" s="20"/>
      <c r="EI227" s="20"/>
      <c r="EJ227" s="20"/>
      <c r="EK227" s="20"/>
      <c r="EL227" s="20"/>
      <c r="EM227" s="20"/>
      <c r="EN227" s="20"/>
      <c r="EO227" s="20"/>
      <c r="EP227" s="20"/>
      <c r="EQ227" s="20"/>
      <c r="ER227" s="20"/>
      <c r="ES227" s="20"/>
      <c r="ET227" s="20"/>
      <c r="EU227" s="20"/>
      <c r="EV227" s="20"/>
      <c r="EW227" s="20"/>
      <c r="EX227" s="20"/>
      <c r="EY227" s="20"/>
      <c r="EZ227" s="20"/>
      <c r="FA227" s="20"/>
      <c r="FB227" s="20"/>
      <c r="FC227" s="20"/>
      <c r="FD227" s="20"/>
      <c r="FE227" s="20"/>
      <c r="FF227" s="20"/>
      <c r="FG227" s="20"/>
      <c r="FH227" s="20"/>
      <c r="FI227" s="20"/>
      <c r="FJ227" s="20"/>
      <c r="FK227" s="20"/>
      <c r="FL227" s="20"/>
      <c r="FM227" s="20"/>
      <c r="FN227" s="20"/>
      <c r="FO227" s="20"/>
      <c r="FP227" s="20"/>
      <c r="FQ227" s="20"/>
      <c r="FR227" s="20"/>
      <c r="FS227" s="20"/>
      <c r="FT227" s="20"/>
      <c r="FU227" s="20"/>
      <c r="FV227" s="20"/>
      <c r="FW227" s="20"/>
      <c r="FX227" s="20"/>
      <c r="FY227" s="20"/>
      <c r="FZ227" s="20"/>
      <c r="GA227" s="20"/>
      <c r="GB227" s="20"/>
      <c r="GC227" s="20"/>
      <c r="GD227" s="20"/>
      <c r="GE227" s="20"/>
      <c r="GF227" s="20"/>
      <c r="GG227" s="20"/>
      <c r="GH227" s="20"/>
      <c r="GI227" s="20"/>
      <c r="GJ227" s="20"/>
      <c r="GL227" s="24"/>
      <c r="GO227" s="20"/>
    </row>
    <row r="228" ht="15.75" customHeight="1">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c r="CV228" s="20"/>
      <c r="CW228" s="20"/>
      <c r="CX228" s="20"/>
      <c r="CY228" s="20"/>
      <c r="CZ228" s="20"/>
      <c r="DA228" s="20"/>
      <c r="DB228" s="20"/>
      <c r="DC228" s="20"/>
      <c r="DD228" s="20"/>
      <c r="DE228" s="20"/>
      <c r="DF228" s="20"/>
      <c r="DG228" s="20"/>
      <c r="DH228" s="20"/>
      <c r="DI228" s="20"/>
      <c r="DJ228" s="20"/>
      <c r="DK228" s="20"/>
      <c r="DL228" s="20"/>
      <c r="DM228" s="20"/>
      <c r="DN228" s="20"/>
      <c r="DO228" s="20"/>
      <c r="DP228" s="20"/>
      <c r="DQ228" s="20"/>
      <c r="DR228" s="20"/>
      <c r="DS228" s="20"/>
      <c r="DT228" s="20"/>
      <c r="DU228" s="20"/>
      <c r="DV228" s="20"/>
      <c r="DW228" s="20"/>
      <c r="DX228" s="20"/>
      <c r="DY228" s="20"/>
      <c r="DZ228" s="20"/>
      <c r="EA228" s="20"/>
      <c r="EB228" s="20"/>
      <c r="EC228" s="20"/>
      <c r="ED228" s="20"/>
      <c r="EE228" s="20"/>
      <c r="EF228" s="20"/>
      <c r="EG228" s="20"/>
      <c r="EH228" s="20"/>
      <c r="EI228" s="20"/>
      <c r="EJ228" s="20"/>
      <c r="EK228" s="20"/>
      <c r="EL228" s="20"/>
      <c r="EM228" s="20"/>
      <c r="EN228" s="20"/>
      <c r="EO228" s="20"/>
      <c r="EP228" s="20"/>
      <c r="EQ228" s="20"/>
      <c r="ER228" s="20"/>
      <c r="ES228" s="20"/>
      <c r="ET228" s="20"/>
      <c r="EU228" s="20"/>
      <c r="EV228" s="20"/>
      <c r="EW228" s="20"/>
      <c r="EX228" s="20"/>
      <c r="EY228" s="20"/>
      <c r="EZ228" s="20"/>
      <c r="FA228" s="20"/>
      <c r="FB228" s="20"/>
      <c r="FC228" s="20"/>
      <c r="FD228" s="20"/>
      <c r="FE228" s="20"/>
      <c r="FF228" s="20"/>
      <c r="FG228" s="20"/>
      <c r="FH228" s="20"/>
      <c r="FI228" s="20"/>
      <c r="FJ228" s="20"/>
      <c r="FK228" s="20"/>
      <c r="FL228" s="20"/>
      <c r="FM228" s="20"/>
      <c r="FN228" s="20"/>
      <c r="FO228" s="20"/>
      <c r="FP228" s="20"/>
      <c r="FQ228" s="20"/>
      <c r="FR228" s="20"/>
      <c r="FS228" s="20"/>
      <c r="FT228" s="20"/>
      <c r="FU228" s="20"/>
      <c r="FV228" s="20"/>
      <c r="FW228" s="20"/>
      <c r="FX228" s="20"/>
      <c r="FY228" s="20"/>
      <c r="FZ228" s="20"/>
      <c r="GA228" s="20"/>
      <c r="GB228" s="20"/>
      <c r="GC228" s="20"/>
      <c r="GD228" s="20"/>
      <c r="GE228" s="20"/>
      <c r="GF228" s="20"/>
      <c r="GG228" s="20"/>
      <c r="GH228" s="20"/>
      <c r="GI228" s="20"/>
      <c r="GJ228" s="20"/>
      <c r="GL228" s="24"/>
      <c r="GO228" s="20"/>
    </row>
    <row r="229" ht="15.75" customHeight="1">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c r="GI229" s="20"/>
      <c r="GJ229" s="20"/>
      <c r="GL229" s="24"/>
      <c r="GO229" s="20"/>
    </row>
    <row r="230" ht="15.75" customHeight="1">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c r="CV230" s="20"/>
      <c r="CW230" s="20"/>
      <c r="CX230" s="20"/>
      <c r="CY230" s="20"/>
      <c r="CZ230" s="20"/>
      <c r="DA230" s="20"/>
      <c r="DB230" s="20"/>
      <c r="DC230" s="20"/>
      <c r="DD230" s="20"/>
      <c r="DE230" s="20"/>
      <c r="DF230" s="20"/>
      <c r="DG230" s="20"/>
      <c r="DH230" s="20"/>
      <c r="DI230" s="20"/>
      <c r="DJ230" s="20"/>
      <c r="DK230" s="20"/>
      <c r="DL230" s="20"/>
      <c r="DM230" s="20"/>
      <c r="DN230" s="20"/>
      <c r="DO230" s="20"/>
      <c r="DP230" s="20"/>
      <c r="DQ230" s="20"/>
      <c r="DR230" s="20"/>
      <c r="DS230" s="20"/>
      <c r="DT230" s="20"/>
      <c r="DU230" s="20"/>
      <c r="DV230" s="20"/>
      <c r="DW230" s="20"/>
      <c r="DX230" s="20"/>
      <c r="DY230" s="20"/>
      <c r="DZ230" s="20"/>
      <c r="EA230" s="20"/>
      <c r="EB230" s="20"/>
      <c r="EC230" s="20"/>
      <c r="ED230" s="20"/>
      <c r="EE230" s="20"/>
      <c r="EF230" s="20"/>
      <c r="EG230" s="20"/>
      <c r="EH230" s="20"/>
      <c r="EI230" s="20"/>
      <c r="EJ230" s="20"/>
      <c r="EK230" s="20"/>
      <c r="EL230" s="20"/>
      <c r="EM230" s="20"/>
      <c r="EN230" s="20"/>
      <c r="EO230" s="20"/>
      <c r="EP230" s="20"/>
      <c r="EQ230" s="20"/>
      <c r="ER230" s="20"/>
      <c r="ES230" s="20"/>
      <c r="ET230" s="20"/>
      <c r="EU230" s="20"/>
      <c r="EV230" s="20"/>
      <c r="EW230" s="20"/>
      <c r="EX230" s="20"/>
      <c r="EY230" s="20"/>
      <c r="EZ230" s="20"/>
      <c r="FA230" s="20"/>
      <c r="FB230" s="20"/>
      <c r="FC230" s="20"/>
      <c r="FD230" s="20"/>
      <c r="FE230" s="20"/>
      <c r="FF230" s="20"/>
      <c r="FG230" s="20"/>
      <c r="FH230" s="20"/>
      <c r="FI230" s="20"/>
      <c r="FJ230" s="20"/>
      <c r="FK230" s="20"/>
      <c r="FL230" s="20"/>
      <c r="FM230" s="20"/>
      <c r="FN230" s="20"/>
      <c r="FO230" s="20"/>
      <c r="FP230" s="20"/>
      <c r="FQ230" s="20"/>
      <c r="FR230" s="20"/>
      <c r="FS230" s="20"/>
      <c r="FT230" s="20"/>
      <c r="FU230" s="20"/>
      <c r="FV230" s="20"/>
      <c r="FW230" s="20"/>
      <c r="FX230" s="20"/>
      <c r="FY230" s="20"/>
      <c r="FZ230" s="20"/>
      <c r="GA230" s="20"/>
      <c r="GB230" s="20"/>
      <c r="GC230" s="20"/>
      <c r="GD230" s="20"/>
      <c r="GE230" s="20"/>
      <c r="GF230" s="20"/>
      <c r="GG230" s="20"/>
      <c r="GH230" s="20"/>
      <c r="GI230" s="20"/>
      <c r="GJ230" s="20"/>
      <c r="GL230" s="24"/>
      <c r="GO230" s="20"/>
    </row>
    <row r="231" ht="15.75" customHeight="1">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c r="GI231" s="20"/>
      <c r="GJ231" s="20"/>
      <c r="GL231" s="24"/>
      <c r="GO231" s="20"/>
    </row>
    <row r="232" ht="15.75" customHeight="1">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L232" s="24"/>
      <c r="GO232" s="20"/>
    </row>
    <row r="233" ht="15.75" customHeight="1">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0"/>
      <c r="DR233" s="20"/>
      <c r="DS233" s="20"/>
      <c r="DT233" s="20"/>
      <c r="DU233" s="20"/>
      <c r="DV233" s="20"/>
      <c r="DW233" s="20"/>
      <c r="DX233" s="20"/>
      <c r="DY233" s="20"/>
      <c r="DZ233" s="20"/>
      <c r="EA233" s="20"/>
      <c r="EB233" s="20"/>
      <c r="EC233" s="20"/>
      <c r="ED233" s="20"/>
      <c r="EE233" s="20"/>
      <c r="EF233" s="20"/>
      <c r="EG233" s="20"/>
      <c r="EH233" s="20"/>
      <c r="EI233" s="20"/>
      <c r="EJ233" s="20"/>
      <c r="EK233" s="20"/>
      <c r="EL233" s="20"/>
      <c r="EM233" s="20"/>
      <c r="EN233" s="20"/>
      <c r="EO233" s="20"/>
      <c r="EP233" s="20"/>
      <c r="EQ233" s="20"/>
      <c r="ER233" s="20"/>
      <c r="ES233" s="20"/>
      <c r="ET233" s="20"/>
      <c r="EU233" s="20"/>
      <c r="EV233" s="20"/>
      <c r="EW233" s="20"/>
      <c r="EX233" s="20"/>
      <c r="EY233" s="20"/>
      <c r="EZ233" s="20"/>
      <c r="FA233" s="20"/>
      <c r="FB233" s="20"/>
      <c r="FC233" s="20"/>
      <c r="FD233" s="20"/>
      <c r="FE233" s="20"/>
      <c r="FF233" s="20"/>
      <c r="FG233" s="20"/>
      <c r="FH233" s="20"/>
      <c r="FI233" s="20"/>
      <c r="FJ233" s="20"/>
      <c r="FK233" s="20"/>
      <c r="FL233" s="20"/>
      <c r="FM233" s="20"/>
      <c r="FN233" s="20"/>
      <c r="FO233" s="20"/>
      <c r="FP233" s="20"/>
      <c r="FQ233" s="20"/>
      <c r="FR233" s="20"/>
      <c r="FS233" s="20"/>
      <c r="FT233" s="20"/>
      <c r="FU233" s="20"/>
      <c r="FV233" s="20"/>
      <c r="FW233" s="20"/>
      <c r="FX233" s="20"/>
      <c r="FY233" s="20"/>
      <c r="FZ233" s="20"/>
      <c r="GA233" s="20"/>
      <c r="GB233" s="20"/>
      <c r="GC233" s="20"/>
      <c r="GD233" s="20"/>
      <c r="GE233" s="20"/>
      <c r="GF233" s="20"/>
      <c r="GG233" s="20"/>
      <c r="GH233" s="20"/>
      <c r="GI233" s="20"/>
      <c r="GJ233" s="20"/>
      <c r="GL233" s="24"/>
      <c r="GO233" s="20"/>
    </row>
    <row r="234" ht="15.75" customHeight="1">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20"/>
      <c r="EB234" s="20"/>
      <c r="EC234" s="20"/>
      <c r="ED234" s="20"/>
      <c r="EE234" s="20"/>
      <c r="EF234" s="20"/>
      <c r="EG234" s="20"/>
      <c r="EH234" s="20"/>
      <c r="EI234" s="20"/>
      <c r="EJ234" s="20"/>
      <c r="EK234" s="20"/>
      <c r="EL234" s="20"/>
      <c r="EM234" s="20"/>
      <c r="EN234" s="20"/>
      <c r="EO234" s="20"/>
      <c r="EP234" s="20"/>
      <c r="EQ234" s="20"/>
      <c r="ER234" s="20"/>
      <c r="ES234" s="20"/>
      <c r="ET234" s="20"/>
      <c r="EU234" s="20"/>
      <c r="EV234" s="20"/>
      <c r="EW234" s="20"/>
      <c r="EX234" s="20"/>
      <c r="EY234" s="20"/>
      <c r="EZ234" s="20"/>
      <c r="FA234" s="20"/>
      <c r="FB234" s="20"/>
      <c r="FC234" s="20"/>
      <c r="FD234" s="20"/>
      <c r="FE234" s="20"/>
      <c r="FF234" s="20"/>
      <c r="FG234" s="20"/>
      <c r="FH234" s="20"/>
      <c r="FI234" s="20"/>
      <c r="FJ234" s="20"/>
      <c r="FK234" s="20"/>
      <c r="FL234" s="20"/>
      <c r="FM234" s="20"/>
      <c r="FN234" s="20"/>
      <c r="FO234" s="20"/>
      <c r="FP234" s="20"/>
      <c r="FQ234" s="20"/>
      <c r="FR234" s="20"/>
      <c r="FS234" s="20"/>
      <c r="FT234" s="20"/>
      <c r="FU234" s="20"/>
      <c r="FV234" s="20"/>
      <c r="FW234" s="20"/>
      <c r="FX234" s="20"/>
      <c r="FY234" s="20"/>
      <c r="FZ234" s="20"/>
      <c r="GA234" s="20"/>
      <c r="GB234" s="20"/>
      <c r="GC234" s="20"/>
      <c r="GD234" s="20"/>
      <c r="GE234" s="20"/>
      <c r="GF234" s="20"/>
      <c r="GG234" s="20"/>
      <c r="GH234" s="20"/>
      <c r="GI234" s="20"/>
      <c r="GJ234" s="20"/>
      <c r="GL234" s="24"/>
      <c r="GO234" s="20"/>
    </row>
    <row r="235" ht="15.75" customHeight="1">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L235" s="24"/>
      <c r="GO235" s="20"/>
    </row>
    <row r="236" ht="15.75" customHeight="1">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c r="CU236" s="20"/>
      <c r="CV236" s="20"/>
      <c r="CW236" s="20"/>
      <c r="CX236" s="20"/>
      <c r="CY236" s="20"/>
      <c r="CZ236" s="20"/>
      <c r="DA236" s="20"/>
      <c r="DB236" s="20"/>
      <c r="DC236" s="20"/>
      <c r="DD236" s="20"/>
      <c r="DE236" s="20"/>
      <c r="DF236" s="20"/>
      <c r="DG236" s="20"/>
      <c r="DH236" s="20"/>
      <c r="DI236" s="20"/>
      <c r="DJ236" s="20"/>
      <c r="DK236" s="20"/>
      <c r="DL236" s="20"/>
      <c r="DM236" s="20"/>
      <c r="DN236" s="20"/>
      <c r="DO236" s="20"/>
      <c r="DP236" s="20"/>
      <c r="DQ236" s="20"/>
      <c r="DR236" s="20"/>
      <c r="DS236" s="20"/>
      <c r="DT236" s="20"/>
      <c r="DU236" s="20"/>
      <c r="DV236" s="20"/>
      <c r="DW236" s="20"/>
      <c r="DX236" s="20"/>
      <c r="DY236" s="20"/>
      <c r="DZ236" s="20"/>
      <c r="EA236" s="20"/>
      <c r="EB236" s="20"/>
      <c r="EC236" s="20"/>
      <c r="ED236" s="20"/>
      <c r="EE236" s="20"/>
      <c r="EF236" s="20"/>
      <c r="EG236" s="20"/>
      <c r="EH236" s="20"/>
      <c r="EI236" s="20"/>
      <c r="EJ236" s="20"/>
      <c r="EK236" s="20"/>
      <c r="EL236" s="20"/>
      <c r="EM236" s="20"/>
      <c r="EN236" s="20"/>
      <c r="EO236" s="20"/>
      <c r="EP236" s="20"/>
      <c r="EQ236" s="20"/>
      <c r="ER236" s="20"/>
      <c r="ES236" s="20"/>
      <c r="ET236" s="20"/>
      <c r="EU236" s="20"/>
      <c r="EV236" s="20"/>
      <c r="EW236" s="20"/>
      <c r="EX236" s="20"/>
      <c r="EY236" s="20"/>
      <c r="EZ236" s="20"/>
      <c r="FA236" s="20"/>
      <c r="FB236" s="20"/>
      <c r="FC236" s="20"/>
      <c r="FD236" s="20"/>
      <c r="FE236" s="20"/>
      <c r="FF236" s="20"/>
      <c r="FG236" s="20"/>
      <c r="FH236" s="20"/>
      <c r="FI236" s="20"/>
      <c r="FJ236" s="20"/>
      <c r="FK236" s="20"/>
      <c r="FL236" s="20"/>
      <c r="FM236" s="20"/>
      <c r="FN236" s="20"/>
      <c r="FO236" s="20"/>
      <c r="FP236" s="20"/>
      <c r="FQ236" s="20"/>
      <c r="FR236" s="20"/>
      <c r="FS236" s="20"/>
      <c r="FT236" s="20"/>
      <c r="FU236" s="20"/>
      <c r="FV236" s="20"/>
      <c r="FW236" s="20"/>
      <c r="FX236" s="20"/>
      <c r="FY236" s="20"/>
      <c r="FZ236" s="20"/>
      <c r="GA236" s="20"/>
      <c r="GB236" s="20"/>
      <c r="GC236" s="20"/>
      <c r="GD236" s="20"/>
      <c r="GE236" s="20"/>
      <c r="GF236" s="20"/>
      <c r="GG236" s="20"/>
      <c r="GH236" s="20"/>
      <c r="GI236" s="20"/>
      <c r="GJ236" s="20"/>
      <c r="GL236" s="24"/>
      <c r="GO236" s="20"/>
    </row>
    <row r="237" ht="15.75" customHeight="1">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c r="CU237" s="20"/>
      <c r="CV237" s="20"/>
      <c r="CW237" s="20"/>
      <c r="CX237" s="20"/>
      <c r="CY237" s="20"/>
      <c r="CZ237" s="20"/>
      <c r="DA237" s="20"/>
      <c r="DB237" s="20"/>
      <c r="DC237" s="20"/>
      <c r="DD237" s="20"/>
      <c r="DE237" s="20"/>
      <c r="DF237" s="20"/>
      <c r="DG237" s="20"/>
      <c r="DH237" s="20"/>
      <c r="DI237" s="20"/>
      <c r="DJ237" s="20"/>
      <c r="DK237" s="20"/>
      <c r="DL237" s="20"/>
      <c r="DM237" s="20"/>
      <c r="DN237" s="20"/>
      <c r="DO237" s="20"/>
      <c r="DP237" s="20"/>
      <c r="DQ237" s="20"/>
      <c r="DR237" s="20"/>
      <c r="DS237" s="20"/>
      <c r="DT237" s="20"/>
      <c r="DU237" s="20"/>
      <c r="DV237" s="20"/>
      <c r="DW237" s="20"/>
      <c r="DX237" s="20"/>
      <c r="DY237" s="20"/>
      <c r="DZ237" s="20"/>
      <c r="EA237" s="20"/>
      <c r="EB237" s="20"/>
      <c r="EC237" s="20"/>
      <c r="ED237" s="20"/>
      <c r="EE237" s="20"/>
      <c r="EF237" s="20"/>
      <c r="EG237" s="20"/>
      <c r="EH237" s="20"/>
      <c r="EI237" s="20"/>
      <c r="EJ237" s="20"/>
      <c r="EK237" s="20"/>
      <c r="EL237" s="20"/>
      <c r="EM237" s="20"/>
      <c r="EN237" s="20"/>
      <c r="EO237" s="20"/>
      <c r="EP237" s="20"/>
      <c r="EQ237" s="20"/>
      <c r="ER237" s="20"/>
      <c r="ES237" s="20"/>
      <c r="ET237" s="20"/>
      <c r="EU237" s="20"/>
      <c r="EV237" s="20"/>
      <c r="EW237" s="20"/>
      <c r="EX237" s="20"/>
      <c r="EY237" s="20"/>
      <c r="EZ237" s="20"/>
      <c r="FA237" s="20"/>
      <c r="FB237" s="20"/>
      <c r="FC237" s="20"/>
      <c r="FD237" s="20"/>
      <c r="FE237" s="20"/>
      <c r="FF237" s="20"/>
      <c r="FG237" s="20"/>
      <c r="FH237" s="20"/>
      <c r="FI237" s="20"/>
      <c r="FJ237" s="20"/>
      <c r="FK237" s="20"/>
      <c r="FL237" s="20"/>
      <c r="FM237" s="20"/>
      <c r="FN237" s="20"/>
      <c r="FO237" s="20"/>
      <c r="FP237" s="20"/>
      <c r="FQ237" s="20"/>
      <c r="FR237" s="20"/>
      <c r="FS237" s="20"/>
      <c r="FT237" s="20"/>
      <c r="FU237" s="20"/>
      <c r="FV237" s="20"/>
      <c r="FW237" s="20"/>
      <c r="FX237" s="20"/>
      <c r="FY237" s="20"/>
      <c r="FZ237" s="20"/>
      <c r="GA237" s="20"/>
      <c r="GB237" s="20"/>
      <c r="GC237" s="20"/>
      <c r="GD237" s="20"/>
      <c r="GE237" s="20"/>
      <c r="GF237" s="20"/>
      <c r="GG237" s="20"/>
      <c r="GH237" s="20"/>
      <c r="GI237" s="20"/>
      <c r="GJ237" s="20"/>
      <c r="GL237" s="24"/>
      <c r="GO237" s="20"/>
    </row>
    <row r="238" ht="15.75" customHeight="1">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c r="CU238" s="20"/>
      <c r="CV238" s="20"/>
      <c r="CW238" s="20"/>
      <c r="CX238" s="20"/>
      <c r="CY238" s="20"/>
      <c r="CZ238" s="20"/>
      <c r="DA238" s="20"/>
      <c r="DB238" s="20"/>
      <c r="DC238" s="20"/>
      <c r="DD238" s="20"/>
      <c r="DE238" s="20"/>
      <c r="DF238" s="20"/>
      <c r="DG238" s="20"/>
      <c r="DH238" s="20"/>
      <c r="DI238" s="20"/>
      <c r="DJ238" s="20"/>
      <c r="DK238" s="20"/>
      <c r="DL238" s="20"/>
      <c r="DM238" s="20"/>
      <c r="DN238" s="20"/>
      <c r="DO238" s="20"/>
      <c r="DP238" s="20"/>
      <c r="DQ238" s="20"/>
      <c r="DR238" s="20"/>
      <c r="DS238" s="20"/>
      <c r="DT238" s="20"/>
      <c r="DU238" s="20"/>
      <c r="DV238" s="20"/>
      <c r="DW238" s="20"/>
      <c r="DX238" s="20"/>
      <c r="DY238" s="20"/>
      <c r="DZ238" s="20"/>
      <c r="EA238" s="20"/>
      <c r="EB238" s="20"/>
      <c r="EC238" s="20"/>
      <c r="ED238" s="20"/>
      <c r="EE238" s="20"/>
      <c r="EF238" s="20"/>
      <c r="EG238" s="20"/>
      <c r="EH238" s="20"/>
      <c r="EI238" s="20"/>
      <c r="EJ238" s="20"/>
      <c r="EK238" s="20"/>
      <c r="EL238" s="20"/>
      <c r="EM238" s="20"/>
      <c r="EN238" s="20"/>
      <c r="EO238" s="20"/>
      <c r="EP238" s="20"/>
      <c r="EQ238" s="20"/>
      <c r="ER238" s="20"/>
      <c r="ES238" s="20"/>
      <c r="ET238" s="20"/>
      <c r="EU238" s="20"/>
      <c r="EV238" s="20"/>
      <c r="EW238" s="20"/>
      <c r="EX238" s="20"/>
      <c r="EY238" s="20"/>
      <c r="EZ238" s="20"/>
      <c r="FA238" s="20"/>
      <c r="FB238" s="20"/>
      <c r="FC238" s="20"/>
      <c r="FD238" s="20"/>
      <c r="FE238" s="20"/>
      <c r="FF238" s="20"/>
      <c r="FG238" s="20"/>
      <c r="FH238" s="20"/>
      <c r="FI238" s="20"/>
      <c r="FJ238" s="20"/>
      <c r="FK238" s="20"/>
      <c r="FL238" s="20"/>
      <c r="FM238" s="20"/>
      <c r="FN238" s="20"/>
      <c r="FO238" s="20"/>
      <c r="FP238" s="20"/>
      <c r="FQ238" s="20"/>
      <c r="FR238" s="20"/>
      <c r="FS238" s="20"/>
      <c r="FT238" s="20"/>
      <c r="FU238" s="20"/>
      <c r="FV238" s="20"/>
      <c r="FW238" s="20"/>
      <c r="FX238" s="20"/>
      <c r="FY238" s="20"/>
      <c r="FZ238" s="20"/>
      <c r="GA238" s="20"/>
      <c r="GB238" s="20"/>
      <c r="GC238" s="20"/>
      <c r="GD238" s="20"/>
      <c r="GE238" s="20"/>
      <c r="GF238" s="20"/>
      <c r="GG238" s="20"/>
      <c r="GH238" s="20"/>
      <c r="GI238" s="20"/>
      <c r="GJ238" s="20"/>
      <c r="GL238" s="24"/>
      <c r="GO238" s="20"/>
    </row>
    <row r="239" ht="15.75" customHeight="1">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c r="CU239" s="20"/>
      <c r="CV239" s="20"/>
      <c r="CW239" s="20"/>
      <c r="CX239" s="20"/>
      <c r="CY239" s="20"/>
      <c r="CZ239" s="20"/>
      <c r="DA239" s="20"/>
      <c r="DB239" s="20"/>
      <c r="DC239" s="20"/>
      <c r="DD239" s="20"/>
      <c r="DE239" s="20"/>
      <c r="DF239" s="20"/>
      <c r="DG239" s="20"/>
      <c r="DH239" s="20"/>
      <c r="DI239" s="20"/>
      <c r="DJ239" s="20"/>
      <c r="DK239" s="20"/>
      <c r="DL239" s="20"/>
      <c r="DM239" s="20"/>
      <c r="DN239" s="20"/>
      <c r="DO239" s="20"/>
      <c r="DP239" s="20"/>
      <c r="DQ239" s="20"/>
      <c r="DR239" s="20"/>
      <c r="DS239" s="20"/>
      <c r="DT239" s="20"/>
      <c r="DU239" s="20"/>
      <c r="DV239" s="20"/>
      <c r="DW239" s="20"/>
      <c r="DX239" s="20"/>
      <c r="DY239" s="20"/>
      <c r="DZ239" s="20"/>
      <c r="EA239" s="20"/>
      <c r="EB239" s="20"/>
      <c r="EC239" s="20"/>
      <c r="ED239" s="20"/>
      <c r="EE239" s="20"/>
      <c r="EF239" s="20"/>
      <c r="EG239" s="20"/>
      <c r="EH239" s="20"/>
      <c r="EI239" s="20"/>
      <c r="EJ239" s="20"/>
      <c r="EK239" s="20"/>
      <c r="EL239" s="20"/>
      <c r="EM239" s="20"/>
      <c r="EN239" s="20"/>
      <c r="EO239" s="20"/>
      <c r="EP239" s="20"/>
      <c r="EQ239" s="20"/>
      <c r="ER239" s="20"/>
      <c r="ES239" s="20"/>
      <c r="ET239" s="20"/>
      <c r="EU239" s="20"/>
      <c r="EV239" s="20"/>
      <c r="EW239" s="20"/>
      <c r="EX239" s="20"/>
      <c r="EY239" s="20"/>
      <c r="EZ239" s="20"/>
      <c r="FA239" s="20"/>
      <c r="FB239" s="20"/>
      <c r="FC239" s="20"/>
      <c r="FD239" s="20"/>
      <c r="FE239" s="20"/>
      <c r="FF239" s="20"/>
      <c r="FG239" s="20"/>
      <c r="FH239" s="20"/>
      <c r="FI239" s="20"/>
      <c r="FJ239" s="20"/>
      <c r="FK239" s="20"/>
      <c r="FL239" s="20"/>
      <c r="FM239" s="20"/>
      <c r="FN239" s="20"/>
      <c r="FO239" s="20"/>
      <c r="FP239" s="20"/>
      <c r="FQ239" s="20"/>
      <c r="FR239" s="20"/>
      <c r="FS239" s="20"/>
      <c r="FT239" s="20"/>
      <c r="FU239" s="20"/>
      <c r="FV239" s="20"/>
      <c r="FW239" s="20"/>
      <c r="FX239" s="20"/>
      <c r="FY239" s="20"/>
      <c r="FZ239" s="20"/>
      <c r="GA239" s="20"/>
      <c r="GB239" s="20"/>
      <c r="GC239" s="20"/>
      <c r="GD239" s="20"/>
      <c r="GE239" s="20"/>
      <c r="GF239" s="20"/>
      <c r="GG239" s="20"/>
      <c r="GH239" s="20"/>
      <c r="GI239" s="20"/>
      <c r="GJ239" s="20"/>
      <c r="GL239" s="24"/>
      <c r="GO239" s="20"/>
    </row>
    <row r="240" ht="15.75" customHeight="1">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L240" s="24"/>
      <c r="GO240" s="20"/>
    </row>
    <row r="241" ht="15.75" customHeight="1">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L241" s="24"/>
      <c r="GO241" s="20"/>
    </row>
    <row r="242" ht="15.75" customHeight="1">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L242" s="24"/>
      <c r="GO242" s="20"/>
    </row>
    <row r="243" ht="15.75" customHeight="1">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L243" s="24"/>
      <c r="GO243" s="20"/>
    </row>
    <row r="244" ht="15.75" customHeight="1">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L244" s="24"/>
      <c r="GO244" s="20"/>
    </row>
    <row r="245" ht="15.75" customHeight="1">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L245" s="24"/>
      <c r="GO245" s="20"/>
    </row>
    <row r="246" ht="15.75" customHeight="1">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L246" s="24"/>
      <c r="GO246" s="20"/>
    </row>
    <row r="247" ht="15.75" customHeight="1">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L247" s="24"/>
      <c r="GO247" s="20"/>
    </row>
    <row r="248" ht="15.75" customHeight="1">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L248" s="24"/>
      <c r="GO248" s="20"/>
    </row>
    <row r="249" ht="15.75" customHeight="1">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L249" s="24"/>
      <c r="GO249" s="20"/>
    </row>
    <row r="250" ht="15.75" customHeight="1">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L250" s="24"/>
      <c r="GO250" s="20"/>
    </row>
    <row r="251" ht="15.75" customHeight="1">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L251" s="24"/>
      <c r="GO251" s="20"/>
    </row>
    <row r="252" ht="15.75" customHeight="1">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L252" s="24"/>
      <c r="GO252" s="20"/>
    </row>
    <row r="253" ht="15.75" customHeight="1">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L253" s="24"/>
      <c r="GO253" s="20"/>
    </row>
    <row r="254" ht="15.75" customHeight="1">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L254" s="24"/>
      <c r="GO254" s="20"/>
    </row>
    <row r="255" ht="15.75" customHeight="1">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L255" s="24"/>
      <c r="GO255" s="20"/>
    </row>
    <row r="256" ht="15.75" customHeight="1">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L256" s="24"/>
      <c r="GO256" s="20"/>
    </row>
    <row r="257" ht="15.75" customHeight="1">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L257" s="24"/>
      <c r="GO257" s="20"/>
    </row>
    <row r="258" ht="15.75" customHeight="1">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L258" s="24"/>
      <c r="GO258" s="20"/>
    </row>
    <row r="259" ht="15.75" customHeight="1">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L259" s="24"/>
      <c r="GO259" s="20"/>
    </row>
    <row r="260" ht="15.75" customHeight="1">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L260" s="24"/>
      <c r="GO260" s="20"/>
    </row>
    <row r="261" ht="15.75" customHeight="1">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L261" s="24"/>
      <c r="GO261" s="20"/>
    </row>
    <row r="262" ht="15.75" customHeight="1">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L262" s="24"/>
      <c r="GO262" s="20"/>
    </row>
    <row r="263" ht="15.75" customHeight="1">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L263" s="24"/>
      <c r="GO263" s="20"/>
    </row>
    <row r="264" ht="15.75" customHeight="1">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L264" s="24"/>
      <c r="GO264" s="20"/>
    </row>
    <row r="265" ht="15.75" customHeight="1">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L265" s="24"/>
      <c r="GO265" s="20"/>
    </row>
    <row r="266" ht="15.75" customHeight="1">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L266" s="24"/>
      <c r="GO266" s="20"/>
    </row>
    <row r="267" ht="15.75" customHeight="1">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L267" s="24"/>
      <c r="GO267" s="20"/>
    </row>
    <row r="268" ht="15.75" customHeight="1">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L268" s="24"/>
      <c r="GO268" s="20"/>
    </row>
    <row r="269" ht="15.75" customHeight="1">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L269" s="24"/>
      <c r="GO269" s="20"/>
    </row>
    <row r="270" ht="15.75" customHeight="1">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L270" s="24"/>
      <c r="GO270" s="20"/>
    </row>
    <row r="271" ht="15.75" customHeight="1">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L271" s="24"/>
      <c r="GO271" s="20"/>
    </row>
    <row r="272" ht="15.75" customHeight="1">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L272" s="24"/>
      <c r="GO272" s="20"/>
    </row>
    <row r="273" ht="15.75" customHeight="1">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L273" s="24"/>
      <c r="GO273" s="20"/>
    </row>
    <row r="274" ht="15.75" customHeight="1">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L274" s="24"/>
      <c r="GO274" s="20"/>
    </row>
    <row r="275" ht="15.75" customHeight="1">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20"/>
      <c r="ES275" s="20"/>
      <c r="ET275" s="20"/>
      <c r="EU275" s="20"/>
      <c r="EV275" s="20"/>
      <c r="EW275" s="20"/>
      <c r="EX275" s="20"/>
      <c r="EY275" s="20"/>
      <c r="EZ275" s="20"/>
      <c r="FA275" s="20"/>
      <c r="FB275" s="20"/>
      <c r="FC275" s="20"/>
      <c r="FD275" s="20"/>
      <c r="FE275" s="20"/>
      <c r="FF275" s="20"/>
      <c r="FG275" s="20"/>
      <c r="FH275" s="20"/>
      <c r="FI275" s="20"/>
      <c r="FJ275" s="20"/>
      <c r="FK275" s="20"/>
      <c r="FL275" s="20"/>
      <c r="FM275" s="20"/>
      <c r="FN275" s="20"/>
      <c r="FO275" s="20"/>
      <c r="FP275" s="20"/>
      <c r="FQ275" s="20"/>
      <c r="FR275" s="20"/>
      <c r="FS275" s="20"/>
      <c r="FT275" s="20"/>
      <c r="FU275" s="20"/>
      <c r="FV275" s="20"/>
      <c r="FW275" s="20"/>
      <c r="FX275" s="20"/>
      <c r="FY275" s="20"/>
      <c r="FZ275" s="20"/>
      <c r="GA275" s="20"/>
      <c r="GB275" s="20"/>
      <c r="GC275" s="20"/>
      <c r="GD275" s="20"/>
      <c r="GE275" s="20"/>
      <c r="GF275" s="20"/>
      <c r="GG275" s="20"/>
      <c r="GH275" s="20"/>
      <c r="GI275" s="20"/>
      <c r="GJ275" s="20"/>
      <c r="GL275" s="24"/>
      <c r="GO275" s="20"/>
    </row>
    <row r="276" ht="15.75" customHeight="1">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L276" s="24"/>
      <c r="GO276" s="20"/>
    </row>
    <row r="277" ht="15.75" customHeight="1">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L277" s="24"/>
      <c r="GO277" s="20"/>
    </row>
    <row r="278" ht="15.75" customHeight="1">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L278" s="24"/>
      <c r="GO278" s="20"/>
    </row>
    <row r="279" ht="15.75" customHeight="1">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L279" s="24"/>
      <c r="GO279" s="20"/>
    </row>
    <row r="280" ht="15.75" customHeight="1">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L280" s="24"/>
      <c r="GO280" s="20"/>
    </row>
    <row r="281" ht="15.75" customHeight="1">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c r="DH281" s="20"/>
      <c r="DI281" s="20"/>
      <c r="DJ281" s="20"/>
      <c r="DK281" s="20"/>
      <c r="DL281" s="20"/>
      <c r="DM281" s="20"/>
      <c r="DN281" s="20"/>
      <c r="DO281" s="20"/>
      <c r="DP281" s="20"/>
      <c r="DQ281" s="20"/>
      <c r="DR281" s="20"/>
      <c r="DS281" s="20"/>
      <c r="DT281" s="20"/>
      <c r="DU281" s="20"/>
      <c r="DV281" s="20"/>
      <c r="DW281" s="20"/>
      <c r="DX281" s="20"/>
      <c r="DY281" s="20"/>
      <c r="DZ281" s="20"/>
      <c r="EA281" s="20"/>
      <c r="EB281" s="20"/>
      <c r="EC281" s="20"/>
      <c r="ED281" s="20"/>
      <c r="EE281" s="20"/>
      <c r="EF281" s="20"/>
      <c r="EG281" s="20"/>
      <c r="EH281" s="20"/>
      <c r="EI281" s="20"/>
      <c r="EJ281" s="20"/>
      <c r="EK281" s="20"/>
      <c r="EL281" s="20"/>
      <c r="EM281" s="20"/>
      <c r="EN281" s="20"/>
      <c r="EO281" s="20"/>
      <c r="EP281" s="20"/>
      <c r="EQ281" s="20"/>
      <c r="ER281" s="20"/>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20"/>
      <c r="FT281" s="20"/>
      <c r="FU281" s="20"/>
      <c r="FV281" s="20"/>
      <c r="FW281" s="20"/>
      <c r="FX281" s="20"/>
      <c r="FY281" s="20"/>
      <c r="FZ281" s="20"/>
      <c r="GA281" s="20"/>
      <c r="GB281" s="20"/>
      <c r="GC281" s="20"/>
      <c r="GD281" s="20"/>
      <c r="GE281" s="20"/>
      <c r="GF281" s="20"/>
      <c r="GG281" s="20"/>
      <c r="GH281" s="20"/>
      <c r="GI281" s="20"/>
      <c r="GJ281" s="20"/>
      <c r="GL281" s="24"/>
      <c r="GO281" s="20"/>
    </row>
    <row r="282" ht="15.75" customHeight="1">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L282" s="24"/>
      <c r="GO282" s="20"/>
    </row>
    <row r="283" ht="15.75" customHeight="1">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L283" s="24"/>
      <c r="GO283" s="20"/>
    </row>
    <row r="284" ht="15.75" customHeight="1">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L284" s="24"/>
      <c r="GO284" s="20"/>
    </row>
    <row r="285" ht="15.75" customHeight="1">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L285" s="24"/>
      <c r="GO285" s="20"/>
    </row>
    <row r="286" ht="15.75" customHeight="1">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L286" s="24"/>
      <c r="GO286" s="20"/>
    </row>
    <row r="287" ht="15.75" customHeight="1">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c r="CU287" s="20"/>
      <c r="CV287" s="20"/>
      <c r="CW287" s="20"/>
      <c r="CX287" s="20"/>
      <c r="CY287" s="20"/>
      <c r="CZ287" s="20"/>
      <c r="DA287" s="20"/>
      <c r="DB287" s="20"/>
      <c r="DC287" s="20"/>
      <c r="DD287" s="20"/>
      <c r="DE287" s="20"/>
      <c r="DF287" s="20"/>
      <c r="DG287" s="20"/>
      <c r="DH287" s="20"/>
      <c r="DI287" s="20"/>
      <c r="DJ287" s="20"/>
      <c r="DK287" s="20"/>
      <c r="DL287" s="20"/>
      <c r="DM287" s="20"/>
      <c r="DN287" s="20"/>
      <c r="DO287" s="20"/>
      <c r="DP287" s="20"/>
      <c r="DQ287" s="20"/>
      <c r="DR287" s="20"/>
      <c r="DS287" s="20"/>
      <c r="DT287" s="20"/>
      <c r="DU287" s="20"/>
      <c r="DV287" s="20"/>
      <c r="DW287" s="20"/>
      <c r="DX287" s="20"/>
      <c r="DY287" s="20"/>
      <c r="DZ287" s="20"/>
      <c r="EA287" s="20"/>
      <c r="EB287" s="20"/>
      <c r="EC287" s="20"/>
      <c r="ED287" s="20"/>
      <c r="EE287" s="20"/>
      <c r="EF287" s="20"/>
      <c r="EG287" s="20"/>
      <c r="EH287" s="20"/>
      <c r="EI287" s="20"/>
      <c r="EJ287" s="20"/>
      <c r="EK287" s="20"/>
      <c r="EL287" s="20"/>
      <c r="EM287" s="20"/>
      <c r="EN287" s="20"/>
      <c r="EO287" s="20"/>
      <c r="EP287" s="20"/>
      <c r="EQ287" s="20"/>
      <c r="ER287" s="20"/>
      <c r="ES287" s="20"/>
      <c r="ET287" s="20"/>
      <c r="EU287" s="20"/>
      <c r="EV287" s="20"/>
      <c r="EW287" s="20"/>
      <c r="EX287" s="20"/>
      <c r="EY287" s="20"/>
      <c r="EZ287" s="20"/>
      <c r="FA287" s="20"/>
      <c r="FB287" s="20"/>
      <c r="FC287" s="20"/>
      <c r="FD287" s="20"/>
      <c r="FE287" s="20"/>
      <c r="FF287" s="20"/>
      <c r="FG287" s="20"/>
      <c r="FH287" s="20"/>
      <c r="FI287" s="20"/>
      <c r="FJ287" s="20"/>
      <c r="FK287" s="20"/>
      <c r="FL287" s="20"/>
      <c r="FM287" s="20"/>
      <c r="FN287" s="20"/>
      <c r="FO287" s="20"/>
      <c r="FP287" s="20"/>
      <c r="FQ287" s="20"/>
      <c r="FR287" s="20"/>
      <c r="FS287" s="20"/>
      <c r="FT287" s="20"/>
      <c r="FU287" s="20"/>
      <c r="FV287" s="20"/>
      <c r="FW287" s="20"/>
      <c r="FX287" s="20"/>
      <c r="FY287" s="20"/>
      <c r="FZ287" s="20"/>
      <c r="GA287" s="20"/>
      <c r="GB287" s="20"/>
      <c r="GC287" s="20"/>
      <c r="GD287" s="20"/>
      <c r="GE287" s="20"/>
      <c r="GF287" s="20"/>
      <c r="GG287" s="20"/>
      <c r="GH287" s="20"/>
      <c r="GI287" s="20"/>
      <c r="GJ287" s="20"/>
      <c r="GL287" s="24"/>
      <c r="GO287" s="20"/>
    </row>
    <row r="288" ht="15.75" customHeight="1">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L288" s="24"/>
      <c r="GO288" s="20"/>
    </row>
    <row r="289" ht="15.75" customHeight="1">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c r="CU289" s="20"/>
      <c r="CV289" s="20"/>
      <c r="CW289" s="20"/>
      <c r="CX289" s="20"/>
      <c r="CY289" s="20"/>
      <c r="CZ289" s="20"/>
      <c r="DA289" s="20"/>
      <c r="DB289" s="20"/>
      <c r="DC289" s="20"/>
      <c r="DD289" s="20"/>
      <c r="DE289" s="20"/>
      <c r="DF289" s="20"/>
      <c r="DG289" s="20"/>
      <c r="DH289" s="20"/>
      <c r="DI289" s="20"/>
      <c r="DJ289" s="20"/>
      <c r="DK289" s="20"/>
      <c r="DL289" s="20"/>
      <c r="DM289" s="20"/>
      <c r="DN289" s="20"/>
      <c r="DO289" s="20"/>
      <c r="DP289" s="20"/>
      <c r="DQ289" s="20"/>
      <c r="DR289" s="20"/>
      <c r="DS289" s="20"/>
      <c r="DT289" s="20"/>
      <c r="DU289" s="20"/>
      <c r="DV289" s="20"/>
      <c r="DW289" s="20"/>
      <c r="DX289" s="20"/>
      <c r="DY289" s="20"/>
      <c r="DZ289" s="20"/>
      <c r="EA289" s="20"/>
      <c r="EB289" s="20"/>
      <c r="EC289" s="20"/>
      <c r="ED289" s="20"/>
      <c r="EE289" s="20"/>
      <c r="EF289" s="20"/>
      <c r="EG289" s="20"/>
      <c r="EH289" s="20"/>
      <c r="EI289" s="20"/>
      <c r="EJ289" s="20"/>
      <c r="EK289" s="20"/>
      <c r="EL289" s="20"/>
      <c r="EM289" s="20"/>
      <c r="EN289" s="20"/>
      <c r="EO289" s="20"/>
      <c r="EP289" s="20"/>
      <c r="EQ289" s="20"/>
      <c r="ER289" s="20"/>
      <c r="ES289" s="20"/>
      <c r="ET289" s="20"/>
      <c r="EU289" s="20"/>
      <c r="EV289" s="20"/>
      <c r="EW289" s="20"/>
      <c r="EX289" s="20"/>
      <c r="EY289" s="20"/>
      <c r="EZ289" s="20"/>
      <c r="FA289" s="20"/>
      <c r="FB289" s="20"/>
      <c r="FC289" s="20"/>
      <c r="FD289" s="20"/>
      <c r="FE289" s="20"/>
      <c r="FF289" s="20"/>
      <c r="FG289" s="20"/>
      <c r="FH289" s="20"/>
      <c r="FI289" s="20"/>
      <c r="FJ289" s="20"/>
      <c r="FK289" s="20"/>
      <c r="FL289" s="20"/>
      <c r="FM289" s="20"/>
      <c r="FN289" s="20"/>
      <c r="FO289" s="20"/>
      <c r="FP289" s="20"/>
      <c r="FQ289" s="20"/>
      <c r="FR289" s="20"/>
      <c r="FS289" s="20"/>
      <c r="FT289" s="20"/>
      <c r="FU289" s="20"/>
      <c r="FV289" s="20"/>
      <c r="FW289" s="20"/>
      <c r="FX289" s="20"/>
      <c r="FY289" s="20"/>
      <c r="FZ289" s="20"/>
      <c r="GA289" s="20"/>
      <c r="GB289" s="20"/>
      <c r="GC289" s="20"/>
      <c r="GD289" s="20"/>
      <c r="GE289" s="20"/>
      <c r="GF289" s="20"/>
      <c r="GG289" s="20"/>
      <c r="GH289" s="20"/>
      <c r="GI289" s="20"/>
      <c r="GJ289" s="20"/>
      <c r="GL289" s="24"/>
      <c r="GO289" s="20"/>
    </row>
    <row r="290" ht="15.75" customHeight="1">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c r="CU290" s="20"/>
      <c r="CV290" s="20"/>
      <c r="CW290" s="20"/>
      <c r="CX290" s="20"/>
      <c r="CY290" s="20"/>
      <c r="CZ290" s="20"/>
      <c r="DA290" s="20"/>
      <c r="DB290" s="20"/>
      <c r="DC290" s="20"/>
      <c r="DD290" s="20"/>
      <c r="DE290" s="20"/>
      <c r="DF290" s="20"/>
      <c r="DG290" s="20"/>
      <c r="DH290" s="20"/>
      <c r="DI290" s="20"/>
      <c r="DJ290" s="20"/>
      <c r="DK290" s="20"/>
      <c r="DL290" s="20"/>
      <c r="DM290" s="20"/>
      <c r="DN290" s="20"/>
      <c r="DO290" s="20"/>
      <c r="DP290" s="20"/>
      <c r="DQ290" s="20"/>
      <c r="DR290" s="20"/>
      <c r="DS290" s="20"/>
      <c r="DT290" s="20"/>
      <c r="DU290" s="20"/>
      <c r="DV290" s="20"/>
      <c r="DW290" s="20"/>
      <c r="DX290" s="20"/>
      <c r="DY290" s="20"/>
      <c r="DZ290" s="20"/>
      <c r="EA290" s="20"/>
      <c r="EB290" s="20"/>
      <c r="EC290" s="20"/>
      <c r="ED290" s="20"/>
      <c r="EE290" s="20"/>
      <c r="EF290" s="20"/>
      <c r="EG290" s="20"/>
      <c r="EH290" s="20"/>
      <c r="EI290" s="20"/>
      <c r="EJ290" s="20"/>
      <c r="EK290" s="20"/>
      <c r="EL290" s="20"/>
      <c r="EM290" s="20"/>
      <c r="EN290" s="20"/>
      <c r="EO290" s="20"/>
      <c r="EP290" s="20"/>
      <c r="EQ290" s="20"/>
      <c r="ER290" s="20"/>
      <c r="ES290" s="20"/>
      <c r="ET290" s="20"/>
      <c r="EU290" s="20"/>
      <c r="EV290" s="20"/>
      <c r="EW290" s="20"/>
      <c r="EX290" s="20"/>
      <c r="EY290" s="20"/>
      <c r="EZ290" s="20"/>
      <c r="FA290" s="20"/>
      <c r="FB290" s="20"/>
      <c r="FC290" s="20"/>
      <c r="FD290" s="20"/>
      <c r="FE290" s="20"/>
      <c r="FF290" s="20"/>
      <c r="FG290" s="20"/>
      <c r="FH290" s="20"/>
      <c r="FI290" s="20"/>
      <c r="FJ290" s="20"/>
      <c r="FK290" s="20"/>
      <c r="FL290" s="20"/>
      <c r="FM290" s="20"/>
      <c r="FN290" s="20"/>
      <c r="FO290" s="20"/>
      <c r="FP290" s="20"/>
      <c r="FQ290" s="20"/>
      <c r="FR290" s="20"/>
      <c r="FS290" s="20"/>
      <c r="FT290" s="20"/>
      <c r="FU290" s="20"/>
      <c r="FV290" s="20"/>
      <c r="FW290" s="20"/>
      <c r="FX290" s="20"/>
      <c r="FY290" s="20"/>
      <c r="FZ290" s="20"/>
      <c r="GA290" s="20"/>
      <c r="GB290" s="20"/>
      <c r="GC290" s="20"/>
      <c r="GD290" s="20"/>
      <c r="GE290" s="20"/>
      <c r="GF290" s="20"/>
      <c r="GG290" s="20"/>
      <c r="GH290" s="20"/>
      <c r="GI290" s="20"/>
      <c r="GJ290" s="20"/>
      <c r="GL290" s="24"/>
      <c r="GO290" s="20"/>
    </row>
    <row r="291" ht="15.75" customHeight="1">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X291" s="20"/>
      <c r="BY291" s="20"/>
      <c r="BZ291" s="20"/>
      <c r="CA291" s="20"/>
      <c r="CB291" s="20"/>
      <c r="CC291" s="20"/>
      <c r="CD291" s="20"/>
      <c r="CE291" s="20"/>
      <c r="CF291" s="20"/>
      <c r="CG291" s="20"/>
      <c r="CH291" s="20"/>
      <c r="CI291" s="20"/>
      <c r="CJ291" s="20"/>
      <c r="CK291" s="20"/>
      <c r="CL291" s="20"/>
      <c r="CM291" s="20"/>
      <c r="CN291" s="20"/>
      <c r="CO291" s="20"/>
      <c r="CP291" s="20"/>
      <c r="CQ291" s="20"/>
      <c r="CR291" s="20"/>
      <c r="CS291" s="20"/>
      <c r="CT291" s="20"/>
      <c r="CU291" s="20"/>
      <c r="CV291" s="20"/>
      <c r="CW291" s="20"/>
      <c r="CX291" s="20"/>
      <c r="CY291" s="20"/>
      <c r="CZ291" s="20"/>
      <c r="DA291" s="20"/>
      <c r="DB291" s="20"/>
      <c r="DC291" s="20"/>
      <c r="DD291" s="20"/>
      <c r="DE291" s="20"/>
      <c r="DF291" s="20"/>
      <c r="DG291" s="20"/>
      <c r="DH291" s="20"/>
      <c r="DI291" s="20"/>
      <c r="DJ291" s="20"/>
      <c r="DK291" s="20"/>
      <c r="DL291" s="20"/>
      <c r="DM291" s="20"/>
      <c r="DN291" s="20"/>
      <c r="DO291" s="20"/>
      <c r="DP291" s="20"/>
      <c r="DQ291" s="20"/>
      <c r="DR291" s="20"/>
      <c r="DS291" s="20"/>
      <c r="DT291" s="20"/>
      <c r="DU291" s="20"/>
      <c r="DV291" s="20"/>
      <c r="DW291" s="20"/>
      <c r="DX291" s="20"/>
      <c r="DY291" s="20"/>
      <c r="DZ291" s="20"/>
      <c r="EA291" s="20"/>
      <c r="EB291" s="20"/>
      <c r="EC291" s="20"/>
      <c r="ED291" s="20"/>
      <c r="EE291" s="20"/>
      <c r="EF291" s="20"/>
      <c r="EG291" s="20"/>
      <c r="EH291" s="20"/>
      <c r="EI291" s="20"/>
      <c r="EJ291" s="20"/>
      <c r="EK291" s="20"/>
      <c r="EL291" s="20"/>
      <c r="EM291" s="20"/>
      <c r="EN291" s="20"/>
      <c r="EO291" s="20"/>
      <c r="EP291" s="20"/>
      <c r="EQ291" s="20"/>
      <c r="ER291" s="20"/>
      <c r="ES291" s="20"/>
      <c r="ET291" s="20"/>
      <c r="EU291" s="20"/>
      <c r="EV291" s="20"/>
      <c r="EW291" s="20"/>
      <c r="EX291" s="20"/>
      <c r="EY291" s="20"/>
      <c r="EZ291" s="20"/>
      <c r="FA291" s="20"/>
      <c r="FB291" s="20"/>
      <c r="FC291" s="20"/>
      <c r="FD291" s="20"/>
      <c r="FE291" s="20"/>
      <c r="FF291" s="20"/>
      <c r="FG291" s="20"/>
      <c r="FH291" s="20"/>
      <c r="FI291" s="20"/>
      <c r="FJ291" s="20"/>
      <c r="FK291" s="20"/>
      <c r="FL291" s="20"/>
      <c r="FM291" s="20"/>
      <c r="FN291" s="20"/>
      <c r="FO291" s="20"/>
      <c r="FP291" s="20"/>
      <c r="FQ291" s="20"/>
      <c r="FR291" s="20"/>
      <c r="FS291" s="20"/>
      <c r="FT291" s="20"/>
      <c r="FU291" s="20"/>
      <c r="FV291" s="20"/>
      <c r="FW291" s="20"/>
      <c r="FX291" s="20"/>
      <c r="FY291" s="20"/>
      <c r="FZ291" s="20"/>
      <c r="GA291" s="20"/>
      <c r="GB291" s="20"/>
      <c r="GC291" s="20"/>
      <c r="GD291" s="20"/>
      <c r="GE291" s="20"/>
      <c r="GF291" s="20"/>
      <c r="GG291" s="20"/>
      <c r="GH291" s="20"/>
      <c r="GI291" s="20"/>
      <c r="GJ291" s="20"/>
      <c r="GL291" s="24"/>
      <c r="GO291" s="20"/>
    </row>
    <row r="292" ht="15.75" customHeight="1">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X292" s="20"/>
      <c r="BY292" s="20"/>
      <c r="BZ292" s="20"/>
      <c r="CA292" s="20"/>
      <c r="CB292" s="20"/>
      <c r="CC292" s="20"/>
      <c r="CD292" s="20"/>
      <c r="CE292" s="20"/>
      <c r="CF292" s="20"/>
      <c r="CG292" s="20"/>
      <c r="CH292" s="20"/>
      <c r="CI292" s="20"/>
      <c r="CJ292" s="20"/>
      <c r="CK292" s="20"/>
      <c r="CL292" s="20"/>
      <c r="CM292" s="20"/>
      <c r="CN292" s="20"/>
      <c r="CO292" s="20"/>
      <c r="CP292" s="20"/>
      <c r="CQ292" s="20"/>
      <c r="CR292" s="20"/>
      <c r="CS292" s="20"/>
      <c r="CT292" s="20"/>
      <c r="CU292" s="20"/>
      <c r="CV292" s="20"/>
      <c r="CW292" s="20"/>
      <c r="CX292" s="20"/>
      <c r="CY292" s="20"/>
      <c r="CZ292" s="20"/>
      <c r="DA292" s="20"/>
      <c r="DB292" s="20"/>
      <c r="DC292" s="20"/>
      <c r="DD292" s="20"/>
      <c r="DE292" s="20"/>
      <c r="DF292" s="20"/>
      <c r="DG292" s="20"/>
      <c r="DH292" s="20"/>
      <c r="DI292" s="20"/>
      <c r="DJ292" s="20"/>
      <c r="DK292" s="20"/>
      <c r="DL292" s="20"/>
      <c r="DM292" s="20"/>
      <c r="DN292" s="20"/>
      <c r="DO292" s="20"/>
      <c r="DP292" s="20"/>
      <c r="DQ292" s="20"/>
      <c r="DR292" s="20"/>
      <c r="DS292" s="20"/>
      <c r="DT292" s="20"/>
      <c r="DU292" s="20"/>
      <c r="DV292" s="20"/>
      <c r="DW292" s="20"/>
      <c r="DX292" s="20"/>
      <c r="DY292" s="20"/>
      <c r="DZ292" s="20"/>
      <c r="EA292" s="20"/>
      <c r="EB292" s="20"/>
      <c r="EC292" s="20"/>
      <c r="ED292" s="20"/>
      <c r="EE292" s="20"/>
      <c r="EF292" s="20"/>
      <c r="EG292" s="20"/>
      <c r="EH292" s="20"/>
      <c r="EI292" s="20"/>
      <c r="EJ292" s="20"/>
      <c r="EK292" s="20"/>
      <c r="EL292" s="20"/>
      <c r="EM292" s="20"/>
      <c r="EN292" s="20"/>
      <c r="EO292" s="20"/>
      <c r="EP292" s="20"/>
      <c r="EQ292" s="20"/>
      <c r="ER292" s="20"/>
      <c r="ES292" s="20"/>
      <c r="ET292" s="20"/>
      <c r="EU292" s="20"/>
      <c r="EV292" s="20"/>
      <c r="EW292" s="20"/>
      <c r="EX292" s="20"/>
      <c r="EY292" s="20"/>
      <c r="EZ292" s="20"/>
      <c r="FA292" s="20"/>
      <c r="FB292" s="20"/>
      <c r="FC292" s="20"/>
      <c r="FD292" s="20"/>
      <c r="FE292" s="20"/>
      <c r="FF292" s="20"/>
      <c r="FG292" s="20"/>
      <c r="FH292" s="20"/>
      <c r="FI292" s="20"/>
      <c r="FJ292" s="20"/>
      <c r="FK292" s="20"/>
      <c r="FL292" s="20"/>
      <c r="FM292" s="20"/>
      <c r="FN292" s="20"/>
      <c r="FO292" s="20"/>
      <c r="FP292" s="20"/>
      <c r="FQ292" s="20"/>
      <c r="FR292" s="20"/>
      <c r="FS292" s="20"/>
      <c r="FT292" s="20"/>
      <c r="FU292" s="20"/>
      <c r="FV292" s="20"/>
      <c r="FW292" s="20"/>
      <c r="FX292" s="20"/>
      <c r="FY292" s="20"/>
      <c r="FZ292" s="20"/>
      <c r="GA292" s="20"/>
      <c r="GB292" s="20"/>
      <c r="GC292" s="20"/>
      <c r="GD292" s="20"/>
      <c r="GE292" s="20"/>
      <c r="GF292" s="20"/>
      <c r="GG292" s="20"/>
      <c r="GH292" s="20"/>
      <c r="GI292" s="20"/>
      <c r="GJ292" s="20"/>
      <c r="GL292" s="24"/>
      <c r="GO292" s="20"/>
    </row>
    <row r="293" ht="15.75" customHeight="1">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X293" s="20"/>
      <c r="BY293" s="20"/>
      <c r="BZ293" s="20"/>
      <c r="CA293" s="20"/>
      <c r="CB293" s="20"/>
      <c r="CC293" s="20"/>
      <c r="CD293" s="20"/>
      <c r="CE293" s="20"/>
      <c r="CF293" s="20"/>
      <c r="CG293" s="20"/>
      <c r="CH293" s="20"/>
      <c r="CI293" s="20"/>
      <c r="CJ293" s="20"/>
      <c r="CK293" s="20"/>
      <c r="CL293" s="20"/>
      <c r="CM293" s="20"/>
      <c r="CN293" s="20"/>
      <c r="CO293" s="20"/>
      <c r="CP293" s="20"/>
      <c r="CQ293" s="20"/>
      <c r="CR293" s="20"/>
      <c r="CS293" s="20"/>
      <c r="CT293" s="20"/>
      <c r="CU293" s="20"/>
      <c r="CV293" s="20"/>
      <c r="CW293" s="20"/>
      <c r="CX293" s="20"/>
      <c r="CY293" s="20"/>
      <c r="CZ293" s="20"/>
      <c r="DA293" s="20"/>
      <c r="DB293" s="20"/>
      <c r="DC293" s="20"/>
      <c r="DD293" s="20"/>
      <c r="DE293" s="20"/>
      <c r="DF293" s="20"/>
      <c r="DG293" s="20"/>
      <c r="DH293" s="20"/>
      <c r="DI293" s="20"/>
      <c r="DJ293" s="20"/>
      <c r="DK293" s="20"/>
      <c r="DL293" s="20"/>
      <c r="DM293" s="20"/>
      <c r="DN293" s="20"/>
      <c r="DO293" s="20"/>
      <c r="DP293" s="20"/>
      <c r="DQ293" s="20"/>
      <c r="DR293" s="20"/>
      <c r="DS293" s="20"/>
      <c r="DT293" s="20"/>
      <c r="DU293" s="20"/>
      <c r="DV293" s="20"/>
      <c r="DW293" s="20"/>
      <c r="DX293" s="20"/>
      <c r="DY293" s="20"/>
      <c r="DZ293" s="20"/>
      <c r="EA293" s="20"/>
      <c r="EB293" s="20"/>
      <c r="EC293" s="20"/>
      <c r="ED293" s="20"/>
      <c r="EE293" s="20"/>
      <c r="EF293" s="20"/>
      <c r="EG293" s="20"/>
      <c r="EH293" s="20"/>
      <c r="EI293" s="20"/>
      <c r="EJ293" s="20"/>
      <c r="EK293" s="20"/>
      <c r="EL293" s="20"/>
      <c r="EM293" s="20"/>
      <c r="EN293" s="20"/>
      <c r="EO293" s="20"/>
      <c r="EP293" s="20"/>
      <c r="EQ293" s="20"/>
      <c r="ER293" s="20"/>
      <c r="ES293" s="20"/>
      <c r="ET293" s="20"/>
      <c r="EU293" s="20"/>
      <c r="EV293" s="20"/>
      <c r="EW293" s="20"/>
      <c r="EX293" s="20"/>
      <c r="EY293" s="20"/>
      <c r="EZ293" s="20"/>
      <c r="FA293" s="20"/>
      <c r="FB293" s="20"/>
      <c r="FC293" s="20"/>
      <c r="FD293" s="20"/>
      <c r="FE293" s="20"/>
      <c r="FF293" s="20"/>
      <c r="FG293" s="20"/>
      <c r="FH293" s="20"/>
      <c r="FI293" s="20"/>
      <c r="FJ293" s="20"/>
      <c r="FK293" s="20"/>
      <c r="FL293" s="20"/>
      <c r="FM293" s="20"/>
      <c r="FN293" s="20"/>
      <c r="FO293" s="20"/>
      <c r="FP293" s="20"/>
      <c r="FQ293" s="20"/>
      <c r="FR293" s="20"/>
      <c r="FS293" s="20"/>
      <c r="FT293" s="20"/>
      <c r="FU293" s="20"/>
      <c r="FV293" s="20"/>
      <c r="FW293" s="20"/>
      <c r="FX293" s="20"/>
      <c r="FY293" s="20"/>
      <c r="FZ293" s="20"/>
      <c r="GA293" s="20"/>
      <c r="GB293" s="20"/>
      <c r="GC293" s="20"/>
      <c r="GD293" s="20"/>
      <c r="GE293" s="20"/>
      <c r="GF293" s="20"/>
      <c r="GG293" s="20"/>
      <c r="GH293" s="20"/>
      <c r="GI293" s="20"/>
      <c r="GJ293" s="20"/>
      <c r="GL293" s="24"/>
      <c r="GO293" s="20"/>
    </row>
    <row r="294" ht="15.75" customHeight="1">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X294" s="20"/>
      <c r="BY294" s="20"/>
      <c r="BZ294" s="20"/>
      <c r="CA294" s="20"/>
      <c r="CB294" s="20"/>
      <c r="CC294" s="20"/>
      <c r="CD294" s="20"/>
      <c r="CE294" s="20"/>
      <c r="CF294" s="20"/>
      <c r="CG294" s="20"/>
      <c r="CH294" s="20"/>
      <c r="CI294" s="20"/>
      <c r="CJ294" s="20"/>
      <c r="CK294" s="20"/>
      <c r="CL294" s="20"/>
      <c r="CM294" s="20"/>
      <c r="CN294" s="20"/>
      <c r="CO294" s="20"/>
      <c r="CP294" s="20"/>
      <c r="CQ294" s="20"/>
      <c r="CR294" s="20"/>
      <c r="CS294" s="20"/>
      <c r="CT294" s="20"/>
      <c r="CU294" s="20"/>
      <c r="CV294" s="20"/>
      <c r="CW294" s="20"/>
      <c r="CX294" s="20"/>
      <c r="CY294" s="20"/>
      <c r="CZ294" s="20"/>
      <c r="DA294" s="20"/>
      <c r="DB294" s="20"/>
      <c r="DC294" s="20"/>
      <c r="DD294" s="20"/>
      <c r="DE294" s="20"/>
      <c r="DF294" s="20"/>
      <c r="DG294" s="20"/>
      <c r="DH294" s="20"/>
      <c r="DI294" s="20"/>
      <c r="DJ294" s="20"/>
      <c r="DK294" s="20"/>
      <c r="DL294" s="20"/>
      <c r="DM294" s="20"/>
      <c r="DN294" s="20"/>
      <c r="DO294" s="20"/>
      <c r="DP294" s="20"/>
      <c r="DQ294" s="20"/>
      <c r="DR294" s="20"/>
      <c r="DS294" s="20"/>
      <c r="DT294" s="20"/>
      <c r="DU294" s="20"/>
      <c r="DV294" s="20"/>
      <c r="DW294" s="20"/>
      <c r="DX294" s="20"/>
      <c r="DY294" s="20"/>
      <c r="DZ294" s="20"/>
      <c r="EA294" s="20"/>
      <c r="EB294" s="20"/>
      <c r="EC294" s="20"/>
      <c r="ED294" s="20"/>
      <c r="EE294" s="20"/>
      <c r="EF294" s="20"/>
      <c r="EG294" s="20"/>
      <c r="EH294" s="20"/>
      <c r="EI294" s="20"/>
      <c r="EJ294" s="20"/>
      <c r="EK294" s="20"/>
      <c r="EL294" s="20"/>
      <c r="EM294" s="20"/>
      <c r="EN294" s="20"/>
      <c r="EO294" s="20"/>
      <c r="EP294" s="20"/>
      <c r="EQ294" s="20"/>
      <c r="ER294" s="20"/>
      <c r="ES294" s="20"/>
      <c r="ET294" s="20"/>
      <c r="EU294" s="20"/>
      <c r="EV294" s="20"/>
      <c r="EW294" s="20"/>
      <c r="EX294" s="20"/>
      <c r="EY294" s="20"/>
      <c r="EZ294" s="20"/>
      <c r="FA294" s="20"/>
      <c r="FB294" s="20"/>
      <c r="FC294" s="20"/>
      <c r="FD294" s="20"/>
      <c r="FE294" s="20"/>
      <c r="FF294" s="20"/>
      <c r="FG294" s="20"/>
      <c r="FH294" s="20"/>
      <c r="FI294" s="20"/>
      <c r="FJ294" s="20"/>
      <c r="FK294" s="20"/>
      <c r="FL294" s="20"/>
      <c r="FM294" s="20"/>
      <c r="FN294" s="20"/>
      <c r="FO294" s="20"/>
      <c r="FP294" s="20"/>
      <c r="FQ294" s="20"/>
      <c r="FR294" s="20"/>
      <c r="FS294" s="20"/>
      <c r="FT294" s="20"/>
      <c r="FU294" s="20"/>
      <c r="FV294" s="20"/>
      <c r="FW294" s="20"/>
      <c r="FX294" s="20"/>
      <c r="FY294" s="20"/>
      <c r="FZ294" s="20"/>
      <c r="GA294" s="20"/>
      <c r="GB294" s="20"/>
      <c r="GC294" s="20"/>
      <c r="GD294" s="20"/>
      <c r="GE294" s="20"/>
      <c r="GF294" s="20"/>
      <c r="GG294" s="20"/>
      <c r="GH294" s="20"/>
      <c r="GI294" s="20"/>
      <c r="GJ294" s="20"/>
      <c r="GL294" s="24"/>
      <c r="GO294" s="20"/>
    </row>
    <row r="295" ht="15.75" customHeight="1">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X295" s="20"/>
      <c r="BY295" s="20"/>
      <c r="BZ295" s="20"/>
      <c r="CA295" s="20"/>
      <c r="CB295" s="20"/>
      <c r="CC295" s="20"/>
      <c r="CD295" s="20"/>
      <c r="CE295" s="20"/>
      <c r="CF295" s="20"/>
      <c r="CG295" s="20"/>
      <c r="CH295" s="20"/>
      <c r="CI295" s="20"/>
      <c r="CJ295" s="20"/>
      <c r="CK295" s="20"/>
      <c r="CL295" s="20"/>
      <c r="CM295" s="20"/>
      <c r="CN295" s="20"/>
      <c r="CO295" s="20"/>
      <c r="CP295" s="20"/>
      <c r="CQ295" s="20"/>
      <c r="CR295" s="20"/>
      <c r="CS295" s="20"/>
      <c r="CT295" s="20"/>
      <c r="CU295" s="20"/>
      <c r="CV295" s="20"/>
      <c r="CW295" s="20"/>
      <c r="CX295" s="20"/>
      <c r="CY295" s="20"/>
      <c r="CZ295" s="20"/>
      <c r="DA295" s="20"/>
      <c r="DB295" s="20"/>
      <c r="DC295" s="20"/>
      <c r="DD295" s="20"/>
      <c r="DE295" s="20"/>
      <c r="DF295" s="20"/>
      <c r="DG295" s="20"/>
      <c r="DH295" s="20"/>
      <c r="DI295" s="20"/>
      <c r="DJ295" s="20"/>
      <c r="DK295" s="20"/>
      <c r="DL295" s="20"/>
      <c r="DM295" s="20"/>
      <c r="DN295" s="20"/>
      <c r="DO295" s="20"/>
      <c r="DP295" s="20"/>
      <c r="DQ295" s="20"/>
      <c r="DR295" s="20"/>
      <c r="DS295" s="20"/>
      <c r="DT295" s="20"/>
      <c r="DU295" s="20"/>
      <c r="DV295" s="20"/>
      <c r="DW295" s="20"/>
      <c r="DX295" s="20"/>
      <c r="DY295" s="20"/>
      <c r="DZ295" s="20"/>
      <c r="EA295" s="20"/>
      <c r="EB295" s="20"/>
      <c r="EC295" s="20"/>
      <c r="ED295" s="20"/>
      <c r="EE295" s="20"/>
      <c r="EF295" s="20"/>
      <c r="EG295" s="20"/>
      <c r="EH295" s="20"/>
      <c r="EI295" s="20"/>
      <c r="EJ295" s="20"/>
      <c r="EK295" s="20"/>
      <c r="EL295" s="20"/>
      <c r="EM295" s="20"/>
      <c r="EN295" s="20"/>
      <c r="EO295" s="20"/>
      <c r="EP295" s="20"/>
      <c r="EQ295" s="20"/>
      <c r="ER295" s="20"/>
      <c r="ES295" s="20"/>
      <c r="ET295" s="20"/>
      <c r="EU295" s="20"/>
      <c r="EV295" s="20"/>
      <c r="EW295" s="20"/>
      <c r="EX295" s="20"/>
      <c r="EY295" s="20"/>
      <c r="EZ295" s="20"/>
      <c r="FA295" s="20"/>
      <c r="FB295" s="20"/>
      <c r="FC295" s="20"/>
      <c r="FD295" s="20"/>
      <c r="FE295" s="20"/>
      <c r="FF295" s="20"/>
      <c r="FG295" s="20"/>
      <c r="FH295" s="20"/>
      <c r="FI295" s="20"/>
      <c r="FJ295" s="20"/>
      <c r="FK295" s="20"/>
      <c r="FL295" s="20"/>
      <c r="FM295" s="20"/>
      <c r="FN295" s="20"/>
      <c r="FO295" s="20"/>
      <c r="FP295" s="20"/>
      <c r="FQ295" s="20"/>
      <c r="FR295" s="20"/>
      <c r="FS295" s="20"/>
      <c r="FT295" s="20"/>
      <c r="FU295" s="20"/>
      <c r="FV295" s="20"/>
      <c r="FW295" s="20"/>
      <c r="FX295" s="20"/>
      <c r="FY295" s="20"/>
      <c r="FZ295" s="20"/>
      <c r="GA295" s="20"/>
      <c r="GB295" s="20"/>
      <c r="GC295" s="20"/>
      <c r="GD295" s="20"/>
      <c r="GE295" s="20"/>
      <c r="GF295" s="20"/>
      <c r="GG295" s="20"/>
      <c r="GH295" s="20"/>
      <c r="GI295" s="20"/>
      <c r="GJ295" s="20"/>
      <c r="GL295" s="24"/>
      <c r="GO295" s="20"/>
    </row>
    <row r="296" ht="15.75" customHeight="1">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0"/>
      <c r="EV296" s="20"/>
      <c r="EW296" s="20"/>
      <c r="EX296" s="20"/>
      <c r="EY296" s="20"/>
      <c r="EZ296" s="20"/>
      <c r="FA296" s="20"/>
      <c r="FB296" s="20"/>
      <c r="FC296" s="20"/>
      <c r="FD296" s="20"/>
      <c r="FE296" s="20"/>
      <c r="FF296" s="20"/>
      <c r="FG296" s="20"/>
      <c r="FH296" s="20"/>
      <c r="FI296" s="20"/>
      <c r="FJ296" s="20"/>
      <c r="FK296" s="20"/>
      <c r="FL296" s="20"/>
      <c r="FM296" s="20"/>
      <c r="FN296" s="20"/>
      <c r="FO296" s="20"/>
      <c r="FP296" s="20"/>
      <c r="FQ296" s="20"/>
      <c r="FR296" s="20"/>
      <c r="FS296" s="20"/>
      <c r="FT296" s="20"/>
      <c r="FU296" s="20"/>
      <c r="FV296" s="20"/>
      <c r="FW296" s="20"/>
      <c r="FX296" s="20"/>
      <c r="FY296" s="20"/>
      <c r="FZ296" s="20"/>
      <c r="GA296" s="20"/>
      <c r="GB296" s="20"/>
      <c r="GC296" s="20"/>
      <c r="GD296" s="20"/>
      <c r="GE296" s="20"/>
      <c r="GF296" s="20"/>
      <c r="GG296" s="20"/>
      <c r="GH296" s="20"/>
      <c r="GI296" s="20"/>
      <c r="GJ296" s="20"/>
      <c r="GL296" s="24"/>
      <c r="GO296" s="20"/>
    </row>
    <row r="297" ht="15.75" customHeight="1">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X297" s="20"/>
      <c r="BY297" s="20"/>
      <c r="BZ297" s="20"/>
      <c r="CA297" s="20"/>
      <c r="CB297" s="20"/>
      <c r="CC297" s="20"/>
      <c r="CD297" s="20"/>
      <c r="CE297" s="20"/>
      <c r="CF297" s="20"/>
      <c r="CG297" s="20"/>
      <c r="CH297" s="20"/>
      <c r="CI297" s="20"/>
      <c r="CJ297" s="20"/>
      <c r="CK297" s="20"/>
      <c r="CL297" s="20"/>
      <c r="CM297" s="20"/>
      <c r="CN297" s="20"/>
      <c r="CO297" s="20"/>
      <c r="CP297" s="20"/>
      <c r="CQ297" s="20"/>
      <c r="CR297" s="20"/>
      <c r="CS297" s="20"/>
      <c r="CT297" s="20"/>
      <c r="CU297" s="20"/>
      <c r="CV297" s="20"/>
      <c r="CW297" s="20"/>
      <c r="CX297" s="20"/>
      <c r="CY297" s="20"/>
      <c r="CZ297" s="20"/>
      <c r="DA297" s="20"/>
      <c r="DB297" s="20"/>
      <c r="DC297" s="20"/>
      <c r="DD297" s="20"/>
      <c r="DE297" s="20"/>
      <c r="DF297" s="20"/>
      <c r="DG297" s="20"/>
      <c r="DH297" s="20"/>
      <c r="DI297" s="20"/>
      <c r="DJ297" s="20"/>
      <c r="DK297" s="20"/>
      <c r="DL297" s="20"/>
      <c r="DM297" s="20"/>
      <c r="DN297" s="20"/>
      <c r="DO297" s="20"/>
      <c r="DP297" s="20"/>
      <c r="DQ297" s="20"/>
      <c r="DR297" s="20"/>
      <c r="DS297" s="20"/>
      <c r="DT297" s="20"/>
      <c r="DU297" s="20"/>
      <c r="DV297" s="20"/>
      <c r="DW297" s="20"/>
      <c r="DX297" s="20"/>
      <c r="DY297" s="20"/>
      <c r="DZ297" s="20"/>
      <c r="EA297" s="20"/>
      <c r="EB297" s="20"/>
      <c r="EC297" s="20"/>
      <c r="ED297" s="20"/>
      <c r="EE297" s="20"/>
      <c r="EF297" s="20"/>
      <c r="EG297" s="20"/>
      <c r="EH297" s="20"/>
      <c r="EI297" s="20"/>
      <c r="EJ297" s="20"/>
      <c r="EK297" s="20"/>
      <c r="EL297" s="20"/>
      <c r="EM297" s="20"/>
      <c r="EN297" s="20"/>
      <c r="EO297" s="20"/>
      <c r="EP297" s="20"/>
      <c r="EQ297" s="20"/>
      <c r="ER297" s="20"/>
      <c r="ES297" s="20"/>
      <c r="ET297" s="20"/>
      <c r="EU297" s="20"/>
      <c r="EV297" s="20"/>
      <c r="EW297" s="20"/>
      <c r="EX297" s="20"/>
      <c r="EY297" s="20"/>
      <c r="EZ297" s="20"/>
      <c r="FA297" s="20"/>
      <c r="FB297" s="20"/>
      <c r="FC297" s="20"/>
      <c r="FD297" s="20"/>
      <c r="FE297" s="20"/>
      <c r="FF297" s="20"/>
      <c r="FG297" s="20"/>
      <c r="FH297" s="20"/>
      <c r="FI297" s="20"/>
      <c r="FJ297" s="20"/>
      <c r="FK297" s="20"/>
      <c r="FL297" s="20"/>
      <c r="FM297" s="20"/>
      <c r="FN297" s="20"/>
      <c r="FO297" s="20"/>
      <c r="FP297" s="20"/>
      <c r="FQ297" s="20"/>
      <c r="FR297" s="20"/>
      <c r="FS297" s="20"/>
      <c r="FT297" s="20"/>
      <c r="FU297" s="20"/>
      <c r="FV297" s="20"/>
      <c r="FW297" s="20"/>
      <c r="FX297" s="20"/>
      <c r="FY297" s="20"/>
      <c r="FZ297" s="20"/>
      <c r="GA297" s="20"/>
      <c r="GB297" s="20"/>
      <c r="GC297" s="20"/>
      <c r="GD297" s="20"/>
      <c r="GE297" s="20"/>
      <c r="GF297" s="20"/>
      <c r="GG297" s="20"/>
      <c r="GH297" s="20"/>
      <c r="GI297" s="20"/>
      <c r="GJ297" s="20"/>
      <c r="GL297" s="24"/>
      <c r="GO297" s="20"/>
    </row>
    <row r="298" ht="15.75" customHeight="1">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X298" s="20"/>
      <c r="BY298" s="20"/>
      <c r="BZ298" s="20"/>
      <c r="CA298" s="20"/>
      <c r="CB298" s="20"/>
      <c r="CC298" s="20"/>
      <c r="CD298" s="20"/>
      <c r="CE298" s="20"/>
      <c r="CF298" s="20"/>
      <c r="CG298" s="20"/>
      <c r="CH298" s="20"/>
      <c r="CI298" s="20"/>
      <c r="CJ298" s="20"/>
      <c r="CK298" s="20"/>
      <c r="CL298" s="20"/>
      <c r="CM298" s="20"/>
      <c r="CN298" s="20"/>
      <c r="CO298" s="20"/>
      <c r="CP298" s="20"/>
      <c r="CQ298" s="20"/>
      <c r="CR298" s="20"/>
      <c r="CS298" s="20"/>
      <c r="CT298" s="20"/>
      <c r="CU298" s="20"/>
      <c r="CV298" s="20"/>
      <c r="CW298" s="20"/>
      <c r="CX298" s="20"/>
      <c r="CY298" s="20"/>
      <c r="CZ298" s="20"/>
      <c r="DA298" s="20"/>
      <c r="DB298" s="20"/>
      <c r="DC298" s="20"/>
      <c r="DD298" s="20"/>
      <c r="DE298" s="20"/>
      <c r="DF298" s="20"/>
      <c r="DG298" s="20"/>
      <c r="DH298" s="20"/>
      <c r="DI298" s="20"/>
      <c r="DJ298" s="20"/>
      <c r="DK298" s="20"/>
      <c r="DL298" s="20"/>
      <c r="DM298" s="20"/>
      <c r="DN298" s="20"/>
      <c r="DO298" s="20"/>
      <c r="DP298" s="20"/>
      <c r="DQ298" s="20"/>
      <c r="DR298" s="20"/>
      <c r="DS298" s="20"/>
      <c r="DT298" s="20"/>
      <c r="DU298" s="20"/>
      <c r="DV298" s="20"/>
      <c r="DW298" s="20"/>
      <c r="DX298" s="20"/>
      <c r="DY298" s="20"/>
      <c r="DZ298" s="20"/>
      <c r="EA298" s="20"/>
      <c r="EB298" s="20"/>
      <c r="EC298" s="20"/>
      <c r="ED298" s="20"/>
      <c r="EE298" s="20"/>
      <c r="EF298" s="20"/>
      <c r="EG298" s="20"/>
      <c r="EH298" s="20"/>
      <c r="EI298" s="20"/>
      <c r="EJ298" s="20"/>
      <c r="EK298" s="20"/>
      <c r="EL298" s="20"/>
      <c r="EM298" s="20"/>
      <c r="EN298" s="20"/>
      <c r="EO298" s="20"/>
      <c r="EP298" s="20"/>
      <c r="EQ298" s="20"/>
      <c r="ER298" s="20"/>
      <c r="ES298" s="20"/>
      <c r="ET298" s="20"/>
      <c r="EU298" s="20"/>
      <c r="EV298" s="20"/>
      <c r="EW298" s="20"/>
      <c r="EX298" s="20"/>
      <c r="EY298" s="20"/>
      <c r="EZ298" s="20"/>
      <c r="FA298" s="20"/>
      <c r="FB298" s="20"/>
      <c r="FC298" s="20"/>
      <c r="FD298" s="20"/>
      <c r="FE298" s="20"/>
      <c r="FF298" s="20"/>
      <c r="FG298" s="20"/>
      <c r="FH298" s="20"/>
      <c r="FI298" s="20"/>
      <c r="FJ298" s="20"/>
      <c r="FK298" s="20"/>
      <c r="FL298" s="20"/>
      <c r="FM298" s="20"/>
      <c r="FN298" s="20"/>
      <c r="FO298" s="20"/>
      <c r="FP298" s="20"/>
      <c r="FQ298" s="20"/>
      <c r="FR298" s="20"/>
      <c r="FS298" s="20"/>
      <c r="FT298" s="20"/>
      <c r="FU298" s="20"/>
      <c r="FV298" s="20"/>
      <c r="FW298" s="20"/>
      <c r="FX298" s="20"/>
      <c r="FY298" s="20"/>
      <c r="FZ298" s="20"/>
      <c r="GA298" s="20"/>
      <c r="GB298" s="20"/>
      <c r="GC298" s="20"/>
      <c r="GD298" s="20"/>
      <c r="GE298" s="20"/>
      <c r="GF298" s="20"/>
      <c r="GG298" s="20"/>
      <c r="GH298" s="20"/>
      <c r="GI298" s="20"/>
      <c r="GJ298" s="20"/>
      <c r="GL298" s="24"/>
      <c r="GO298" s="20"/>
    </row>
    <row r="299" ht="15.75" customHeight="1">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X299" s="20"/>
      <c r="BY299" s="20"/>
      <c r="BZ299" s="20"/>
      <c r="CA299" s="20"/>
      <c r="CB299" s="20"/>
      <c r="CC299" s="20"/>
      <c r="CD299" s="20"/>
      <c r="CE299" s="20"/>
      <c r="CF299" s="20"/>
      <c r="CG299" s="20"/>
      <c r="CH299" s="20"/>
      <c r="CI299" s="20"/>
      <c r="CJ299" s="20"/>
      <c r="CK299" s="20"/>
      <c r="CL299" s="20"/>
      <c r="CM299" s="20"/>
      <c r="CN299" s="20"/>
      <c r="CO299" s="20"/>
      <c r="CP299" s="20"/>
      <c r="CQ299" s="20"/>
      <c r="CR299" s="20"/>
      <c r="CS299" s="20"/>
      <c r="CT299" s="20"/>
      <c r="CU299" s="20"/>
      <c r="CV299" s="20"/>
      <c r="CW299" s="20"/>
      <c r="CX299" s="20"/>
      <c r="CY299" s="20"/>
      <c r="CZ299" s="20"/>
      <c r="DA299" s="20"/>
      <c r="DB299" s="20"/>
      <c r="DC299" s="20"/>
      <c r="DD299" s="20"/>
      <c r="DE299" s="20"/>
      <c r="DF299" s="20"/>
      <c r="DG299" s="20"/>
      <c r="DH299" s="20"/>
      <c r="DI299" s="20"/>
      <c r="DJ299" s="20"/>
      <c r="DK299" s="20"/>
      <c r="DL299" s="20"/>
      <c r="DM299" s="20"/>
      <c r="DN299" s="20"/>
      <c r="DO299" s="20"/>
      <c r="DP299" s="20"/>
      <c r="DQ299" s="20"/>
      <c r="DR299" s="20"/>
      <c r="DS299" s="20"/>
      <c r="DT299" s="20"/>
      <c r="DU299" s="20"/>
      <c r="DV299" s="20"/>
      <c r="DW299" s="20"/>
      <c r="DX299" s="20"/>
      <c r="DY299" s="20"/>
      <c r="DZ299" s="20"/>
      <c r="EA299" s="20"/>
      <c r="EB299" s="20"/>
      <c r="EC299" s="20"/>
      <c r="ED299" s="20"/>
      <c r="EE299" s="20"/>
      <c r="EF299" s="20"/>
      <c r="EG299" s="20"/>
      <c r="EH299" s="20"/>
      <c r="EI299" s="20"/>
      <c r="EJ299" s="20"/>
      <c r="EK299" s="20"/>
      <c r="EL299" s="20"/>
      <c r="EM299" s="20"/>
      <c r="EN299" s="20"/>
      <c r="EO299" s="20"/>
      <c r="EP299" s="20"/>
      <c r="EQ299" s="20"/>
      <c r="ER299" s="20"/>
      <c r="ES299" s="20"/>
      <c r="ET299" s="20"/>
      <c r="EU299" s="20"/>
      <c r="EV299" s="20"/>
      <c r="EW299" s="20"/>
      <c r="EX299" s="20"/>
      <c r="EY299" s="20"/>
      <c r="EZ299" s="20"/>
      <c r="FA299" s="20"/>
      <c r="FB299" s="20"/>
      <c r="FC299" s="20"/>
      <c r="FD299" s="20"/>
      <c r="FE299" s="20"/>
      <c r="FF299" s="20"/>
      <c r="FG299" s="20"/>
      <c r="FH299" s="20"/>
      <c r="FI299" s="20"/>
      <c r="FJ299" s="20"/>
      <c r="FK299" s="20"/>
      <c r="FL299" s="20"/>
      <c r="FM299" s="20"/>
      <c r="FN299" s="20"/>
      <c r="FO299" s="20"/>
      <c r="FP299" s="20"/>
      <c r="FQ299" s="20"/>
      <c r="FR299" s="20"/>
      <c r="FS299" s="20"/>
      <c r="FT299" s="20"/>
      <c r="FU299" s="20"/>
      <c r="FV299" s="20"/>
      <c r="FW299" s="20"/>
      <c r="FX299" s="20"/>
      <c r="FY299" s="20"/>
      <c r="FZ299" s="20"/>
      <c r="GA299" s="20"/>
      <c r="GB299" s="20"/>
      <c r="GC299" s="20"/>
      <c r="GD299" s="20"/>
      <c r="GE299" s="20"/>
      <c r="GF299" s="20"/>
      <c r="GG299" s="20"/>
      <c r="GH299" s="20"/>
      <c r="GI299" s="20"/>
      <c r="GJ299" s="20"/>
      <c r="GL299" s="24"/>
      <c r="GO299" s="20"/>
    </row>
    <row r="300" ht="15.75" customHeight="1">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0"/>
      <c r="DA300" s="20"/>
      <c r="DB300" s="20"/>
      <c r="DC300" s="20"/>
      <c r="DD300" s="20"/>
      <c r="DE300" s="20"/>
      <c r="DF300" s="20"/>
      <c r="DG300" s="20"/>
      <c r="DH300" s="20"/>
      <c r="DI300" s="20"/>
      <c r="DJ300" s="20"/>
      <c r="DK300" s="20"/>
      <c r="DL300" s="20"/>
      <c r="DM300" s="20"/>
      <c r="DN300" s="20"/>
      <c r="DO300" s="20"/>
      <c r="DP300" s="20"/>
      <c r="DQ300" s="20"/>
      <c r="DR300" s="20"/>
      <c r="DS300" s="20"/>
      <c r="DT300" s="20"/>
      <c r="DU300" s="20"/>
      <c r="DV300" s="20"/>
      <c r="DW300" s="20"/>
      <c r="DX300" s="20"/>
      <c r="DY300" s="20"/>
      <c r="DZ300" s="20"/>
      <c r="EA300" s="20"/>
      <c r="EB300" s="20"/>
      <c r="EC300" s="20"/>
      <c r="ED300" s="20"/>
      <c r="EE300" s="20"/>
      <c r="EF300" s="20"/>
      <c r="EG300" s="20"/>
      <c r="EH300" s="20"/>
      <c r="EI300" s="20"/>
      <c r="EJ300" s="20"/>
      <c r="EK300" s="20"/>
      <c r="EL300" s="20"/>
      <c r="EM300" s="20"/>
      <c r="EN300" s="20"/>
      <c r="EO300" s="20"/>
      <c r="EP300" s="20"/>
      <c r="EQ300" s="20"/>
      <c r="ER300" s="20"/>
      <c r="ES300" s="20"/>
      <c r="ET300" s="20"/>
      <c r="EU300" s="20"/>
      <c r="EV300" s="20"/>
      <c r="EW300" s="20"/>
      <c r="EX300" s="20"/>
      <c r="EY300" s="20"/>
      <c r="EZ300" s="20"/>
      <c r="FA300" s="20"/>
      <c r="FB300" s="20"/>
      <c r="FC300" s="20"/>
      <c r="FD300" s="20"/>
      <c r="FE300" s="20"/>
      <c r="FF300" s="20"/>
      <c r="FG300" s="20"/>
      <c r="FH300" s="20"/>
      <c r="FI300" s="20"/>
      <c r="FJ300" s="20"/>
      <c r="FK300" s="20"/>
      <c r="FL300" s="20"/>
      <c r="FM300" s="20"/>
      <c r="FN300" s="20"/>
      <c r="FO300" s="20"/>
      <c r="FP300" s="20"/>
      <c r="FQ300" s="20"/>
      <c r="FR300" s="20"/>
      <c r="FS300" s="20"/>
      <c r="FT300" s="20"/>
      <c r="FU300" s="20"/>
      <c r="FV300" s="20"/>
      <c r="FW300" s="20"/>
      <c r="FX300" s="20"/>
      <c r="FY300" s="20"/>
      <c r="FZ300" s="20"/>
      <c r="GA300" s="20"/>
      <c r="GB300" s="20"/>
      <c r="GC300" s="20"/>
      <c r="GD300" s="20"/>
      <c r="GE300" s="20"/>
      <c r="GF300" s="20"/>
      <c r="GG300" s="20"/>
      <c r="GH300" s="20"/>
      <c r="GI300" s="20"/>
      <c r="GJ300" s="20"/>
      <c r="GL300" s="24"/>
      <c r="GO300" s="20"/>
    </row>
    <row r="301" ht="15.75" customHeight="1">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0"/>
      <c r="DA301" s="20"/>
      <c r="DB301" s="20"/>
      <c r="DC301" s="20"/>
      <c r="DD301" s="20"/>
      <c r="DE301" s="20"/>
      <c r="DF301" s="20"/>
      <c r="DG301" s="20"/>
      <c r="DH301" s="20"/>
      <c r="DI301" s="20"/>
      <c r="DJ301" s="20"/>
      <c r="DK301" s="20"/>
      <c r="DL301" s="20"/>
      <c r="DM301" s="20"/>
      <c r="DN301" s="20"/>
      <c r="DO301" s="20"/>
      <c r="DP301" s="20"/>
      <c r="DQ301" s="20"/>
      <c r="DR301" s="20"/>
      <c r="DS301" s="20"/>
      <c r="DT301" s="20"/>
      <c r="DU301" s="20"/>
      <c r="DV301" s="20"/>
      <c r="DW301" s="20"/>
      <c r="DX301" s="20"/>
      <c r="DY301" s="20"/>
      <c r="DZ301" s="20"/>
      <c r="EA301" s="20"/>
      <c r="EB301" s="20"/>
      <c r="EC301" s="20"/>
      <c r="ED301" s="20"/>
      <c r="EE301" s="20"/>
      <c r="EF301" s="20"/>
      <c r="EG301" s="20"/>
      <c r="EH301" s="20"/>
      <c r="EI301" s="20"/>
      <c r="EJ301" s="20"/>
      <c r="EK301" s="20"/>
      <c r="EL301" s="20"/>
      <c r="EM301" s="20"/>
      <c r="EN301" s="20"/>
      <c r="EO301" s="20"/>
      <c r="EP301" s="20"/>
      <c r="EQ301" s="20"/>
      <c r="ER301" s="20"/>
      <c r="ES301" s="20"/>
      <c r="ET301" s="20"/>
      <c r="EU301" s="20"/>
      <c r="EV301" s="20"/>
      <c r="EW301" s="20"/>
      <c r="EX301" s="20"/>
      <c r="EY301" s="20"/>
      <c r="EZ301" s="20"/>
      <c r="FA301" s="20"/>
      <c r="FB301" s="20"/>
      <c r="FC301" s="20"/>
      <c r="FD301" s="20"/>
      <c r="FE301" s="20"/>
      <c r="FF301" s="20"/>
      <c r="FG301" s="20"/>
      <c r="FH301" s="20"/>
      <c r="FI301" s="20"/>
      <c r="FJ301" s="20"/>
      <c r="FK301" s="20"/>
      <c r="FL301" s="20"/>
      <c r="FM301" s="20"/>
      <c r="FN301" s="20"/>
      <c r="FO301" s="20"/>
      <c r="FP301" s="20"/>
      <c r="FQ301" s="20"/>
      <c r="FR301" s="20"/>
      <c r="FS301" s="20"/>
      <c r="FT301" s="20"/>
      <c r="FU301" s="20"/>
      <c r="FV301" s="20"/>
      <c r="FW301" s="20"/>
      <c r="FX301" s="20"/>
      <c r="FY301" s="20"/>
      <c r="FZ301" s="20"/>
      <c r="GA301" s="20"/>
      <c r="GB301" s="20"/>
      <c r="GC301" s="20"/>
      <c r="GD301" s="20"/>
      <c r="GE301" s="20"/>
      <c r="GF301" s="20"/>
      <c r="GG301" s="20"/>
      <c r="GH301" s="20"/>
      <c r="GI301" s="20"/>
      <c r="GJ301" s="20"/>
      <c r="GL301" s="24"/>
      <c r="GO301" s="20"/>
    </row>
    <row r="302" ht="15.75" customHeight="1">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c r="CX302" s="20"/>
      <c r="CY302" s="20"/>
      <c r="CZ302" s="20"/>
      <c r="DA302" s="20"/>
      <c r="DB302" s="20"/>
      <c r="DC302" s="20"/>
      <c r="DD302" s="20"/>
      <c r="DE302" s="20"/>
      <c r="DF302" s="20"/>
      <c r="DG302" s="20"/>
      <c r="DH302" s="20"/>
      <c r="DI302" s="20"/>
      <c r="DJ302" s="20"/>
      <c r="DK302" s="20"/>
      <c r="DL302" s="20"/>
      <c r="DM302" s="20"/>
      <c r="DN302" s="20"/>
      <c r="DO302" s="20"/>
      <c r="DP302" s="20"/>
      <c r="DQ302" s="20"/>
      <c r="DR302" s="20"/>
      <c r="DS302" s="20"/>
      <c r="DT302" s="20"/>
      <c r="DU302" s="20"/>
      <c r="DV302" s="20"/>
      <c r="DW302" s="20"/>
      <c r="DX302" s="20"/>
      <c r="DY302" s="20"/>
      <c r="DZ302" s="20"/>
      <c r="EA302" s="20"/>
      <c r="EB302" s="20"/>
      <c r="EC302" s="20"/>
      <c r="ED302" s="20"/>
      <c r="EE302" s="20"/>
      <c r="EF302" s="20"/>
      <c r="EG302" s="20"/>
      <c r="EH302" s="20"/>
      <c r="EI302" s="20"/>
      <c r="EJ302" s="20"/>
      <c r="EK302" s="20"/>
      <c r="EL302" s="20"/>
      <c r="EM302" s="20"/>
      <c r="EN302" s="20"/>
      <c r="EO302" s="20"/>
      <c r="EP302" s="20"/>
      <c r="EQ302" s="20"/>
      <c r="ER302" s="20"/>
      <c r="ES302" s="20"/>
      <c r="ET302" s="20"/>
      <c r="EU302" s="20"/>
      <c r="EV302" s="20"/>
      <c r="EW302" s="20"/>
      <c r="EX302" s="20"/>
      <c r="EY302" s="20"/>
      <c r="EZ302" s="20"/>
      <c r="FA302" s="20"/>
      <c r="FB302" s="20"/>
      <c r="FC302" s="20"/>
      <c r="FD302" s="20"/>
      <c r="FE302" s="20"/>
      <c r="FF302" s="20"/>
      <c r="FG302" s="20"/>
      <c r="FH302" s="20"/>
      <c r="FI302" s="20"/>
      <c r="FJ302" s="20"/>
      <c r="FK302" s="20"/>
      <c r="FL302" s="20"/>
      <c r="FM302" s="20"/>
      <c r="FN302" s="20"/>
      <c r="FO302" s="20"/>
      <c r="FP302" s="20"/>
      <c r="FQ302" s="20"/>
      <c r="FR302" s="20"/>
      <c r="FS302" s="20"/>
      <c r="FT302" s="20"/>
      <c r="FU302" s="20"/>
      <c r="FV302" s="20"/>
      <c r="FW302" s="20"/>
      <c r="FX302" s="20"/>
      <c r="FY302" s="20"/>
      <c r="FZ302" s="20"/>
      <c r="GA302" s="20"/>
      <c r="GB302" s="20"/>
      <c r="GC302" s="20"/>
      <c r="GD302" s="20"/>
      <c r="GE302" s="20"/>
      <c r="GF302" s="20"/>
      <c r="GG302" s="20"/>
      <c r="GH302" s="20"/>
      <c r="GI302" s="20"/>
      <c r="GJ302" s="20"/>
      <c r="GL302" s="24"/>
      <c r="GO302" s="20"/>
    </row>
    <row r="303" ht="15.75" customHeight="1">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0"/>
      <c r="DA303" s="20"/>
      <c r="DB303" s="20"/>
      <c r="DC303" s="20"/>
      <c r="DD303" s="20"/>
      <c r="DE303" s="20"/>
      <c r="DF303" s="20"/>
      <c r="DG303" s="20"/>
      <c r="DH303" s="20"/>
      <c r="DI303" s="20"/>
      <c r="DJ303" s="20"/>
      <c r="DK303" s="20"/>
      <c r="DL303" s="20"/>
      <c r="DM303" s="20"/>
      <c r="DN303" s="20"/>
      <c r="DO303" s="20"/>
      <c r="DP303" s="20"/>
      <c r="DQ303" s="20"/>
      <c r="DR303" s="20"/>
      <c r="DS303" s="20"/>
      <c r="DT303" s="20"/>
      <c r="DU303" s="20"/>
      <c r="DV303" s="20"/>
      <c r="DW303" s="20"/>
      <c r="DX303" s="20"/>
      <c r="DY303" s="20"/>
      <c r="DZ303" s="20"/>
      <c r="EA303" s="20"/>
      <c r="EB303" s="20"/>
      <c r="EC303" s="20"/>
      <c r="ED303" s="20"/>
      <c r="EE303" s="20"/>
      <c r="EF303" s="20"/>
      <c r="EG303" s="20"/>
      <c r="EH303" s="20"/>
      <c r="EI303" s="20"/>
      <c r="EJ303" s="20"/>
      <c r="EK303" s="20"/>
      <c r="EL303" s="20"/>
      <c r="EM303" s="20"/>
      <c r="EN303" s="20"/>
      <c r="EO303" s="20"/>
      <c r="EP303" s="20"/>
      <c r="EQ303" s="20"/>
      <c r="ER303" s="20"/>
      <c r="ES303" s="20"/>
      <c r="ET303" s="20"/>
      <c r="EU303" s="20"/>
      <c r="EV303" s="20"/>
      <c r="EW303" s="20"/>
      <c r="EX303" s="20"/>
      <c r="EY303" s="20"/>
      <c r="EZ303" s="20"/>
      <c r="FA303" s="20"/>
      <c r="FB303" s="20"/>
      <c r="FC303" s="20"/>
      <c r="FD303" s="20"/>
      <c r="FE303" s="20"/>
      <c r="FF303" s="20"/>
      <c r="FG303" s="20"/>
      <c r="FH303" s="20"/>
      <c r="FI303" s="20"/>
      <c r="FJ303" s="20"/>
      <c r="FK303" s="20"/>
      <c r="FL303" s="20"/>
      <c r="FM303" s="20"/>
      <c r="FN303" s="20"/>
      <c r="FO303" s="20"/>
      <c r="FP303" s="20"/>
      <c r="FQ303" s="20"/>
      <c r="FR303" s="20"/>
      <c r="FS303" s="20"/>
      <c r="FT303" s="20"/>
      <c r="FU303" s="20"/>
      <c r="FV303" s="20"/>
      <c r="FW303" s="20"/>
      <c r="FX303" s="20"/>
      <c r="FY303" s="20"/>
      <c r="FZ303" s="20"/>
      <c r="GA303" s="20"/>
      <c r="GB303" s="20"/>
      <c r="GC303" s="20"/>
      <c r="GD303" s="20"/>
      <c r="GE303" s="20"/>
      <c r="GF303" s="20"/>
      <c r="GG303" s="20"/>
      <c r="GH303" s="20"/>
      <c r="GI303" s="20"/>
      <c r="GJ303" s="20"/>
      <c r="GL303" s="24"/>
      <c r="GO303" s="20"/>
    </row>
    <row r="304" ht="15.75" customHeight="1">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c r="CX304" s="20"/>
      <c r="CY304" s="20"/>
      <c r="CZ304" s="20"/>
      <c r="DA304" s="20"/>
      <c r="DB304" s="20"/>
      <c r="DC304" s="20"/>
      <c r="DD304" s="20"/>
      <c r="DE304" s="20"/>
      <c r="DF304" s="20"/>
      <c r="DG304" s="20"/>
      <c r="DH304" s="20"/>
      <c r="DI304" s="20"/>
      <c r="DJ304" s="20"/>
      <c r="DK304" s="20"/>
      <c r="DL304" s="20"/>
      <c r="DM304" s="20"/>
      <c r="DN304" s="20"/>
      <c r="DO304" s="20"/>
      <c r="DP304" s="20"/>
      <c r="DQ304" s="20"/>
      <c r="DR304" s="20"/>
      <c r="DS304" s="20"/>
      <c r="DT304" s="20"/>
      <c r="DU304" s="20"/>
      <c r="DV304" s="20"/>
      <c r="DW304" s="20"/>
      <c r="DX304" s="20"/>
      <c r="DY304" s="20"/>
      <c r="DZ304" s="20"/>
      <c r="EA304" s="20"/>
      <c r="EB304" s="20"/>
      <c r="EC304" s="20"/>
      <c r="ED304" s="20"/>
      <c r="EE304" s="20"/>
      <c r="EF304" s="20"/>
      <c r="EG304" s="20"/>
      <c r="EH304" s="20"/>
      <c r="EI304" s="20"/>
      <c r="EJ304" s="20"/>
      <c r="EK304" s="20"/>
      <c r="EL304" s="20"/>
      <c r="EM304" s="20"/>
      <c r="EN304" s="20"/>
      <c r="EO304" s="20"/>
      <c r="EP304" s="20"/>
      <c r="EQ304" s="20"/>
      <c r="ER304" s="20"/>
      <c r="ES304" s="20"/>
      <c r="ET304" s="20"/>
      <c r="EU304" s="20"/>
      <c r="EV304" s="20"/>
      <c r="EW304" s="20"/>
      <c r="EX304" s="20"/>
      <c r="EY304" s="20"/>
      <c r="EZ304" s="20"/>
      <c r="FA304" s="20"/>
      <c r="FB304" s="20"/>
      <c r="FC304" s="20"/>
      <c r="FD304" s="20"/>
      <c r="FE304" s="20"/>
      <c r="FF304" s="20"/>
      <c r="FG304" s="20"/>
      <c r="FH304" s="20"/>
      <c r="FI304" s="20"/>
      <c r="FJ304" s="20"/>
      <c r="FK304" s="20"/>
      <c r="FL304" s="20"/>
      <c r="FM304" s="20"/>
      <c r="FN304" s="20"/>
      <c r="FO304" s="20"/>
      <c r="FP304" s="20"/>
      <c r="FQ304" s="20"/>
      <c r="FR304" s="20"/>
      <c r="FS304" s="20"/>
      <c r="FT304" s="20"/>
      <c r="FU304" s="20"/>
      <c r="FV304" s="20"/>
      <c r="FW304" s="20"/>
      <c r="FX304" s="20"/>
      <c r="FY304" s="20"/>
      <c r="FZ304" s="20"/>
      <c r="GA304" s="20"/>
      <c r="GB304" s="20"/>
      <c r="GC304" s="20"/>
      <c r="GD304" s="20"/>
      <c r="GE304" s="20"/>
      <c r="GF304" s="20"/>
      <c r="GG304" s="20"/>
      <c r="GH304" s="20"/>
      <c r="GI304" s="20"/>
      <c r="GJ304" s="20"/>
      <c r="GL304" s="24"/>
      <c r="GO304" s="20"/>
    </row>
    <row r="305" ht="15.75" customHeight="1">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c r="CU305" s="20"/>
      <c r="CV305" s="20"/>
      <c r="CW305" s="20"/>
      <c r="CX305" s="20"/>
      <c r="CY305" s="20"/>
      <c r="CZ305" s="20"/>
      <c r="DA305" s="20"/>
      <c r="DB305" s="20"/>
      <c r="DC305" s="20"/>
      <c r="DD305" s="20"/>
      <c r="DE305" s="20"/>
      <c r="DF305" s="20"/>
      <c r="DG305" s="20"/>
      <c r="DH305" s="20"/>
      <c r="DI305" s="20"/>
      <c r="DJ305" s="20"/>
      <c r="DK305" s="20"/>
      <c r="DL305" s="20"/>
      <c r="DM305" s="20"/>
      <c r="DN305" s="20"/>
      <c r="DO305" s="20"/>
      <c r="DP305" s="20"/>
      <c r="DQ305" s="20"/>
      <c r="DR305" s="20"/>
      <c r="DS305" s="20"/>
      <c r="DT305" s="20"/>
      <c r="DU305" s="20"/>
      <c r="DV305" s="20"/>
      <c r="DW305" s="20"/>
      <c r="DX305" s="20"/>
      <c r="DY305" s="20"/>
      <c r="DZ305" s="20"/>
      <c r="EA305" s="20"/>
      <c r="EB305" s="20"/>
      <c r="EC305" s="20"/>
      <c r="ED305" s="20"/>
      <c r="EE305" s="20"/>
      <c r="EF305" s="20"/>
      <c r="EG305" s="20"/>
      <c r="EH305" s="20"/>
      <c r="EI305" s="20"/>
      <c r="EJ305" s="20"/>
      <c r="EK305" s="20"/>
      <c r="EL305" s="20"/>
      <c r="EM305" s="20"/>
      <c r="EN305" s="20"/>
      <c r="EO305" s="20"/>
      <c r="EP305" s="20"/>
      <c r="EQ305" s="20"/>
      <c r="ER305" s="20"/>
      <c r="ES305" s="20"/>
      <c r="ET305" s="20"/>
      <c r="EU305" s="20"/>
      <c r="EV305" s="20"/>
      <c r="EW305" s="20"/>
      <c r="EX305" s="20"/>
      <c r="EY305" s="20"/>
      <c r="EZ305" s="20"/>
      <c r="FA305" s="20"/>
      <c r="FB305" s="20"/>
      <c r="FC305" s="20"/>
      <c r="FD305" s="20"/>
      <c r="FE305" s="20"/>
      <c r="FF305" s="20"/>
      <c r="FG305" s="20"/>
      <c r="FH305" s="20"/>
      <c r="FI305" s="20"/>
      <c r="FJ305" s="20"/>
      <c r="FK305" s="20"/>
      <c r="FL305" s="20"/>
      <c r="FM305" s="20"/>
      <c r="FN305" s="20"/>
      <c r="FO305" s="20"/>
      <c r="FP305" s="20"/>
      <c r="FQ305" s="20"/>
      <c r="FR305" s="20"/>
      <c r="FS305" s="20"/>
      <c r="FT305" s="20"/>
      <c r="FU305" s="20"/>
      <c r="FV305" s="20"/>
      <c r="FW305" s="20"/>
      <c r="FX305" s="20"/>
      <c r="FY305" s="20"/>
      <c r="FZ305" s="20"/>
      <c r="GA305" s="20"/>
      <c r="GB305" s="20"/>
      <c r="GC305" s="20"/>
      <c r="GD305" s="20"/>
      <c r="GE305" s="20"/>
      <c r="GF305" s="20"/>
      <c r="GG305" s="20"/>
      <c r="GH305" s="20"/>
      <c r="GI305" s="20"/>
      <c r="GJ305" s="20"/>
      <c r="GL305" s="24"/>
      <c r="GO305" s="20"/>
    </row>
    <row r="306" ht="15.75" customHeight="1">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0"/>
      <c r="DA306" s="20"/>
      <c r="DB306" s="20"/>
      <c r="DC306" s="20"/>
      <c r="DD306" s="20"/>
      <c r="DE306" s="20"/>
      <c r="DF306" s="20"/>
      <c r="DG306" s="20"/>
      <c r="DH306" s="20"/>
      <c r="DI306" s="20"/>
      <c r="DJ306" s="20"/>
      <c r="DK306" s="20"/>
      <c r="DL306" s="20"/>
      <c r="DM306" s="20"/>
      <c r="DN306" s="20"/>
      <c r="DO306" s="20"/>
      <c r="DP306" s="20"/>
      <c r="DQ306" s="20"/>
      <c r="DR306" s="20"/>
      <c r="DS306" s="20"/>
      <c r="DT306" s="20"/>
      <c r="DU306" s="20"/>
      <c r="DV306" s="20"/>
      <c r="DW306" s="20"/>
      <c r="DX306" s="20"/>
      <c r="DY306" s="20"/>
      <c r="DZ306" s="20"/>
      <c r="EA306" s="20"/>
      <c r="EB306" s="20"/>
      <c r="EC306" s="20"/>
      <c r="ED306" s="20"/>
      <c r="EE306" s="20"/>
      <c r="EF306" s="20"/>
      <c r="EG306" s="20"/>
      <c r="EH306" s="20"/>
      <c r="EI306" s="20"/>
      <c r="EJ306" s="20"/>
      <c r="EK306" s="20"/>
      <c r="EL306" s="20"/>
      <c r="EM306" s="20"/>
      <c r="EN306" s="20"/>
      <c r="EO306" s="20"/>
      <c r="EP306" s="20"/>
      <c r="EQ306" s="20"/>
      <c r="ER306" s="20"/>
      <c r="ES306" s="20"/>
      <c r="ET306" s="20"/>
      <c r="EU306" s="20"/>
      <c r="EV306" s="20"/>
      <c r="EW306" s="20"/>
      <c r="EX306" s="20"/>
      <c r="EY306" s="20"/>
      <c r="EZ306" s="20"/>
      <c r="FA306" s="20"/>
      <c r="FB306" s="20"/>
      <c r="FC306" s="20"/>
      <c r="FD306" s="20"/>
      <c r="FE306" s="20"/>
      <c r="FF306" s="20"/>
      <c r="FG306" s="20"/>
      <c r="FH306" s="20"/>
      <c r="FI306" s="20"/>
      <c r="FJ306" s="20"/>
      <c r="FK306" s="20"/>
      <c r="FL306" s="20"/>
      <c r="FM306" s="20"/>
      <c r="FN306" s="20"/>
      <c r="FO306" s="20"/>
      <c r="FP306" s="20"/>
      <c r="FQ306" s="20"/>
      <c r="FR306" s="20"/>
      <c r="FS306" s="20"/>
      <c r="FT306" s="20"/>
      <c r="FU306" s="20"/>
      <c r="FV306" s="20"/>
      <c r="FW306" s="20"/>
      <c r="FX306" s="20"/>
      <c r="FY306" s="20"/>
      <c r="FZ306" s="20"/>
      <c r="GA306" s="20"/>
      <c r="GB306" s="20"/>
      <c r="GC306" s="20"/>
      <c r="GD306" s="20"/>
      <c r="GE306" s="20"/>
      <c r="GF306" s="20"/>
      <c r="GG306" s="20"/>
      <c r="GH306" s="20"/>
      <c r="GI306" s="20"/>
      <c r="GJ306" s="20"/>
      <c r="GL306" s="24"/>
      <c r="GO306" s="20"/>
    </row>
    <row r="307" ht="15.75" customHeight="1">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c r="CU307" s="20"/>
      <c r="CV307" s="20"/>
      <c r="CW307" s="20"/>
      <c r="CX307" s="20"/>
      <c r="CY307" s="20"/>
      <c r="CZ307" s="20"/>
      <c r="DA307" s="20"/>
      <c r="DB307" s="20"/>
      <c r="DC307" s="20"/>
      <c r="DD307" s="20"/>
      <c r="DE307" s="20"/>
      <c r="DF307" s="20"/>
      <c r="DG307" s="20"/>
      <c r="DH307" s="20"/>
      <c r="DI307" s="20"/>
      <c r="DJ307" s="20"/>
      <c r="DK307" s="20"/>
      <c r="DL307" s="20"/>
      <c r="DM307" s="20"/>
      <c r="DN307" s="20"/>
      <c r="DO307" s="20"/>
      <c r="DP307" s="20"/>
      <c r="DQ307" s="20"/>
      <c r="DR307" s="20"/>
      <c r="DS307" s="20"/>
      <c r="DT307" s="20"/>
      <c r="DU307" s="20"/>
      <c r="DV307" s="20"/>
      <c r="DW307" s="20"/>
      <c r="DX307" s="20"/>
      <c r="DY307" s="20"/>
      <c r="DZ307" s="20"/>
      <c r="EA307" s="20"/>
      <c r="EB307" s="20"/>
      <c r="EC307" s="20"/>
      <c r="ED307" s="20"/>
      <c r="EE307" s="20"/>
      <c r="EF307" s="20"/>
      <c r="EG307" s="20"/>
      <c r="EH307" s="20"/>
      <c r="EI307" s="20"/>
      <c r="EJ307" s="20"/>
      <c r="EK307" s="20"/>
      <c r="EL307" s="20"/>
      <c r="EM307" s="20"/>
      <c r="EN307" s="20"/>
      <c r="EO307" s="20"/>
      <c r="EP307" s="20"/>
      <c r="EQ307" s="20"/>
      <c r="ER307" s="20"/>
      <c r="ES307" s="20"/>
      <c r="ET307" s="20"/>
      <c r="EU307" s="20"/>
      <c r="EV307" s="20"/>
      <c r="EW307" s="20"/>
      <c r="EX307" s="20"/>
      <c r="EY307" s="20"/>
      <c r="EZ307" s="20"/>
      <c r="FA307" s="20"/>
      <c r="FB307" s="20"/>
      <c r="FC307" s="20"/>
      <c r="FD307" s="20"/>
      <c r="FE307" s="20"/>
      <c r="FF307" s="20"/>
      <c r="FG307" s="20"/>
      <c r="FH307" s="20"/>
      <c r="FI307" s="20"/>
      <c r="FJ307" s="20"/>
      <c r="FK307" s="20"/>
      <c r="FL307" s="20"/>
      <c r="FM307" s="20"/>
      <c r="FN307" s="20"/>
      <c r="FO307" s="20"/>
      <c r="FP307" s="20"/>
      <c r="FQ307" s="20"/>
      <c r="FR307" s="20"/>
      <c r="FS307" s="20"/>
      <c r="FT307" s="20"/>
      <c r="FU307" s="20"/>
      <c r="FV307" s="20"/>
      <c r="FW307" s="20"/>
      <c r="FX307" s="20"/>
      <c r="FY307" s="20"/>
      <c r="FZ307" s="20"/>
      <c r="GA307" s="20"/>
      <c r="GB307" s="20"/>
      <c r="GC307" s="20"/>
      <c r="GD307" s="20"/>
      <c r="GE307" s="20"/>
      <c r="GF307" s="20"/>
      <c r="GG307" s="20"/>
      <c r="GH307" s="20"/>
      <c r="GI307" s="20"/>
      <c r="GJ307" s="20"/>
      <c r="GL307" s="24"/>
      <c r="GO307" s="20"/>
    </row>
    <row r="308" ht="15.75" customHeight="1">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0"/>
      <c r="DA308" s="20"/>
      <c r="DB308" s="20"/>
      <c r="DC308" s="20"/>
      <c r="DD308" s="20"/>
      <c r="DE308" s="20"/>
      <c r="DF308" s="20"/>
      <c r="DG308" s="20"/>
      <c r="DH308" s="20"/>
      <c r="DI308" s="20"/>
      <c r="DJ308" s="20"/>
      <c r="DK308" s="20"/>
      <c r="DL308" s="20"/>
      <c r="DM308" s="20"/>
      <c r="DN308" s="20"/>
      <c r="DO308" s="20"/>
      <c r="DP308" s="20"/>
      <c r="DQ308" s="20"/>
      <c r="DR308" s="20"/>
      <c r="DS308" s="20"/>
      <c r="DT308" s="20"/>
      <c r="DU308" s="20"/>
      <c r="DV308" s="20"/>
      <c r="DW308" s="20"/>
      <c r="DX308" s="20"/>
      <c r="DY308" s="20"/>
      <c r="DZ308" s="20"/>
      <c r="EA308" s="20"/>
      <c r="EB308" s="20"/>
      <c r="EC308" s="20"/>
      <c r="ED308" s="20"/>
      <c r="EE308" s="20"/>
      <c r="EF308" s="20"/>
      <c r="EG308" s="20"/>
      <c r="EH308" s="20"/>
      <c r="EI308" s="20"/>
      <c r="EJ308" s="20"/>
      <c r="EK308" s="20"/>
      <c r="EL308" s="20"/>
      <c r="EM308" s="20"/>
      <c r="EN308" s="20"/>
      <c r="EO308" s="20"/>
      <c r="EP308" s="20"/>
      <c r="EQ308" s="20"/>
      <c r="ER308" s="20"/>
      <c r="ES308" s="20"/>
      <c r="ET308" s="20"/>
      <c r="EU308" s="20"/>
      <c r="EV308" s="20"/>
      <c r="EW308" s="20"/>
      <c r="EX308" s="20"/>
      <c r="EY308" s="20"/>
      <c r="EZ308" s="20"/>
      <c r="FA308" s="20"/>
      <c r="FB308" s="20"/>
      <c r="FC308" s="20"/>
      <c r="FD308" s="20"/>
      <c r="FE308" s="20"/>
      <c r="FF308" s="20"/>
      <c r="FG308" s="20"/>
      <c r="FH308" s="20"/>
      <c r="FI308" s="20"/>
      <c r="FJ308" s="20"/>
      <c r="FK308" s="20"/>
      <c r="FL308" s="20"/>
      <c r="FM308" s="20"/>
      <c r="FN308" s="20"/>
      <c r="FO308" s="20"/>
      <c r="FP308" s="20"/>
      <c r="FQ308" s="20"/>
      <c r="FR308" s="20"/>
      <c r="FS308" s="20"/>
      <c r="FT308" s="20"/>
      <c r="FU308" s="20"/>
      <c r="FV308" s="20"/>
      <c r="FW308" s="20"/>
      <c r="FX308" s="20"/>
      <c r="FY308" s="20"/>
      <c r="FZ308" s="20"/>
      <c r="GA308" s="20"/>
      <c r="GB308" s="20"/>
      <c r="GC308" s="20"/>
      <c r="GD308" s="20"/>
      <c r="GE308" s="20"/>
      <c r="GF308" s="20"/>
      <c r="GG308" s="20"/>
      <c r="GH308" s="20"/>
      <c r="GI308" s="20"/>
      <c r="GJ308" s="20"/>
      <c r="GL308" s="24"/>
      <c r="GO308" s="20"/>
    </row>
    <row r="309" ht="15.75" customHeight="1">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c r="CU309" s="20"/>
      <c r="CV309" s="20"/>
      <c r="CW309" s="20"/>
      <c r="CX309" s="20"/>
      <c r="CY309" s="20"/>
      <c r="CZ309" s="20"/>
      <c r="DA309" s="20"/>
      <c r="DB309" s="20"/>
      <c r="DC309" s="20"/>
      <c r="DD309" s="20"/>
      <c r="DE309" s="20"/>
      <c r="DF309" s="20"/>
      <c r="DG309" s="20"/>
      <c r="DH309" s="20"/>
      <c r="DI309" s="20"/>
      <c r="DJ309" s="20"/>
      <c r="DK309" s="20"/>
      <c r="DL309" s="20"/>
      <c r="DM309" s="20"/>
      <c r="DN309" s="20"/>
      <c r="DO309" s="20"/>
      <c r="DP309" s="20"/>
      <c r="DQ309" s="20"/>
      <c r="DR309" s="20"/>
      <c r="DS309" s="20"/>
      <c r="DT309" s="20"/>
      <c r="DU309" s="20"/>
      <c r="DV309" s="20"/>
      <c r="DW309" s="20"/>
      <c r="DX309" s="20"/>
      <c r="DY309" s="20"/>
      <c r="DZ309" s="20"/>
      <c r="EA309" s="20"/>
      <c r="EB309" s="20"/>
      <c r="EC309" s="20"/>
      <c r="ED309" s="20"/>
      <c r="EE309" s="20"/>
      <c r="EF309" s="20"/>
      <c r="EG309" s="20"/>
      <c r="EH309" s="20"/>
      <c r="EI309" s="20"/>
      <c r="EJ309" s="20"/>
      <c r="EK309" s="20"/>
      <c r="EL309" s="20"/>
      <c r="EM309" s="20"/>
      <c r="EN309" s="20"/>
      <c r="EO309" s="20"/>
      <c r="EP309" s="20"/>
      <c r="EQ309" s="20"/>
      <c r="ER309" s="20"/>
      <c r="ES309" s="20"/>
      <c r="ET309" s="20"/>
      <c r="EU309" s="20"/>
      <c r="EV309" s="20"/>
      <c r="EW309" s="20"/>
      <c r="EX309" s="20"/>
      <c r="EY309" s="20"/>
      <c r="EZ309" s="20"/>
      <c r="FA309" s="20"/>
      <c r="FB309" s="20"/>
      <c r="FC309" s="20"/>
      <c r="FD309" s="20"/>
      <c r="FE309" s="20"/>
      <c r="FF309" s="20"/>
      <c r="FG309" s="20"/>
      <c r="FH309" s="20"/>
      <c r="FI309" s="20"/>
      <c r="FJ309" s="20"/>
      <c r="FK309" s="20"/>
      <c r="FL309" s="20"/>
      <c r="FM309" s="20"/>
      <c r="FN309" s="20"/>
      <c r="FO309" s="20"/>
      <c r="FP309" s="20"/>
      <c r="FQ309" s="20"/>
      <c r="FR309" s="20"/>
      <c r="FS309" s="20"/>
      <c r="FT309" s="20"/>
      <c r="FU309" s="20"/>
      <c r="FV309" s="20"/>
      <c r="FW309" s="20"/>
      <c r="FX309" s="20"/>
      <c r="FY309" s="20"/>
      <c r="FZ309" s="20"/>
      <c r="GA309" s="20"/>
      <c r="GB309" s="20"/>
      <c r="GC309" s="20"/>
      <c r="GD309" s="20"/>
      <c r="GE309" s="20"/>
      <c r="GF309" s="20"/>
      <c r="GG309" s="20"/>
      <c r="GH309" s="20"/>
      <c r="GI309" s="20"/>
      <c r="GJ309" s="20"/>
      <c r="GL309" s="24"/>
      <c r="GO309" s="20"/>
    </row>
    <row r="310" ht="15.75" customHeight="1">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0"/>
      <c r="DA310" s="20"/>
      <c r="DB310" s="20"/>
      <c r="DC310" s="20"/>
      <c r="DD310" s="20"/>
      <c r="DE310" s="20"/>
      <c r="DF310" s="20"/>
      <c r="DG310" s="20"/>
      <c r="DH310" s="20"/>
      <c r="DI310" s="20"/>
      <c r="DJ310" s="20"/>
      <c r="DK310" s="20"/>
      <c r="DL310" s="20"/>
      <c r="DM310" s="20"/>
      <c r="DN310" s="20"/>
      <c r="DO310" s="20"/>
      <c r="DP310" s="20"/>
      <c r="DQ310" s="20"/>
      <c r="DR310" s="20"/>
      <c r="DS310" s="20"/>
      <c r="DT310" s="20"/>
      <c r="DU310" s="20"/>
      <c r="DV310" s="20"/>
      <c r="DW310" s="20"/>
      <c r="DX310" s="20"/>
      <c r="DY310" s="20"/>
      <c r="DZ310" s="20"/>
      <c r="EA310" s="20"/>
      <c r="EB310" s="20"/>
      <c r="EC310" s="20"/>
      <c r="ED310" s="20"/>
      <c r="EE310" s="20"/>
      <c r="EF310" s="20"/>
      <c r="EG310" s="20"/>
      <c r="EH310" s="20"/>
      <c r="EI310" s="20"/>
      <c r="EJ310" s="20"/>
      <c r="EK310" s="20"/>
      <c r="EL310" s="20"/>
      <c r="EM310" s="20"/>
      <c r="EN310" s="20"/>
      <c r="EO310" s="20"/>
      <c r="EP310" s="20"/>
      <c r="EQ310" s="20"/>
      <c r="ER310" s="20"/>
      <c r="ES310" s="20"/>
      <c r="ET310" s="20"/>
      <c r="EU310" s="20"/>
      <c r="EV310" s="20"/>
      <c r="EW310" s="20"/>
      <c r="EX310" s="20"/>
      <c r="EY310" s="20"/>
      <c r="EZ310" s="20"/>
      <c r="FA310" s="20"/>
      <c r="FB310" s="20"/>
      <c r="FC310" s="20"/>
      <c r="FD310" s="20"/>
      <c r="FE310" s="20"/>
      <c r="FF310" s="20"/>
      <c r="FG310" s="20"/>
      <c r="FH310" s="20"/>
      <c r="FI310" s="20"/>
      <c r="FJ310" s="20"/>
      <c r="FK310" s="20"/>
      <c r="FL310" s="20"/>
      <c r="FM310" s="20"/>
      <c r="FN310" s="20"/>
      <c r="FO310" s="20"/>
      <c r="FP310" s="20"/>
      <c r="FQ310" s="20"/>
      <c r="FR310" s="20"/>
      <c r="FS310" s="20"/>
      <c r="FT310" s="20"/>
      <c r="FU310" s="20"/>
      <c r="FV310" s="20"/>
      <c r="FW310" s="20"/>
      <c r="FX310" s="20"/>
      <c r="FY310" s="20"/>
      <c r="FZ310" s="20"/>
      <c r="GA310" s="20"/>
      <c r="GB310" s="20"/>
      <c r="GC310" s="20"/>
      <c r="GD310" s="20"/>
      <c r="GE310" s="20"/>
      <c r="GF310" s="20"/>
      <c r="GG310" s="20"/>
      <c r="GH310" s="20"/>
      <c r="GI310" s="20"/>
      <c r="GJ310" s="20"/>
      <c r="GL310" s="24"/>
      <c r="GO310" s="20"/>
    </row>
    <row r="311" ht="15.75" customHeight="1">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c r="CU311" s="20"/>
      <c r="CV311" s="20"/>
      <c r="CW311" s="20"/>
      <c r="CX311" s="20"/>
      <c r="CY311" s="20"/>
      <c r="CZ311" s="20"/>
      <c r="DA311" s="20"/>
      <c r="DB311" s="20"/>
      <c r="DC311" s="20"/>
      <c r="DD311" s="20"/>
      <c r="DE311" s="20"/>
      <c r="DF311" s="20"/>
      <c r="DG311" s="20"/>
      <c r="DH311" s="20"/>
      <c r="DI311" s="20"/>
      <c r="DJ311" s="20"/>
      <c r="DK311" s="20"/>
      <c r="DL311" s="20"/>
      <c r="DM311" s="20"/>
      <c r="DN311" s="20"/>
      <c r="DO311" s="20"/>
      <c r="DP311" s="20"/>
      <c r="DQ311" s="20"/>
      <c r="DR311" s="20"/>
      <c r="DS311" s="20"/>
      <c r="DT311" s="20"/>
      <c r="DU311" s="20"/>
      <c r="DV311" s="20"/>
      <c r="DW311" s="20"/>
      <c r="DX311" s="20"/>
      <c r="DY311" s="20"/>
      <c r="DZ311" s="20"/>
      <c r="EA311" s="20"/>
      <c r="EB311" s="20"/>
      <c r="EC311" s="20"/>
      <c r="ED311" s="20"/>
      <c r="EE311" s="20"/>
      <c r="EF311" s="20"/>
      <c r="EG311" s="20"/>
      <c r="EH311" s="20"/>
      <c r="EI311" s="20"/>
      <c r="EJ311" s="20"/>
      <c r="EK311" s="20"/>
      <c r="EL311" s="20"/>
      <c r="EM311" s="20"/>
      <c r="EN311" s="20"/>
      <c r="EO311" s="20"/>
      <c r="EP311" s="20"/>
      <c r="EQ311" s="20"/>
      <c r="ER311" s="20"/>
      <c r="ES311" s="20"/>
      <c r="ET311" s="20"/>
      <c r="EU311" s="20"/>
      <c r="EV311" s="20"/>
      <c r="EW311" s="20"/>
      <c r="EX311" s="20"/>
      <c r="EY311" s="20"/>
      <c r="EZ311" s="20"/>
      <c r="FA311" s="20"/>
      <c r="FB311" s="20"/>
      <c r="FC311" s="20"/>
      <c r="FD311" s="20"/>
      <c r="FE311" s="20"/>
      <c r="FF311" s="20"/>
      <c r="FG311" s="20"/>
      <c r="FH311" s="20"/>
      <c r="FI311" s="20"/>
      <c r="FJ311" s="20"/>
      <c r="FK311" s="20"/>
      <c r="FL311" s="20"/>
      <c r="FM311" s="20"/>
      <c r="FN311" s="20"/>
      <c r="FO311" s="20"/>
      <c r="FP311" s="20"/>
      <c r="FQ311" s="20"/>
      <c r="FR311" s="20"/>
      <c r="FS311" s="20"/>
      <c r="FT311" s="20"/>
      <c r="FU311" s="20"/>
      <c r="FV311" s="20"/>
      <c r="FW311" s="20"/>
      <c r="FX311" s="20"/>
      <c r="FY311" s="20"/>
      <c r="FZ311" s="20"/>
      <c r="GA311" s="20"/>
      <c r="GB311" s="20"/>
      <c r="GC311" s="20"/>
      <c r="GD311" s="20"/>
      <c r="GE311" s="20"/>
      <c r="GF311" s="20"/>
      <c r="GG311" s="20"/>
      <c r="GH311" s="20"/>
      <c r="GI311" s="20"/>
      <c r="GJ311" s="20"/>
      <c r="GL311" s="24"/>
      <c r="GO311" s="20"/>
    </row>
    <row r="312" ht="15.75" customHeight="1">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c r="CU312" s="20"/>
      <c r="CV312" s="20"/>
      <c r="CW312" s="20"/>
      <c r="CX312" s="20"/>
      <c r="CY312" s="20"/>
      <c r="CZ312" s="20"/>
      <c r="DA312" s="20"/>
      <c r="DB312" s="20"/>
      <c r="DC312" s="20"/>
      <c r="DD312" s="20"/>
      <c r="DE312" s="20"/>
      <c r="DF312" s="20"/>
      <c r="DG312" s="20"/>
      <c r="DH312" s="20"/>
      <c r="DI312" s="20"/>
      <c r="DJ312" s="20"/>
      <c r="DK312" s="20"/>
      <c r="DL312" s="20"/>
      <c r="DM312" s="20"/>
      <c r="DN312" s="20"/>
      <c r="DO312" s="20"/>
      <c r="DP312" s="20"/>
      <c r="DQ312" s="20"/>
      <c r="DR312" s="20"/>
      <c r="DS312" s="20"/>
      <c r="DT312" s="20"/>
      <c r="DU312" s="20"/>
      <c r="DV312" s="20"/>
      <c r="DW312" s="20"/>
      <c r="DX312" s="20"/>
      <c r="DY312" s="20"/>
      <c r="DZ312" s="20"/>
      <c r="EA312" s="20"/>
      <c r="EB312" s="20"/>
      <c r="EC312" s="20"/>
      <c r="ED312" s="20"/>
      <c r="EE312" s="20"/>
      <c r="EF312" s="20"/>
      <c r="EG312" s="20"/>
      <c r="EH312" s="20"/>
      <c r="EI312" s="20"/>
      <c r="EJ312" s="20"/>
      <c r="EK312" s="20"/>
      <c r="EL312" s="20"/>
      <c r="EM312" s="20"/>
      <c r="EN312" s="20"/>
      <c r="EO312" s="20"/>
      <c r="EP312" s="20"/>
      <c r="EQ312" s="20"/>
      <c r="ER312" s="20"/>
      <c r="ES312" s="20"/>
      <c r="ET312" s="20"/>
      <c r="EU312" s="20"/>
      <c r="EV312" s="20"/>
      <c r="EW312" s="20"/>
      <c r="EX312" s="20"/>
      <c r="EY312" s="20"/>
      <c r="EZ312" s="20"/>
      <c r="FA312" s="20"/>
      <c r="FB312" s="20"/>
      <c r="FC312" s="20"/>
      <c r="FD312" s="20"/>
      <c r="FE312" s="20"/>
      <c r="FF312" s="20"/>
      <c r="FG312" s="20"/>
      <c r="FH312" s="20"/>
      <c r="FI312" s="20"/>
      <c r="FJ312" s="20"/>
      <c r="FK312" s="20"/>
      <c r="FL312" s="20"/>
      <c r="FM312" s="20"/>
      <c r="FN312" s="20"/>
      <c r="FO312" s="20"/>
      <c r="FP312" s="20"/>
      <c r="FQ312" s="20"/>
      <c r="FR312" s="20"/>
      <c r="FS312" s="20"/>
      <c r="FT312" s="20"/>
      <c r="FU312" s="20"/>
      <c r="FV312" s="20"/>
      <c r="FW312" s="20"/>
      <c r="FX312" s="20"/>
      <c r="FY312" s="20"/>
      <c r="FZ312" s="20"/>
      <c r="GA312" s="20"/>
      <c r="GB312" s="20"/>
      <c r="GC312" s="20"/>
      <c r="GD312" s="20"/>
      <c r="GE312" s="20"/>
      <c r="GF312" s="20"/>
      <c r="GG312" s="20"/>
      <c r="GH312" s="20"/>
      <c r="GI312" s="20"/>
      <c r="GJ312" s="20"/>
      <c r="GL312" s="24"/>
      <c r="GO312" s="20"/>
    </row>
    <row r="313" ht="15.75" customHeight="1">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c r="CU313" s="20"/>
      <c r="CV313" s="20"/>
      <c r="CW313" s="20"/>
      <c r="CX313" s="20"/>
      <c r="CY313" s="20"/>
      <c r="CZ313" s="20"/>
      <c r="DA313" s="20"/>
      <c r="DB313" s="20"/>
      <c r="DC313" s="20"/>
      <c r="DD313" s="20"/>
      <c r="DE313" s="20"/>
      <c r="DF313" s="20"/>
      <c r="DG313" s="20"/>
      <c r="DH313" s="20"/>
      <c r="DI313" s="20"/>
      <c r="DJ313" s="20"/>
      <c r="DK313" s="20"/>
      <c r="DL313" s="20"/>
      <c r="DM313" s="20"/>
      <c r="DN313" s="20"/>
      <c r="DO313" s="20"/>
      <c r="DP313" s="20"/>
      <c r="DQ313" s="20"/>
      <c r="DR313" s="20"/>
      <c r="DS313" s="20"/>
      <c r="DT313" s="20"/>
      <c r="DU313" s="20"/>
      <c r="DV313" s="20"/>
      <c r="DW313" s="20"/>
      <c r="DX313" s="20"/>
      <c r="DY313" s="20"/>
      <c r="DZ313" s="20"/>
      <c r="EA313" s="20"/>
      <c r="EB313" s="20"/>
      <c r="EC313" s="20"/>
      <c r="ED313" s="20"/>
      <c r="EE313" s="20"/>
      <c r="EF313" s="20"/>
      <c r="EG313" s="20"/>
      <c r="EH313" s="20"/>
      <c r="EI313" s="20"/>
      <c r="EJ313" s="20"/>
      <c r="EK313" s="20"/>
      <c r="EL313" s="20"/>
      <c r="EM313" s="20"/>
      <c r="EN313" s="20"/>
      <c r="EO313" s="20"/>
      <c r="EP313" s="20"/>
      <c r="EQ313" s="20"/>
      <c r="ER313" s="20"/>
      <c r="ES313" s="20"/>
      <c r="ET313" s="20"/>
      <c r="EU313" s="20"/>
      <c r="EV313" s="20"/>
      <c r="EW313" s="20"/>
      <c r="EX313" s="20"/>
      <c r="EY313" s="20"/>
      <c r="EZ313" s="20"/>
      <c r="FA313" s="20"/>
      <c r="FB313" s="20"/>
      <c r="FC313" s="20"/>
      <c r="FD313" s="20"/>
      <c r="FE313" s="20"/>
      <c r="FF313" s="20"/>
      <c r="FG313" s="20"/>
      <c r="FH313" s="20"/>
      <c r="FI313" s="20"/>
      <c r="FJ313" s="20"/>
      <c r="FK313" s="20"/>
      <c r="FL313" s="20"/>
      <c r="FM313" s="20"/>
      <c r="FN313" s="20"/>
      <c r="FO313" s="20"/>
      <c r="FP313" s="20"/>
      <c r="FQ313" s="20"/>
      <c r="FR313" s="20"/>
      <c r="FS313" s="20"/>
      <c r="FT313" s="20"/>
      <c r="FU313" s="20"/>
      <c r="FV313" s="20"/>
      <c r="FW313" s="20"/>
      <c r="FX313" s="20"/>
      <c r="FY313" s="20"/>
      <c r="FZ313" s="20"/>
      <c r="GA313" s="20"/>
      <c r="GB313" s="20"/>
      <c r="GC313" s="20"/>
      <c r="GD313" s="20"/>
      <c r="GE313" s="20"/>
      <c r="GF313" s="20"/>
      <c r="GG313" s="20"/>
      <c r="GH313" s="20"/>
      <c r="GI313" s="20"/>
      <c r="GJ313" s="20"/>
      <c r="GL313" s="24"/>
      <c r="GO313" s="20"/>
    </row>
    <row r="314" ht="15.75" customHeight="1">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c r="CU314" s="20"/>
      <c r="CV314" s="20"/>
      <c r="CW314" s="20"/>
      <c r="CX314" s="20"/>
      <c r="CY314" s="20"/>
      <c r="CZ314" s="20"/>
      <c r="DA314" s="20"/>
      <c r="DB314" s="20"/>
      <c r="DC314" s="20"/>
      <c r="DD314" s="20"/>
      <c r="DE314" s="20"/>
      <c r="DF314" s="20"/>
      <c r="DG314" s="20"/>
      <c r="DH314" s="20"/>
      <c r="DI314" s="20"/>
      <c r="DJ314" s="20"/>
      <c r="DK314" s="20"/>
      <c r="DL314" s="20"/>
      <c r="DM314" s="20"/>
      <c r="DN314" s="20"/>
      <c r="DO314" s="20"/>
      <c r="DP314" s="20"/>
      <c r="DQ314" s="20"/>
      <c r="DR314" s="20"/>
      <c r="DS314" s="20"/>
      <c r="DT314" s="20"/>
      <c r="DU314" s="20"/>
      <c r="DV314" s="20"/>
      <c r="DW314" s="20"/>
      <c r="DX314" s="20"/>
      <c r="DY314" s="20"/>
      <c r="DZ314" s="20"/>
      <c r="EA314" s="20"/>
      <c r="EB314" s="20"/>
      <c r="EC314" s="20"/>
      <c r="ED314" s="20"/>
      <c r="EE314" s="20"/>
      <c r="EF314" s="20"/>
      <c r="EG314" s="20"/>
      <c r="EH314" s="20"/>
      <c r="EI314" s="20"/>
      <c r="EJ314" s="20"/>
      <c r="EK314" s="20"/>
      <c r="EL314" s="20"/>
      <c r="EM314" s="20"/>
      <c r="EN314" s="20"/>
      <c r="EO314" s="20"/>
      <c r="EP314" s="20"/>
      <c r="EQ314" s="20"/>
      <c r="ER314" s="20"/>
      <c r="ES314" s="20"/>
      <c r="ET314" s="20"/>
      <c r="EU314" s="20"/>
      <c r="EV314" s="20"/>
      <c r="EW314" s="20"/>
      <c r="EX314" s="20"/>
      <c r="EY314" s="20"/>
      <c r="EZ314" s="20"/>
      <c r="FA314" s="20"/>
      <c r="FB314" s="20"/>
      <c r="FC314" s="20"/>
      <c r="FD314" s="20"/>
      <c r="FE314" s="20"/>
      <c r="FF314" s="20"/>
      <c r="FG314" s="20"/>
      <c r="FH314" s="20"/>
      <c r="FI314" s="20"/>
      <c r="FJ314" s="20"/>
      <c r="FK314" s="20"/>
      <c r="FL314" s="20"/>
      <c r="FM314" s="20"/>
      <c r="FN314" s="20"/>
      <c r="FO314" s="20"/>
      <c r="FP314" s="20"/>
      <c r="FQ314" s="20"/>
      <c r="FR314" s="20"/>
      <c r="FS314" s="20"/>
      <c r="FT314" s="20"/>
      <c r="FU314" s="20"/>
      <c r="FV314" s="20"/>
      <c r="FW314" s="20"/>
      <c r="FX314" s="20"/>
      <c r="FY314" s="20"/>
      <c r="FZ314" s="20"/>
      <c r="GA314" s="20"/>
      <c r="GB314" s="20"/>
      <c r="GC314" s="20"/>
      <c r="GD314" s="20"/>
      <c r="GE314" s="20"/>
      <c r="GF314" s="20"/>
      <c r="GG314" s="20"/>
      <c r="GH314" s="20"/>
      <c r="GI314" s="20"/>
      <c r="GJ314" s="20"/>
      <c r="GL314" s="24"/>
      <c r="GO314" s="20"/>
    </row>
    <row r="315" ht="15.75" customHeight="1">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c r="CU315" s="20"/>
      <c r="CV315" s="20"/>
      <c r="CW315" s="20"/>
      <c r="CX315" s="20"/>
      <c r="CY315" s="20"/>
      <c r="CZ315" s="20"/>
      <c r="DA315" s="20"/>
      <c r="DB315" s="20"/>
      <c r="DC315" s="20"/>
      <c r="DD315" s="20"/>
      <c r="DE315" s="20"/>
      <c r="DF315" s="20"/>
      <c r="DG315" s="20"/>
      <c r="DH315" s="20"/>
      <c r="DI315" s="20"/>
      <c r="DJ315" s="20"/>
      <c r="DK315" s="20"/>
      <c r="DL315" s="20"/>
      <c r="DM315" s="20"/>
      <c r="DN315" s="20"/>
      <c r="DO315" s="20"/>
      <c r="DP315" s="20"/>
      <c r="DQ315" s="20"/>
      <c r="DR315" s="20"/>
      <c r="DS315" s="20"/>
      <c r="DT315" s="20"/>
      <c r="DU315" s="20"/>
      <c r="DV315" s="20"/>
      <c r="DW315" s="20"/>
      <c r="DX315" s="20"/>
      <c r="DY315" s="20"/>
      <c r="DZ315" s="20"/>
      <c r="EA315" s="20"/>
      <c r="EB315" s="20"/>
      <c r="EC315" s="20"/>
      <c r="ED315" s="20"/>
      <c r="EE315" s="20"/>
      <c r="EF315" s="20"/>
      <c r="EG315" s="20"/>
      <c r="EH315" s="20"/>
      <c r="EI315" s="20"/>
      <c r="EJ315" s="20"/>
      <c r="EK315" s="20"/>
      <c r="EL315" s="20"/>
      <c r="EM315" s="20"/>
      <c r="EN315" s="20"/>
      <c r="EO315" s="20"/>
      <c r="EP315" s="20"/>
      <c r="EQ315" s="20"/>
      <c r="ER315" s="20"/>
      <c r="ES315" s="20"/>
      <c r="ET315" s="20"/>
      <c r="EU315" s="20"/>
      <c r="EV315" s="20"/>
      <c r="EW315" s="20"/>
      <c r="EX315" s="20"/>
      <c r="EY315" s="20"/>
      <c r="EZ315" s="20"/>
      <c r="FA315" s="20"/>
      <c r="FB315" s="20"/>
      <c r="FC315" s="20"/>
      <c r="FD315" s="20"/>
      <c r="FE315" s="20"/>
      <c r="FF315" s="20"/>
      <c r="FG315" s="20"/>
      <c r="FH315" s="20"/>
      <c r="FI315" s="20"/>
      <c r="FJ315" s="20"/>
      <c r="FK315" s="20"/>
      <c r="FL315" s="20"/>
      <c r="FM315" s="20"/>
      <c r="FN315" s="20"/>
      <c r="FO315" s="20"/>
      <c r="FP315" s="20"/>
      <c r="FQ315" s="20"/>
      <c r="FR315" s="20"/>
      <c r="FS315" s="20"/>
      <c r="FT315" s="20"/>
      <c r="FU315" s="20"/>
      <c r="FV315" s="20"/>
      <c r="FW315" s="20"/>
      <c r="FX315" s="20"/>
      <c r="FY315" s="20"/>
      <c r="FZ315" s="20"/>
      <c r="GA315" s="20"/>
      <c r="GB315" s="20"/>
      <c r="GC315" s="20"/>
      <c r="GD315" s="20"/>
      <c r="GE315" s="20"/>
      <c r="GF315" s="20"/>
      <c r="GG315" s="20"/>
      <c r="GH315" s="20"/>
      <c r="GI315" s="20"/>
      <c r="GJ315" s="20"/>
      <c r="GL315" s="24"/>
      <c r="GO315" s="20"/>
    </row>
    <row r="316" ht="15.75" customHeight="1">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0"/>
      <c r="DA316" s="20"/>
      <c r="DB316" s="20"/>
      <c r="DC316" s="20"/>
      <c r="DD316" s="20"/>
      <c r="DE316" s="20"/>
      <c r="DF316" s="20"/>
      <c r="DG316" s="20"/>
      <c r="DH316" s="20"/>
      <c r="DI316" s="20"/>
      <c r="DJ316" s="20"/>
      <c r="DK316" s="20"/>
      <c r="DL316" s="20"/>
      <c r="DM316" s="20"/>
      <c r="DN316" s="20"/>
      <c r="DO316" s="20"/>
      <c r="DP316" s="20"/>
      <c r="DQ316" s="20"/>
      <c r="DR316" s="20"/>
      <c r="DS316" s="20"/>
      <c r="DT316" s="20"/>
      <c r="DU316" s="20"/>
      <c r="DV316" s="20"/>
      <c r="DW316" s="20"/>
      <c r="DX316" s="20"/>
      <c r="DY316" s="20"/>
      <c r="DZ316" s="20"/>
      <c r="EA316" s="20"/>
      <c r="EB316" s="20"/>
      <c r="EC316" s="20"/>
      <c r="ED316" s="20"/>
      <c r="EE316" s="20"/>
      <c r="EF316" s="20"/>
      <c r="EG316" s="20"/>
      <c r="EH316" s="20"/>
      <c r="EI316" s="20"/>
      <c r="EJ316" s="20"/>
      <c r="EK316" s="20"/>
      <c r="EL316" s="20"/>
      <c r="EM316" s="20"/>
      <c r="EN316" s="20"/>
      <c r="EO316" s="20"/>
      <c r="EP316" s="20"/>
      <c r="EQ316" s="20"/>
      <c r="ER316" s="20"/>
      <c r="ES316" s="20"/>
      <c r="ET316" s="20"/>
      <c r="EU316" s="20"/>
      <c r="EV316" s="20"/>
      <c r="EW316" s="20"/>
      <c r="EX316" s="20"/>
      <c r="EY316" s="20"/>
      <c r="EZ316" s="20"/>
      <c r="FA316" s="20"/>
      <c r="FB316" s="20"/>
      <c r="FC316" s="20"/>
      <c r="FD316" s="20"/>
      <c r="FE316" s="20"/>
      <c r="FF316" s="20"/>
      <c r="FG316" s="20"/>
      <c r="FH316" s="20"/>
      <c r="FI316" s="20"/>
      <c r="FJ316" s="20"/>
      <c r="FK316" s="20"/>
      <c r="FL316" s="20"/>
      <c r="FM316" s="20"/>
      <c r="FN316" s="20"/>
      <c r="FO316" s="20"/>
      <c r="FP316" s="20"/>
      <c r="FQ316" s="20"/>
      <c r="FR316" s="20"/>
      <c r="FS316" s="20"/>
      <c r="FT316" s="20"/>
      <c r="FU316" s="20"/>
      <c r="FV316" s="20"/>
      <c r="FW316" s="20"/>
      <c r="FX316" s="20"/>
      <c r="FY316" s="20"/>
      <c r="FZ316" s="20"/>
      <c r="GA316" s="20"/>
      <c r="GB316" s="20"/>
      <c r="GC316" s="20"/>
      <c r="GD316" s="20"/>
      <c r="GE316" s="20"/>
      <c r="GF316" s="20"/>
      <c r="GG316" s="20"/>
      <c r="GH316" s="20"/>
      <c r="GI316" s="20"/>
      <c r="GJ316" s="20"/>
      <c r="GL316" s="24"/>
      <c r="GO316" s="20"/>
    </row>
    <row r="317" ht="15.75" customHeight="1">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c r="CU317" s="20"/>
      <c r="CV317" s="20"/>
      <c r="CW317" s="20"/>
      <c r="CX317" s="20"/>
      <c r="CY317" s="20"/>
      <c r="CZ317" s="20"/>
      <c r="DA317" s="20"/>
      <c r="DB317" s="20"/>
      <c r="DC317" s="20"/>
      <c r="DD317" s="20"/>
      <c r="DE317" s="20"/>
      <c r="DF317" s="20"/>
      <c r="DG317" s="20"/>
      <c r="DH317" s="20"/>
      <c r="DI317" s="20"/>
      <c r="DJ317" s="20"/>
      <c r="DK317" s="20"/>
      <c r="DL317" s="20"/>
      <c r="DM317" s="20"/>
      <c r="DN317" s="20"/>
      <c r="DO317" s="20"/>
      <c r="DP317" s="20"/>
      <c r="DQ317" s="20"/>
      <c r="DR317" s="20"/>
      <c r="DS317" s="20"/>
      <c r="DT317" s="20"/>
      <c r="DU317" s="20"/>
      <c r="DV317" s="20"/>
      <c r="DW317" s="20"/>
      <c r="DX317" s="20"/>
      <c r="DY317" s="20"/>
      <c r="DZ317" s="20"/>
      <c r="EA317" s="20"/>
      <c r="EB317" s="20"/>
      <c r="EC317" s="20"/>
      <c r="ED317" s="20"/>
      <c r="EE317" s="20"/>
      <c r="EF317" s="20"/>
      <c r="EG317" s="20"/>
      <c r="EH317" s="20"/>
      <c r="EI317" s="20"/>
      <c r="EJ317" s="20"/>
      <c r="EK317" s="20"/>
      <c r="EL317" s="20"/>
      <c r="EM317" s="20"/>
      <c r="EN317" s="20"/>
      <c r="EO317" s="20"/>
      <c r="EP317" s="20"/>
      <c r="EQ317" s="20"/>
      <c r="ER317" s="20"/>
      <c r="ES317" s="20"/>
      <c r="ET317" s="20"/>
      <c r="EU317" s="20"/>
      <c r="EV317" s="20"/>
      <c r="EW317" s="20"/>
      <c r="EX317" s="20"/>
      <c r="EY317" s="20"/>
      <c r="EZ317" s="20"/>
      <c r="FA317" s="20"/>
      <c r="FB317" s="20"/>
      <c r="FC317" s="20"/>
      <c r="FD317" s="20"/>
      <c r="FE317" s="20"/>
      <c r="FF317" s="20"/>
      <c r="FG317" s="20"/>
      <c r="FH317" s="20"/>
      <c r="FI317" s="20"/>
      <c r="FJ317" s="20"/>
      <c r="FK317" s="20"/>
      <c r="FL317" s="20"/>
      <c r="FM317" s="20"/>
      <c r="FN317" s="20"/>
      <c r="FO317" s="20"/>
      <c r="FP317" s="20"/>
      <c r="FQ317" s="20"/>
      <c r="FR317" s="20"/>
      <c r="FS317" s="20"/>
      <c r="FT317" s="20"/>
      <c r="FU317" s="20"/>
      <c r="FV317" s="20"/>
      <c r="FW317" s="20"/>
      <c r="FX317" s="20"/>
      <c r="FY317" s="20"/>
      <c r="FZ317" s="20"/>
      <c r="GA317" s="20"/>
      <c r="GB317" s="20"/>
      <c r="GC317" s="20"/>
      <c r="GD317" s="20"/>
      <c r="GE317" s="20"/>
      <c r="GF317" s="20"/>
      <c r="GG317" s="20"/>
      <c r="GH317" s="20"/>
      <c r="GI317" s="20"/>
      <c r="GJ317" s="20"/>
      <c r="GL317" s="24"/>
      <c r="GO317" s="20"/>
    </row>
    <row r="318" ht="15.75" customHeight="1">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c r="CU318" s="20"/>
      <c r="CV318" s="20"/>
      <c r="CW318" s="20"/>
      <c r="CX318" s="20"/>
      <c r="CY318" s="20"/>
      <c r="CZ318" s="20"/>
      <c r="DA318" s="20"/>
      <c r="DB318" s="20"/>
      <c r="DC318" s="20"/>
      <c r="DD318" s="20"/>
      <c r="DE318" s="20"/>
      <c r="DF318" s="20"/>
      <c r="DG318" s="20"/>
      <c r="DH318" s="20"/>
      <c r="DI318" s="20"/>
      <c r="DJ318" s="20"/>
      <c r="DK318" s="20"/>
      <c r="DL318" s="20"/>
      <c r="DM318" s="20"/>
      <c r="DN318" s="20"/>
      <c r="DO318" s="20"/>
      <c r="DP318" s="20"/>
      <c r="DQ318" s="20"/>
      <c r="DR318" s="20"/>
      <c r="DS318" s="20"/>
      <c r="DT318" s="20"/>
      <c r="DU318" s="20"/>
      <c r="DV318" s="20"/>
      <c r="DW318" s="20"/>
      <c r="DX318" s="20"/>
      <c r="DY318" s="20"/>
      <c r="DZ318" s="20"/>
      <c r="EA318" s="20"/>
      <c r="EB318" s="20"/>
      <c r="EC318" s="20"/>
      <c r="ED318" s="20"/>
      <c r="EE318" s="20"/>
      <c r="EF318" s="20"/>
      <c r="EG318" s="20"/>
      <c r="EH318" s="20"/>
      <c r="EI318" s="20"/>
      <c r="EJ318" s="20"/>
      <c r="EK318" s="20"/>
      <c r="EL318" s="20"/>
      <c r="EM318" s="20"/>
      <c r="EN318" s="20"/>
      <c r="EO318" s="20"/>
      <c r="EP318" s="20"/>
      <c r="EQ318" s="20"/>
      <c r="ER318" s="20"/>
      <c r="ES318" s="20"/>
      <c r="ET318" s="20"/>
      <c r="EU318" s="20"/>
      <c r="EV318" s="20"/>
      <c r="EW318" s="20"/>
      <c r="EX318" s="20"/>
      <c r="EY318" s="20"/>
      <c r="EZ318" s="20"/>
      <c r="FA318" s="20"/>
      <c r="FB318" s="20"/>
      <c r="FC318" s="20"/>
      <c r="FD318" s="20"/>
      <c r="FE318" s="20"/>
      <c r="FF318" s="20"/>
      <c r="FG318" s="20"/>
      <c r="FH318" s="20"/>
      <c r="FI318" s="20"/>
      <c r="FJ318" s="20"/>
      <c r="FK318" s="20"/>
      <c r="FL318" s="20"/>
      <c r="FM318" s="20"/>
      <c r="FN318" s="20"/>
      <c r="FO318" s="20"/>
      <c r="FP318" s="20"/>
      <c r="FQ318" s="20"/>
      <c r="FR318" s="20"/>
      <c r="FS318" s="20"/>
      <c r="FT318" s="20"/>
      <c r="FU318" s="20"/>
      <c r="FV318" s="20"/>
      <c r="FW318" s="20"/>
      <c r="FX318" s="20"/>
      <c r="FY318" s="20"/>
      <c r="FZ318" s="20"/>
      <c r="GA318" s="20"/>
      <c r="GB318" s="20"/>
      <c r="GC318" s="20"/>
      <c r="GD318" s="20"/>
      <c r="GE318" s="20"/>
      <c r="GF318" s="20"/>
      <c r="GG318" s="20"/>
      <c r="GH318" s="20"/>
      <c r="GI318" s="20"/>
      <c r="GJ318" s="20"/>
      <c r="GL318" s="24"/>
      <c r="GO318" s="20"/>
    </row>
    <row r="319" ht="15.75" customHeight="1">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c r="CU319" s="20"/>
      <c r="CV319" s="20"/>
      <c r="CW319" s="20"/>
      <c r="CX319" s="20"/>
      <c r="CY319" s="20"/>
      <c r="CZ319" s="20"/>
      <c r="DA319" s="20"/>
      <c r="DB319" s="20"/>
      <c r="DC319" s="20"/>
      <c r="DD319" s="20"/>
      <c r="DE319" s="20"/>
      <c r="DF319" s="20"/>
      <c r="DG319" s="20"/>
      <c r="DH319" s="20"/>
      <c r="DI319" s="20"/>
      <c r="DJ319" s="20"/>
      <c r="DK319" s="20"/>
      <c r="DL319" s="20"/>
      <c r="DM319" s="20"/>
      <c r="DN319" s="20"/>
      <c r="DO319" s="20"/>
      <c r="DP319" s="20"/>
      <c r="DQ319" s="20"/>
      <c r="DR319" s="20"/>
      <c r="DS319" s="20"/>
      <c r="DT319" s="20"/>
      <c r="DU319" s="20"/>
      <c r="DV319" s="20"/>
      <c r="DW319" s="20"/>
      <c r="DX319" s="20"/>
      <c r="DY319" s="20"/>
      <c r="DZ319" s="20"/>
      <c r="EA319" s="20"/>
      <c r="EB319" s="20"/>
      <c r="EC319" s="20"/>
      <c r="ED319" s="20"/>
      <c r="EE319" s="20"/>
      <c r="EF319" s="20"/>
      <c r="EG319" s="20"/>
      <c r="EH319" s="20"/>
      <c r="EI319" s="20"/>
      <c r="EJ319" s="20"/>
      <c r="EK319" s="20"/>
      <c r="EL319" s="20"/>
      <c r="EM319" s="20"/>
      <c r="EN319" s="20"/>
      <c r="EO319" s="20"/>
      <c r="EP319" s="20"/>
      <c r="EQ319" s="20"/>
      <c r="ER319" s="20"/>
      <c r="ES319" s="20"/>
      <c r="ET319" s="20"/>
      <c r="EU319" s="20"/>
      <c r="EV319" s="20"/>
      <c r="EW319" s="20"/>
      <c r="EX319" s="20"/>
      <c r="EY319" s="20"/>
      <c r="EZ319" s="20"/>
      <c r="FA319" s="20"/>
      <c r="FB319" s="20"/>
      <c r="FC319" s="20"/>
      <c r="FD319" s="20"/>
      <c r="FE319" s="20"/>
      <c r="FF319" s="20"/>
      <c r="FG319" s="20"/>
      <c r="FH319" s="20"/>
      <c r="FI319" s="20"/>
      <c r="FJ319" s="20"/>
      <c r="FK319" s="20"/>
      <c r="FL319" s="20"/>
      <c r="FM319" s="20"/>
      <c r="FN319" s="20"/>
      <c r="FO319" s="20"/>
      <c r="FP319" s="20"/>
      <c r="FQ319" s="20"/>
      <c r="FR319" s="20"/>
      <c r="FS319" s="20"/>
      <c r="FT319" s="20"/>
      <c r="FU319" s="20"/>
      <c r="FV319" s="20"/>
      <c r="FW319" s="20"/>
      <c r="FX319" s="20"/>
      <c r="FY319" s="20"/>
      <c r="FZ319" s="20"/>
      <c r="GA319" s="20"/>
      <c r="GB319" s="20"/>
      <c r="GC319" s="20"/>
      <c r="GD319" s="20"/>
      <c r="GE319" s="20"/>
      <c r="GF319" s="20"/>
      <c r="GG319" s="20"/>
      <c r="GH319" s="20"/>
      <c r="GI319" s="20"/>
      <c r="GJ319" s="20"/>
      <c r="GL319" s="24"/>
      <c r="GO319" s="20"/>
    </row>
    <row r="320" ht="15.75" customHeight="1">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c r="CU320" s="20"/>
      <c r="CV320" s="20"/>
      <c r="CW320" s="20"/>
      <c r="CX320" s="20"/>
      <c r="CY320" s="20"/>
      <c r="CZ320" s="20"/>
      <c r="DA320" s="20"/>
      <c r="DB320" s="20"/>
      <c r="DC320" s="20"/>
      <c r="DD320" s="20"/>
      <c r="DE320" s="20"/>
      <c r="DF320" s="20"/>
      <c r="DG320" s="20"/>
      <c r="DH320" s="20"/>
      <c r="DI320" s="20"/>
      <c r="DJ320" s="20"/>
      <c r="DK320" s="20"/>
      <c r="DL320" s="20"/>
      <c r="DM320" s="20"/>
      <c r="DN320" s="20"/>
      <c r="DO320" s="20"/>
      <c r="DP320" s="20"/>
      <c r="DQ320" s="20"/>
      <c r="DR320" s="20"/>
      <c r="DS320" s="20"/>
      <c r="DT320" s="20"/>
      <c r="DU320" s="20"/>
      <c r="DV320" s="20"/>
      <c r="DW320" s="20"/>
      <c r="DX320" s="20"/>
      <c r="DY320" s="20"/>
      <c r="DZ320" s="20"/>
      <c r="EA320" s="20"/>
      <c r="EB320" s="20"/>
      <c r="EC320" s="20"/>
      <c r="ED320" s="20"/>
      <c r="EE320" s="20"/>
      <c r="EF320" s="20"/>
      <c r="EG320" s="20"/>
      <c r="EH320" s="20"/>
      <c r="EI320" s="20"/>
      <c r="EJ320" s="20"/>
      <c r="EK320" s="20"/>
      <c r="EL320" s="20"/>
      <c r="EM320" s="20"/>
      <c r="EN320" s="20"/>
      <c r="EO320" s="20"/>
      <c r="EP320" s="20"/>
      <c r="EQ320" s="20"/>
      <c r="ER320" s="20"/>
      <c r="ES320" s="20"/>
      <c r="ET320" s="20"/>
      <c r="EU320" s="20"/>
      <c r="EV320" s="20"/>
      <c r="EW320" s="20"/>
      <c r="EX320" s="20"/>
      <c r="EY320" s="20"/>
      <c r="EZ320" s="20"/>
      <c r="FA320" s="20"/>
      <c r="FB320" s="20"/>
      <c r="FC320" s="20"/>
      <c r="FD320" s="20"/>
      <c r="FE320" s="20"/>
      <c r="FF320" s="20"/>
      <c r="FG320" s="20"/>
      <c r="FH320" s="20"/>
      <c r="FI320" s="20"/>
      <c r="FJ320" s="20"/>
      <c r="FK320" s="20"/>
      <c r="FL320" s="20"/>
      <c r="FM320" s="20"/>
      <c r="FN320" s="20"/>
      <c r="FO320" s="20"/>
      <c r="FP320" s="20"/>
      <c r="FQ320" s="20"/>
      <c r="FR320" s="20"/>
      <c r="FS320" s="20"/>
      <c r="FT320" s="20"/>
      <c r="FU320" s="20"/>
      <c r="FV320" s="20"/>
      <c r="FW320" s="20"/>
      <c r="FX320" s="20"/>
      <c r="FY320" s="20"/>
      <c r="FZ320" s="20"/>
      <c r="GA320" s="20"/>
      <c r="GB320" s="20"/>
      <c r="GC320" s="20"/>
      <c r="GD320" s="20"/>
      <c r="GE320" s="20"/>
      <c r="GF320" s="20"/>
      <c r="GG320" s="20"/>
      <c r="GH320" s="20"/>
      <c r="GI320" s="20"/>
      <c r="GJ320" s="20"/>
      <c r="GL320" s="24"/>
      <c r="GO320" s="20"/>
    </row>
    <row r="321" ht="15.75" customHeight="1">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c r="CU321" s="20"/>
      <c r="CV321" s="20"/>
      <c r="CW321" s="20"/>
      <c r="CX321" s="20"/>
      <c r="CY321" s="20"/>
      <c r="CZ321" s="20"/>
      <c r="DA321" s="20"/>
      <c r="DB321" s="20"/>
      <c r="DC321" s="20"/>
      <c r="DD321" s="20"/>
      <c r="DE321" s="20"/>
      <c r="DF321" s="20"/>
      <c r="DG321" s="20"/>
      <c r="DH321" s="20"/>
      <c r="DI321" s="20"/>
      <c r="DJ321" s="20"/>
      <c r="DK321" s="20"/>
      <c r="DL321" s="20"/>
      <c r="DM321" s="20"/>
      <c r="DN321" s="20"/>
      <c r="DO321" s="20"/>
      <c r="DP321" s="20"/>
      <c r="DQ321" s="20"/>
      <c r="DR321" s="20"/>
      <c r="DS321" s="20"/>
      <c r="DT321" s="20"/>
      <c r="DU321" s="20"/>
      <c r="DV321" s="20"/>
      <c r="DW321" s="20"/>
      <c r="DX321" s="20"/>
      <c r="DY321" s="20"/>
      <c r="DZ321" s="20"/>
      <c r="EA321" s="20"/>
      <c r="EB321" s="20"/>
      <c r="EC321" s="20"/>
      <c r="ED321" s="20"/>
      <c r="EE321" s="20"/>
      <c r="EF321" s="20"/>
      <c r="EG321" s="20"/>
      <c r="EH321" s="20"/>
      <c r="EI321" s="20"/>
      <c r="EJ321" s="20"/>
      <c r="EK321" s="20"/>
      <c r="EL321" s="20"/>
      <c r="EM321" s="20"/>
      <c r="EN321" s="20"/>
      <c r="EO321" s="20"/>
      <c r="EP321" s="20"/>
      <c r="EQ321" s="20"/>
      <c r="ER321" s="20"/>
      <c r="ES321" s="20"/>
      <c r="ET321" s="20"/>
      <c r="EU321" s="20"/>
      <c r="EV321" s="20"/>
      <c r="EW321" s="20"/>
      <c r="EX321" s="20"/>
      <c r="EY321" s="20"/>
      <c r="EZ321" s="20"/>
      <c r="FA321" s="20"/>
      <c r="FB321" s="20"/>
      <c r="FC321" s="20"/>
      <c r="FD321" s="20"/>
      <c r="FE321" s="20"/>
      <c r="FF321" s="20"/>
      <c r="FG321" s="20"/>
      <c r="FH321" s="20"/>
      <c r="FI321" s="20"/>
      <c r="FJ321" s="20"/>
      <c r="FK321" s="20"/>
      <c r="FL321" s="20"/>
      <c r="FM321" s="20"/>
      <c r="FN321" s="20"/>
      <c r="FO321" s="20"/>
      <c r="FP321" s="20"/>
      <c r="FQ321" s="20"/>
      <c r="FR321" s="20"/>
      <c r="FS321" s="20"/>
      <c r="FT321" s="20"/>
      <c r="FU321" s="20"/>
      <c r="FV321" s="20"/>
      <c r="FW321" s="20"/>
      <c r="FX321" s="20"/>
      <c r="FY321" s="20"/>
      <c r="FZ321" s="20"/>
      <c r="GA321" s="20"/>
      <c r="GB321" s="20"/>
      <c r="GC321" s="20"/>
      <c r="GD321" s="20"/>
      <c r="GE321" s="20"/>
      <c r="GF321" s="20"/>
      <c r="GG321" s="20"/>
      <c r="GH321" s="20"/>
      <c r="GI321" s="20"/>
      <c r="GJ321" s="20"/>
      <c r="GL321" s="24"/>
      <c r="GO321" s="20"/>
    </row>
    <row r="322" ht="15.75" customHeight="1">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c r="CU322" s="20"/>
      <c r="CV322" s="20"/>
      <c r="CW322" s="20"/>
      <c r="CX322" s="20"/>
      <c r="CY322" s="20"/>
      <c r="CZ322" s="20"/>
      <c r="DA322" s="20"/>
      <c r="DB322" s="20"/>
      <c r="DC322" s="20"/>
      <c r="DD322" s="20"/>
      <c r="DE322" s="20"/>
      <c r="DF322" s="20"/>
      <c r="DG322" s="20"/>
      <c r="DH322" s="20"/>
      <c r="DI322" s="20"/>
      <c r="DJ322" s="20"/>
      <c r="DK322" s="20"/>
      <c r="DL322" s="20"/>
      <c r="DM322" s="20"/>
      <c r="DN322" s="20"/>
      <c r="DO322" s="20"/>
      <c r="DP322" s="20"/>
      <c r="DQ322" s="20"/>
      <c r="DR322" s="20"/>
      <c r="DS322" s="20"/>
      <c r="DT322" s="20"/>
      <c r="DU322" s="20"/>
      <c r="DV322" s="20"/>
      <c r="DW322" s="20"/>
      <c r="DX322" s="20"/>
      <c r="DY322" s="20"/>
      <c r="DZ322" s="20"/>
      <c r="EA322" s="20"/>
      <c r="EB322" s="20"/>
      <c r="EC322" s="20"/>
      <c r="ED322" s="20"/>
      <c r="EE322" s="20"/>
      <c r="EF322" s="20"/>
      <c r="EG322" s="20"/>
      <c r="EH322" s="20"/>
      <c r="EI322" s="20"/>
      <c r="EJ322" s="20"/>
      <c r="EK322" s="20"/>
      <c r="EL322" s="20"/>
      <c r="EM322" s="20"/>
      <c r="EN322" s="20"/>
      <c r="EO322" s="20"/>
      <c r="EP322" s="20"/>
      <c r="EQ322" s="20"/>
      <c r="ER322" s="20"/>
      <c r="ES322" s="20"/>
      <c r="ET322" s="20"/>
      <c r="EU322" s="20"/>
      <c r="EV322" s="20"/>
      <c r="EW322" s="20"/>
      <c r="EX322" s="20"/>
      <c r="EY322" s="20"/>
      <c r="EZ322" s="20"/>
      <c r="FA322" s="20"/>
      <c r="FB322" s="20"/>
      <c r="FC322" s="20"/>
      <c r="FD322" s="20"/>
      <c r="FE322" s="20"/>
      <c r="FF322" s="20"/>
      <c r="FG322" s="20"/>
      <c r="FH322" s="20"/>
      <c r="FI322" s="20"/>
      <c r="FJ322" s="20"/>
      <c r="FK322" s="20"/>
      <c r="FL322" s="20"/>
      <c r="FM322" s="20"/>
      <c r="FN322" s="20"/>
      <c r="FO322" s="20"/>
      <c r="FP322" s="20"/>
      <c r="FQ322" s="20"/>
      <c r="FR322" s="20"/>
      <c r="FS322" s="20"/>
      <c r="FT322" s="20"/>
      <c r="FU322" s="20"/>
      <c r="FV322" s="20"/>
      <c r="FW322" s="20"/>
      <c r="FX322" s="20"/>
      <c r="FY322" s="20"/>
      <c r="FZ322" s="20"/>
      <c r="GA322" s="20"/>
      <c r="GB322" s="20"/>
      <c r="GC322" s="20"/>
      <c r="GD322" s="20"/>
      <c r="GE322" s="20"/>
      <c r="GF322" s="20"/>
      <c r="GG322" s="20"/>
      <c r="GH322" s="20"/>
      <c r="GI322" s="20"/>
      <c r="GJ322" s="20"/>
      <c r="GL322" s="24"/>
      <c r="GO322" s="20"/>
    </row>
    <row r="323" ht="15.75" customHeight="1">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c r="CU323" s="20"/>
      <c r="CV323" s="20"/>
      <c r="CW323" s="20"/>
      <c r="CX323" s="20"/>
      <c r="CY323" s="20"/>
      <c r="CZ323" s="20"/>
      <c r="DA323" s="20"/>
      <c r="DB323" s="20"/>
      <c r="DC323" s="20"/>
      <c r="DD323" s="20"/>
      <c r="DE323" s="20"/>
      <c r="DF323" s="20"/>
      <c r="DG323" s="20"/>
      <c r="DH323" s="20"/>
      <c r="DI323" s="20"/>
      <c r="DJ323" s="20"/>
      <c r="DK323" s="20"/>
      <c r="DL323" s="20"/>
      <c r="DM323" s="20"/>
      <c r="DN323" s="20"/>
      <c r="DO323" s="20"/>
      <c r="DP323" s="20"/>
      <c r="DQ323" s="20"/>
      <c r="DR323" s="20"/>
      <c r="DS323" s="20"/>
      <c r="DT323" s="20"/>
      <c r="DU323" s="20"/>
      <c r="DV323" s="20"/>
      <c r="DW323" s="20"/>
      <c r="DX323" s="20"/>
      <c r="DY323" s="20"/>
      <c r="DZ323" s="20"/>
      <c r="EA323" s="20"/>
      <c r="EB323" s="20"/>
      <c r="EC323" s="20"/>
      <c r="ED323" s="20"/>
      <c r="EE323" s="20"/>
      <c r="EF323" s="20"/>
      <c r="EG323" s="20"/>
      <c r="EH323" s="20"/>
      <c r="EI323" s="20"/>
      <c r="EJ323" s="20"/>
      <c r="EK323" s="20"/>
      <c r="EL323" s="20"/>
      <c r="EM323" s="20"/>
      <c r="EN323" s="20"/>
      <c r="EO323" s="20"/>
      <c r="EP323" s="20"/>
      <c r="EQ323" s="20"/>
      <c r="ER323" s="20"/>
      <c r="ES323" s="20"/>
      <c r="ET323" s="20"/>
      <c r="EU323" s="20"/>
      <c r="EV323" s="20"/>
      <c r="EW323" s="20"/>
      <c r="EX323" s="20"/>
      <c r="EY323" s="20"/>
      <c r="EZ323" s="20"/>
      <c r="FA323" s="20"/>
      <c r="FB323" s="20"/>
      <c r="FC323" s="20"/>
      <c r="FD323" s="20"/>
      <c r="FE323" s="20"/>
      <c r="FF323" s="20"/>
      <c r="FG323" s="20"/>
      <c r="FH323" s="20"/>
      <c r="FI323" s="20"/>
      <c r="FJ323" s="20"/>
      <c r="FK323" s="20"/>
      <c r="FL323" s="20"/>
      <c r="FM323" s="20"/>
      <c r="FN323" s="20"/>
      <c r="FO323" s="20"/>
      <c r="FP323" s="20"/>
      <c r="FQ323" s="20"/>
      <c r="FR323" s="20"/>
      <c r="FS323" s="20"/>
      <c r="FT323" s="20"/>
      <c r="FU323" s="20"/>
      <c r="FV323" s="20"/>
      <c r="FW323" s="20"/>
      <c r="FX323" s="20"/>
      <c r="FY323" s="20"/>
      <c r="FZ323" s="20"/>
      <c r="GA323" s="20"/>
      <c r="GB323" s="20"/>
      <c r="GC323" s="20"/>
      <c r="GD323" s="20"/>
      <c r="GE323" s="20"/>
      <c r="GF323" s="20"/>
      <c r="GG323" s="20"/>
      <c r="GH323" s="20"/>
      <c r="GI323" s="20"/>
      <c r="GJ323" s="20"/>
      <c r="GL323" s="24"/>
      <c r="GO323" s="20"/>
    </row>
    <row r="324" ht="15.75" customHeight="1">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c r="CU324" s="20"/>
      <c r="CV324" s="20"/>
      <c r="CW324" s="20"/>
      <c r="CX324" s="20"/>
      <c r="CY324" s="20"/>
      <c r="CZ324" s="20"/>
      <c r="DA324" s="20"/>
      <c r="DB324" s="20"/>
      <c r="DC324" s="20"/>
      <c r="DD324" s="20"/>
      <c r="DE324" s="20"/>
      <c r="DF324" s="20"/>
      <c r="DG324" s="20"/>
      <c r="DH324" s="20"/>
      <c r="DI324" s="20"/>
      <c r="DJ324" s="20"/>
      <c r="DK324" s="20"/>
      <c r="DL324" s="20"/>
      <c r="DM324" s="20"/>
      <c r="DN324" s="20"/>
      <c r="DO324" s="20"/>
      <c r="DP324" s="20"/>
      <c r="DQ324" s="20"/>
      <c r="DR324" s="20"/>
      <c r="DS324" s="20"/>
      <c r="DT324" s="20"/>
      <c r="DU324" s="20"/>
      <c r="DV324" s="20"/>
      <c r="DW324" s="20"/>
      <c r="DX324" s="20"/>
      <c r="DY324" s="20"/>
      <c r="DZ324" s="20"/>
      <c r="EA324" s="20"/>
      <c r="EB324" s="20"/>
      <c r="EC324" s="20"/>
      <c r="ED324" s="20"/>
      <c r="EE324" s="20"/>
      <c r="EF324" s="20"/>
      <c r="EG324" s="20"/>
      <c r="EH324" s="20"/>
      <c r="EI324" s="20"/>
      <c r="EJ324" s="20"/>
      <c r="EK324" s="20"/>
      <c r="EL324" s="20"/>
      <c r="EM324" s="20"/>
      <c r="EN324" s="20"/>
      <c r="EO324" s="20"/>
      <c r="EP324" s="20"/>
      <c r="EQ324" s="20"/>
      <c r="ER324" s="20"/>
      <c r="ES324" s="20"/>
      <c r="ET324" s="20"/>
      <c r="EU324" s="20"/>
      <c r="EV324" s="20"/>
      <c r="EW324" s="20"/>
      <c r="EX324" s="20"/>
      <c r="EY324" s="20"/>
      <c r="EZ324" s="20"/>
      <c r="FA324" s="20"/>
      <c r="FB324" s="20"/>
      <c r="FC324" s="20"/>
      <c r="FD324" s="20"/>
      <c r="FE324" s="20"/>
      <c r="FF324" s="20"/>
      <c r="FG324" s="20"/>
      <c r="FH324" s="20"/>
      <c r="FI324" s="20"/>
      <c r="FJ324" s="20"/>
      <c r="FK324" s="20"/>
      <c r="FL324" s="20"/>
      <c r="FM324" s="20"/>
      <c r="FN324" s="20"/>
      <c r="FO324" s="20"/>
      <c r="FP324" s="20"/>
      <c r="FQ324" s="20"/>
      <c r="FR324" s="20"/>
      <c r="FS324" s="20"/>
      <c r="FT324" s="20"/>
      <c r="FU324" s="20"/>
      <c r="FV324" s="20"/>
      <c r="FW324" s="20"/>
      <c r="FX324" s="20"/>
      <c r="FY324" s="20"/>
      <c r="FZ324" s="20"/>
      <c r="GA324" s="20"/>
      <c r="GB324" s="20"/>
      <c r="GC324" s="20"/>
      <c r="GD324" s="20"/>
      <c r="GE324" s="20"/>
      <c r="GF324" s="20"/>
      <c r="GG324" s="20"/>
      <c r="GH324" s="20"/>
      <c r="GI324" s="20"/>
      <c r="GJ324" s="20"/>
      <c r="GL324" s="24"/>
      <c r="GO324" s="20"/>
    </row>
    <row r="325" ht="15.75" customHeight="1">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c r="CU325" s="20"/>
      <c r="CV325" s="20"/>
      <c r="CW325" s="20"/>
      <c r="CX325" s="20"/>
      <c r="CY325" s="20"/>
      <c r="CZ325" s="20"/>
      <c r="DA325" s="20"/>
      <c r="DB325" s="20"/>
      <c r="DC325" s="20"/>
      <c r="DD325" s="20"/>
      <c r="DE325" s="20"/>
      <c r="DF325" s="20"/>
      <c r="DG325" s="20"/>
      <c r="DH325" s="20"/>
      <c r="DI325" s="20"/>
      <c r="DJ325" s="20"/>
      <c r="DK325" s="20"/>
      <c r="DL325" s="20"/>
      <c r="DM325" s="20"/>
      <c r="DN325" s="20"/>
      <c r="DO325" s="20"/>
      <c r="DP325" s="20"/>
      <c r="DQ325" s="20"/>
      <c r="DR325" s="20"/>
      <c r="DS325" s="20"/>
      <c r="DT325" s="20"/>
      <c r="DU325" s="20"/>
      <c r="DV325" s="20"/>
      <c r="DW325" s="20"/>
      <c r="DX325" s="20"/>
      <c r="DY325" s="20"/>
      <c r="DZ325" s="20"/>
      <c r="EA325" s="20"/>
      <c r="EB325" s="20"/>
      <c r="EC325" s="20"/>
      <c r="ED325" s="20"/>
      <c r="EE325" s="20"/>
      <c r="EF325" s="20"/>
      <c r="EG325" s="20"/>
      <c r="EH325" s="20"/>
      <c r="EI325" s="20"/>
      <c r="EJ325" s="20"/>
      <c r="EK325" s="20"/>
      <c r="EL325" s="20"/>
      <c r="EM325" s="20"/>
      <c r="EN325" s="20"/>
      <c r="EO325" s="20"/>
      <c r="EP325" s="20"/>
      <c r="EQ325" s="20"/>
      <c r="ER325" s="20"/>
      <c r="ES325" s="20"/>
      <c r="ET325" s="20"/>
      <c r="EU325" s="20"/>
      <c r="EV325" s="20"/>
      <c r="EW325" s="20"/>
      <c r="EX325" s="20"/>
      <c r="EY325" s="20"/>
      <c r="EZ325" s="20"/>
      <c r="FA325" s="20"/>
      <c r="FB325" s="20"/>
      <c r="FC325" s="20"/>
      <c r="FD325" s="20"/>
      <c r="FE325" s="20"/>
      <c r="FF325" s="20"/>
      <c r="FG325" s="20"/>
      <c r="FH325" s="20"/>
      <c r="FI325" s="20"/>
      <c r="FJ325" s="20"/>
      <c r="FK325" s="20"/>
      <c r="FL325" s="20"/>
      <c r="FM325" s="20"/>
      <c r="FN325" s="20"/>
      <c r="FO325" s="20"/>
      <c r="FP325" s="20"/>
      <c r="FQ325" s="20"/>
      <c r="FR325" s="20"/>
      <c r="FS325" s="20"/>
      <c r="FT325" s="20"/>
      <c r="FU325" s="20"/>
      <c r="FV325" s="20"/>
      <c r="FW325" s="20"/>
      <c r="FX325" s="20"/>
      <c r="FY325" s="20"/>
      <c r="FZ325" s="20"/>
      <c r="GA325" s="20"/>
      <c r="GB325" s="20"/>
      <c r="GC325" s="20"/>
      <c r="GD325" s="20"/>
      <c r="GE325" s="20"/>
      <c r="GF325" s="20"/>
      <c r="GG325" s="20"/>
      <c r="GH325" s="20"/>
      <c r="GI325" s="20"/>
      <c r="GJ325" s="20"/>
      <c r="GL325" s="24"/>
      <c r="GO325" s="20"/>
    </row>
    <row r="326" ht="15.75" customHeight="1">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0"/>
      <c r="DA326" s="20"/>
      <c r="DB326" s="20"/>
      <c r="DC326" s="20"/>
      <c r="DD326" s="20"/>
      <c r="DE326" s="20"/>
      <c r="DF326" s="20"/>
      <c r="DG326" s="20"/>
      <c r="DH326" s="20"/>
      <c r="DI326" s="20"/>
      <c r="DJ326" s="20"/>
      <c r="DK326" s="20"/>
      <c r="DL326" s="20"/>
      <c r="DM326" s="20"/>
      <c r="DN326" s="20"/>
      <c r="DO326" s="20"/>
      <c r="DP326" s="20"/>
      <c r="DQ326" s="20"/>
      <c r="DR326" s="20"/>
      <c r="DS326" s="20"/>
      <c r="DT326" s="20"/>
      <c r="DU326" s="20"/>
      <c r="DV326" s="20"/>
      <c r="DW326" s="20"/>
      <c r="DX326" s="20"/>
      <c r="DY326" s="20"/>
      <c r="DZ326" s="20"/>
      <c r="EA326" s="20"/>
      <c r="EB326" s="20"/>
      <c r="EC326" s="20"/>
      <c r="ED326" s="20"/>
      <c r="EE326" s="20"/>
      <c r="EF326" s="20"/>
      <c r="EG326" s="20"/>
      <c r="EH326" s="20"/>
      <c r="EI326" s="20"/>
      <c r="EJ326" s="20"/>
      <c r="EK326" s="20"/>
      <c r="EL326" s="20"/>
      <c r="EM326" s="20"/>
      <c r="EN326" s="20"/>
      <c r="EO326" s="20"/>
      <c r="EP326" s="20"/>
      <c r="EQ326" s="20"/>
      <c r="ER326" s="20"/>
      <c r="ES326" s="20"/>
      <c r="ET326" s="20"/>
      <c r="EU326" s="20"/>
      <c r="EV326" s="20"/>
      <c r="EW326" s="20"/>
      <c r="EX326" s="20"/>
      <c r="EY326" s="20"/>
      <c r="EZ326" s="20"/>
      <c r="FA326" s="20"/>
      <c r="FB326" s="20"/>
      <c r="FC326" s="20"/>
      <c r="FD326" s="20"/>
      <c r="FE326" s="20"/>
      <c r="FF326" s="20"/>
      <c r="FG326" s="20"/>
      <c r="FH326" s="20"/>
      <c r="FI326" s="20"/>
      <c r="FJ326" s="20"/>
      <c r="FK326" s="20"/>
      <c r="FL326" s="20"/>
      <c r="FM326" s="20"/>
      <c r="FN326" s="20"/>
      <c r="FO326" s="20"/>
      <c r="FP326" s="20"/>
      <c r="FQ326" s="20"/>
      <c r="FR326" s="20"/>
      <c r="FS326" s="20"/>
      <c r="FT326" s="20"/>
      <c r="FU326" s="20"/>
      <c r="FV326" s="20"/>
      <c r="FW326" s="20"/>
      <c r="FX326" s="20"/>
      <c r="FY326" s="20"/>
      <c r="FZ326" s="20"/>
      <c r="GA326" s="20"/>
      <c r="GB326" s="20"/>
      <c r="GC326" s="20"/>
      <c r="GD326" s="20"/>
      <c r="GE326" s="20"/>
      <c r="GF326" s="20"/>
      <c r="GG326" s="20"/>
      <c r="GH326" s="20"/>
      <c r="GI326" s="20"/>
      <c r="GJ326" s="20"/>
      <c r="GL326" s="24"/>
      <c r="GO326" s="20"/>
    </row>
    <row r="327" ht="15.75" customHeight="1">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c r="CU327" s="20"/>
      <c r="CV327" s="20"/>
      <c r="CW327" s="20"/>
      <c r="CX327" s="20"/>
      <c r="CY327" s="20"/>
      <c r="CZ327" s="20"/>
      <c r="DA327" s="20"/>
      <c r="DB327" s="20"/>
      <c r="DC327" s="20"/>
      <c r="DD327" s="20"/>
      <c r="DE327" s="20"/>
      <c r="DF327" s="20"/>
      <c r="DG327" s="20"/>
      <c r="DH327" s="20"/>
      <c r="DI327" s="20"/>
      <c r="DJ327" s="20"/>
      <c r="DK327" s="20"/>
      <c r="DL327" s="20"/>
      <c r="DM327" s="20"/>
      <c r="DN327" s="20"/>
      <c r="DO327" s="20"/>
      <c r="DP327" s="20"/>
      <c r="DQ327" s="20"/>
      <c r="DR327" s="20"/>
      <c r="DS327" s="20"/>
      <c r="DT327" s="20"/>
      <c r="DU327" s="20"/>
      <c r="DV327" s="20"/>
      <c r="DW327" s="20"/>
      <c r="DX327" s="20"/>
      <c r="DY327" s="20"/>
      <c r="DZ327" s="20"/>
      <c r="EA327" s="20"/>
      <c r="EB327" s="20"/>
      <c r="EC327" s="20"/>
      <c r="ED327" s="20"/>
      <c r="EE327" s="20"/>
      <c r="EF327" s="20"/>
      <c r="EG327" s="20"/>
      <c r="EH327" s="20"/>
      <c r="EI327" s="20"/>
      <c r="EJ327" s="20"/>
      <c r="EK327" s="20"/>
      <c r="EL327" s="20"/>
      <c r="EM327" s="20"/>
      <c r="EN327" s="20"/>
      <c r="EO327" s="20"/>
      <c r="EP327" s="20"/>
      <c r="EQ327" s="20"/>
      <c r="ER327" s="20"/>
      <c r="ES327" s="20"/>
      <c r="ET327" s="20"/>
      <c r="EU327" s="20"/>
      <c r="EV327" s="20"/>
      <c r="EW327" s="20"/>
      <c r="EX327" s="20"/>
      <c r="EY327" s="20"/>
      <c r="EZ327" s="20"/>
      <c r="FA327" s="20"/>
      <c r="FB327" s="20"/>
      <c r="FC327" s="20"/>
      <c r="FD327" s="20"/>
      <c r="FE327" s="20"/>
      <c r="FF327" s="20"/>
      <c r="FG327" s="20"/>
      <c r="FH327" s="20"/>
      <c r="FI327" s="20"/>
      <c r="FJ327" s="20"/>
      <c r="FK327" s="20"/>
      <c r="FL327" s="20"/>
      <c r="FM327" s="20"/>
      <c r="FN327" s="20"/>
      <c r="FO327" s="20"/>
      <c r="FP327" s="20"/>
      <c r="FQ327" s="20"/>
      <c r="FR327" s="20"/>
      <c r="FS327" s="20"/>
      <c r="FT327" s="20"/>
      <c r="FU327" s="20"/>
      <c r="FV327" s="20"/>
      <c r="FW327" s="20"/>
      <c r="FX327" s="20"/>
      <c r="FY327" s="20"/>
      <c r="FZ327" s="20"/>
      <c r="GA327" s="20"/>
      <c r="GB327" s="20"/>
      <c r="GC327" s="20"/>
      <c r="GD327" s="20"/>
      <c r="GE327" s="20"/>
      <c r="GF327" s="20"/>
      <c r="GG327" s="20"/>
      <c r="GH327" s="20"/>
      <c r="GI327" s="20"/>
      <c r="GJ327" s="20"/>
      <c r="GL327" s="24"/>
      <c r="GO327" s="20"/>
    </row>
    <row r="328" ht="15.75" customHeight="1">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c r="CU328" s="20"/>
      <c r="CV328" s="20"/>
      <c r="CW328" s="20"/>
      <c r="CX328" s="20"/>
      <c r="CY328" s="20"/>
      <c r="CZ328" s="20"/>
      <c r="DA328" s="20"/>
      <c r="DB328" s="20"/>
      <c r="DC328" s="20"/>
      <c r="DD328" s="20"/>
      <c r="DE328" s="20"/>
      <c r="DF328" s="20"/>
      <c r="DG328" s="20"/>
      <c r="DH328" s="20"/>
      <c r="DI328" s="20"/>
      <c r="DJ328" s="20"/>
      <c r="DK328" s="20"/>
      <c r="DL328" s="20"/>
      <c r="DM328" s="20"/>
      <c r="DN328" s="20"/>
      <c r="DO328" s="20"/>
      <c r="DP328" s="20"/>
      <c r="DQ328" s="20"/>
      <c r="DR328" s="20"/>
      <c r="DS328" s="20"/>
      <c r="DT328" s="20"/>
      <c r="DU328" s="20"/>
      <c r="DV328" s="20"/>
      <c r="DW328" s="20"/>
      <c r="DX328" s="20"/>
      <c r="DY328" s="20"/>
      <c r="DZ328" s="20"/>
      <c r="EA328" s="20"/>
      <c r="EB328" s="20"/>
      <c r="EC328" s="20"/>
      <c r="ED328" s="20"/>
      <c r="EE328" s="20"/>
      <c r="EF328" s="20"/>
      <c r="EG328" s="20"/>
      <c r="EH328" s="20"/>
      <c r="EI328" s="20"/>
      <c r="EJ328" s="20"/>
      <c r="EK328" s="20"/>
      <c r="EL328" s="20"/>
      <c r="EM328" s="20"/>
      <c r="EN328" s="20"/>
      <c r="EO328" s="20"/>
      <c r="EP328" s="20"/>
      <c r="EQ328" s="20"/>
      <c r="ER328" s="20"/>
      <c r="ES328" s="20"/>
      <c r="ET328" s="20"/>
      <c r="EU328" s="20"/>
      <c r="EV328" s="20"/>
      <c r="EW328" s="20"/>
      <c r="EX328" s="20"/>
      <c r="EY328" s="20"/>
      <c r="EZ328" s="20"/>
      <c r="FA328" s="20"/>
      <c r="FB328" s="20"/>
      <c r="FC328" s="20"/>
      <c r="FD328" s="20"/>
      <c r="FE328" s="20"/>
      <c r="FF328" s="20"/>
      <c r="FG328" s="20"/>
      <c r="FH328" s="20"/>
      <c r="FI328" s="20"/>
      <c r="FJ328" s="20"/>
      <c r="FK328" s="20"/>
      <c r="FL328" s="20"/>
      <c r="FM328" s="20"/>
      <c r="FN328" s="20"/>
      <c r="FO328" s="20"/>
      <c r="FP328" s="20"/>
      <c r="FQ328" s="20"/>
      <c r="FR328" s="20"/>
      <c r="FS328" s="20"/>
      <c r="FT328" s="20"/>
      <c r="FU328" s="20"/>
      <c r="FV328" s="20"/>
      <c r="FW328" s="20"/>
      <c r="FX328" s="20"/>
      <c r="FY328" s="20"/>
      <c r="FZ328" s="20"/>
      <c r="GA328" s="20"/>
      <c r="GB328" s="20"/>
      <c r="GC328" s="20"/>
      <c r="GD328" s="20"/>
      <c r="GE328" s="20"/>
      <c r="GF328" s="20"/>
      <c r="GG328" s="20"/>
      <c r="GH328" s="20"/>
      <c r="GI328" s="20"/>
      <c r="GJ328" s="20"/>
      <c r="GL328" s="24"/>
      <c r="GO328" s="20"/>
    </row>
    <row r="329" ht="15.75" customHeight="1">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X329" s="20"/>
      <c r="BY329" s="20"/>
      <c r="BZ329" s="20"/>
      <c r="CA329" s="20"/>
      <c r="CB329" s="20"/>
      <c r="CC329" s="20"/>
      <c r="CD329" s="20"/>
      <c r="CE329" s="20"/>
      <c r="CF329" s="20"/>
      <c r="CG329" s="20"/>
      <c r="CH329" s="20"/>
      <c r="CI329" s="20"/>
      <c r="CJ329" s="20"/>
      <c r="CK329" s="20"/>
      <c r="CL329" s="20"/>
      <c r="CM329" s="20"/>
      <c r="CN329" s="20"/>
      <c r="CO329" s="20"/>
      <c r="CP329" s="20"/>
      <c r="CQ329" s="20"/>
      <c r="CR329" s="20"/>
      <c r="CS329" s="20"/>
      <c r="CT329" s="20"/>
      <c r="CU329" s="20"/>
      <c r="CV329" s="20"/>
      <c r="CW329" s="20"/>
      <c r="CX329" s="20"/>
      <c r="CY329" s="20"/>
      <c r="CZ329" s="20"/>
      <c r="DA329" s="20"/>
      <c r="DB329" s="20"/>
      <c r="DC329" s="20"/>
      <c r="DD329" s="20"/>
      <c r="DE329" s="20"/>
      <c r="DF329" s="20"/>
      <c r="DG329" s="20"/>
      <c r="DH329" s="20"/>
      <c r="DI329" s="20"/>
      <c r="DJ329" s="20"/>
      <c r="DK329" s="20"/>
      <c r="DL329" s="20"/>
      <c r="DM329" s="20"/>
      <c r="DN329" s="20"/>
      <c r="DO329" s="20"/>
      <c r="DP329" s="20"/>
      <c r="DQ329" s="20"/>
      <c r="DR329" s="20"/>
      <c r="DS329" s="20"/>
      <c r="DT329" s="20"/>
      <c r="DU329" s="20"/>
      <c r="DV329" s="20"/>
      <c r="DW329" s="20"/>
      <c r="DX329" s="20"/>
      <c r="DY329" s="20"/>
      <c r="DZ329" s="20"/>
      <c r="EA329" s="20"/>
      <c r="EB329" s="20"/>
      <c r="EC329" s="20"/>
      <c r="ED329" s="20"/>
      <c r="EE329" s="20"/>
      <c r="EF329" s="20"/>
      <c r="EG329" s="20"/>
      <c r="EH329" s="20"/>
      <c r="EI329" s="20"/>
      <c r="EJ329" s="20"/>
      <c r="EK329" s="20"/>
      <c r="EL329" s="20"/>
      <c r="EM329" s="20"/>
      <c r="EN329" s="20"/>
      <c r="EO329" s="20"/>
      <c r="EP329" s="20"/>
      <c r="EQ329" s="20"/>
      <c r="ER329" s="20"/>
      <c r="ES329" s="20"/>
      <c r="ET329" s="20"/>
      <c r="EU329" s="20"/>
      <c r="EV329" s="20"/>
      <c r="EW329" s="20"/>
      <c r="EX329" s="20"/>
      <c r="EY329" s="20"/>
      <c r="EZ329" s="20"/>
      <c r="FA329" s="20"/>
      <c r="FB329" s="20"/>
      <c r="FC329" s="20"/>
      <c r="FD329" s="20"/>
      <c r="FE329" s="20"/>
      <c r="FF329" s="20"/>
      <c r="FG329" s="20"/>
      <c r="FH329" s="20"/>
      <c r="FI329" s="20"/>
      <c r="FJ329" s="20"/>
      <c r="FK329" s="20"/>
      <c r="FL329" s="20"/>
      <c r="FM329" s="20"/>
      <c r="FN329" s="20"/>
      <c r="FO329" s="20"/>
      <c r="FP329" s="20"/>
      <c r="FQ329" s="20"/>
      <c r="FR329" s="20"/>
      <c r="FS329" s="20"/>
      <c r="FT329" s="20"/>
      <c r="FU329" s="20"/>
      <c r="FV329" s="20"/>
      <c r="FW329" s="20"/>
      <c r="FX329" s="20"/>
      <c r="FY329" s="20"/>
      <c r="FZ329" s="20"/>
      <c r="GA329" s="20"/>
      <c r="GB329" s="20"/>
      <c r="GC329" s="20"/>
      <c r="GD329" s="20"/>
      <c r="GE329" s="20"/>
      <c r="GF329" s="20"/>
      <c r="GG329" s="20"/>
      <c r="GH329" s="20"/>
      <c r="GI329" s="20"/>
      <c r="GJ329" s="20"/>
      <c r="GL329" s="24"/>
      <c r="GO329" s="20"/>
    </row>
    <row r="330" ht="15.75" customHeight="1">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c r="CU330" s="20"/>
      <c r="CV330" s="20"/>
      <c r="CW330" s="20"/>
      <c r="CX330" s="20"/>
      <c r="CY330" s="20"/>
      <c r="CZ330" s="20"/>
      <c r="DA330" s="20"/>
      <c r="DB330" s="20"/>
      <c r="DC330" s="20"/>
      <c r="DD330" s="20"/>
      <c r="DE330" s="20"/>
      <c r="DF330" s="20"/>
      <c r="DG330" s="20"/>
      <c r="DH330" s="20"/>
      <c r="DI330" s="20"/>
      <c r="DJ330" s="20"/>
      <c r="DK330" s="20"/>
      <c r="DL330" s="20"/>
      <c r="DM330" s="20"/>
      <c r="DN330" s="20"/>
      <c r="DO330" s="20"/>
      <c r="DP330" s="20"/>
      <c r="DQ330" s="20"/>
      <c r="DR330" s="20"/>
      <c r="DS330" s="20"/>
      <c r="DT330" s="20"/>
      <c r="DU330" s="20"/>
      <c r="DV330" s="20"/>
      <c r="DW330" s="20"/>
      <c r="DX330" s="20"/>
      <c r="DY330" s="20"/>
      <c r="DZ330" s="20"/>
      <c r="EA330" s="20"/>
      <c r="EB330" s="20"/>
      <c r="EC330" s="20"/>
      <c r="ED330" s="20"/>
      <c r="EE330" s="20"/>
      <c r="EF330" s="20"/>
      <c r="EG330" s="20"/>
      <c r="EH330" s="20"/>
      <c r="EI330" s="20"/>
      <c r="EJ330" s="20"/>
      <c r="EK330" s="20"/>
      <c r="EL330" s="20"/>
      <c r="EM330" s="20"/>
      <c r="EN330" s="20"/>
      <c r="EO330" s="20"/>
      <c r="EP330" s="20"/>
      <c r="EQ330" s="20"/>
      <c r="ER330" s="20"/>
      <c r="ES330" s="20"/>
      <c r="ET330" s="20"/>
      <c r="EU330" s="20"/>
      <c r="EV330" s="20"/>
      <c r="EW330" s="20"/>
      <c r="EX330" s="20"/>
      <c r="EY330" s="20"/>
      <c r="EZ330" s="20"/>
      <c r="FA330" s="20"/>
      <c r="FB330" s="20"/>
      <c r="FC330" s="20"/>
      <c r="FD330" s="20"/>
      <c r="FE330" s="20"/>
      <c r="FF330" s="20"/>
      <c r="FG330" s="20"/>
      <c r="FH330" s="20"/>
      <c r="FI330" s="20"/>
      <c r="FJ330" s="20"/>
      <c r="FK330" s="20"/>
      <c r="FL330" s="20"/>
      <c r="FM330" s="20"/>
      <c r="FN330" s="20"/>
      <c r="FO330" s="20"/>
      <c r="FP330" s="20"/>
      <c r="FQ330" s="20"/>
      <c r="FR330" s="20"/>
      <c r="FS330" s="20"/>
      <c r="FT330" s="20"/>
      <c r="FU330" s="20"/>
      <c r="FV330" s="20"/>
      <c r="FW330" s="20"/>
      <c r="FX330" s="20"/>
      <c r="FY330" s="20"/>
      <c r="FZ330" s="20"/>
      <c r="GA330" s="20"/>
      <c r="GB330" s="20"/>
      <c r="GC330" s="20"/>
      <c r="GD330" s="20"/>
      <c r="GE330" s="20"/>
      <c r="GF330" s="20"/>
      <c r="GG330" s="20"/>
      <c r="GH330" s="20"/>
      <c r="GI330" s="20"/>
      <c r="GJ330" s="20"/>
      <c r="GL330" s="24"/>
      <c r="GO330" s="20"/>
    </row>
    <row r="331" ht="15.75" customHeight="1">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0"/>
      <c r="DA331" s="20"/>
      <c r="DB331" s="20"/>
      <c r="DC331" s="20"/>
      <c r="DD331" s="20"/>
      <c r="DE331" s="20"/>
      <c r="DF331" s="20"/>
      <c r="DG331" s="20"/>
      <c r="DH331" s="20"/>
      <c r="DI331" s="20"/>
      <c r="DJ331" s="20"/>
      <c r="DK331" s="20"/>
      <c r="DL331" s="20"/>
      <c r="DM331" s="20"/>
      <c r="DN331" s="20"/>
      <c r="DO331" s="20"/>
      <c r="DP331" s="20"/>
      <c r="DQ331" s="20"/>
      <c r="DR331" s="20"/>
      <c r="DS331" s="20"/>
      <c r="DT331" s="20"/>
      <c r="DU331" s="20"/>
      <c r="DV331" s="20"/>
      <c r="DW331" s="20"/>
      <c r="DX331" s="20"/>
      <c r="DY331" s="20"/>
      <c r="DZ331" s="20"/>
      <c r="EA331" s="20"/>
      <c r="EB331" s="20"/>
      <c r="EC331" s="20"/>
      <c r="ED331" s="20"/>
      <c r="EE331" s="20"/>
      <c r="EF331" s="20"/>
      <c r="EG331" s="20"/>
      <c r="EH331" s="20"/>
      <c r="EI331" s="20"/>
      <c r="EJ331" s="20"/>
      <c r="EK331" s="20"/>
      <c r="EL331" s="20"/>
      <c r="EM331" s="20"/>
      <c r="EN331" s="20"/>
      <c r="EO331" s="20"/>
      <c r="EP331" s="20"/>
      <c r="EQ331" s="20"/>
      <c r="ER331" s="20"/>
      <c r="ES331" s="20"/>
      <c r="ET331" s="20"/>
      <c r="EU331" s="20"/>
      <c r="EV331" s="20"/>
      <c r="EW331" s="20"/>
      <c r="EX331" s="20"/>
      <c r="EY331" s="20"/>
      <c r="EZ331" s="20"/>
      <c r="FA331" s="20"/>
      <c r="FB331" s="20"/>
      <c r="FC331" s="20"/>
      <c r="FD331" s="20"/>
      <c r="FE331" s="20"/>
      <c r="FF331" s="20"/>
      <c r="FG331" s="20"/>
      <c r="FH331" s="20"/>
      <c r="FI331" s="20"/>
      <c r="FJ331" s="20"/>
      <c r="FK331" s="20"/>
      <c r="FL331" s="20"/>
      <c r="FM331" s="20"/>
      <c r="FN331" s="20"/>
      <c r="FO331" s="20"/>
      <c r="FP331" s="20"/>
      <c r="FQ331" s="20"/>
      <c r="FR331" s="20"/>
      <c r="FS331" s="20"/>
      <c r="FT331" s="20"/>
      <c r="FU331" s="20"/>
      <c r="FV331" s="20"/>
      <c r="FW331" s="20"/>
      <c r="FX331" s="20"/>
      <c r="FY331" s="20"/>
      <c r="FZ331" s="20"/>
      <c r="GA331" s="20"/>
      <c r="GB331" s="20"/>
      <c r="GC331" s="20"/>
      <c r="GD331" s="20"/>
      <c r="GE331" s="20"/>
      <c r="GF331" s="20"/>
      <c r="GG331" s="20"/>
      <c r="GH331" s="20"/>
      <c r="GI331" s="20"/>
      <c r="GJ331" s="20"/>
      <c r="GL331" s="24"/>
      <c r="GO331" s="20"/>
    </row>
    <row r="332" ht="15.75" customHeight="1">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c r="CU332" s="20"/>
      <c r="CV332" s="20"/>
      <c r="CW332" s="20"/>
      <c r="CX332" s="20"/>
      <c r="CY332" s="20"/>
      <c r="CZ332" s="20"/>
      <c r="DA332" s="20"/>
      <c r="DB332" s="20"/>
      <c r="DC332" s="20"/>
      <c r="DD332" s="20"/>
      <c r="DE332" s="20"/>
      <c r="DF332" s="20"/>
      <c r="DG332" s="20"/>
      <c r="DH332" s="20"/>
      <c r="DI332" s="20"/>
      <c r="DJ332" s="20"/>
      <c r="DK332" s="20"/>
      <c r="DL332" s="20"/>
      <c r="DM332" s="20"/>
      <c r="DN332" s="20"/>
      <c r="DO332" s="20"/>
      <c r="DP332" s="20"/>
      <c r="DQ332" s="20"/>
      <c r="DR332" s="20"/>
      <c r="DS332" s="20"/>
      <c r="DT332" s="20"/>
      <c r="DU332" s="20"/>
      <c r="DV332" s="20"/>
      <c r="DW332" s="20"/>
      <c r="DX332" s="20"/>
      <c r="DY332" s="20"/>
      <c r="DZ332" s="20"/>
      <c r="EA332" s="20"/>
      <c r="EB332" s="20"/>
      <c r="EC332" s="20"/>
      <c r="ED332" s="20"/>
      <c r="EE332" s="20"/>
      <c r="EF332" s="20"/>
      <c r="EG332" s="20"/>
      <c r="EH332" s="20"/>
      <c r="EI332" s="20"/>
      <c r="EJ332" s="20"/>
      <c r="EK332" s="20"/>
      <c r="EL332" s="20"/>
      <c r="EM332" s="20"/>
      <c r="EN332" s="20"/>
      <c r="EO332" s="20"/>
      <c r="EP332" s="20"/>
      <c r="EQ332" s="20"/>
      <c r="ER332" s="20"/>
      <c r="ES332" s="20"/>
      <c r="ET332" s="20"/>
      <c r="EU332" s="20"/>
      <c r="EV332" s="20"/>
      <c r="EW332" s="20"/>
      <c r="EX332" s="20"/>
      <c r="EY332" s="20"/>
      <c r="EZ332" s="20"/>
      <c r="FA332" s="20"/>
      <c r="FB332" s="20"/>
      <c r="FC332" s="20"/>
      <c r="FD332" s="20"/>
      <c r="FE332" s="20"/>
      <c r="FF332" s="20"/>
      <c r="FG332" s="20"/>
      <c r="FH332" s="20"/>
      <c r="FI332" s="20"/>
      <c r="FJ332" s="20"/>
      <c r="FK332" s="20"/>
      <c r="FL332" s="20"/>
      <c r="FM332" s="20"/>
      <c r="FN332" s="20"/>
      <c r="FO332" s="20"/>
      <c r="FP332" s="20"/>
      <c r="FQ332" s="20"/>
      <c r="FR332" s="20"/>
      <c r="FS332" s="20"/>
      <c r="FT332" s="20"/>
      <c r="FU332" s="20"/>
      <c r="FV332" s="20"/>
      <c r="FW332" s="20"/>
      <c r="FX332" s="20"/>
      <c r="FY332" s="20"/>
      <c r="FZ332" s="20"/>
      <c r="GA332" s="20"/>
      <c r="GB332" s="20"/>
      <c r="GC332" s="20"/>
      <c r="GD332" s="20"/>
      <c r="GE332" s="20"/>
      <c r="GF332" s="20"/>
      <c r="GG332" s="20"/>
      <c r="GH332" s="20"/>
      <c r="GI332" s="20"/>
      <c r="GJ332" s="20"/>
      <c r="GL332" s="24"/>
      <c r="GO332" s="20"/>
    </row>
    <row r="333" ht="15.75" customHeight="1">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c r="CU333" s="20"/>
      <c r="CV333" s="20"/>
      <c r="CW333" s="20"/>
      <c r="CX333" s="20"/>
      <c r="CY333" s="20"/>
      <c r="CZ333" s="20"/>
      <c r="DA333" s="20"/>
      <c r="DB333" s="20"/>
      <c r="DC333" s="20"/>
      <c r="DD333" s="20"/>
      <c r="DE333" s="20"/>
      <c r="DF333" s="20"/>
      <c r="DG333" s="20"/>
      <c r="DH333" s="20"/>
      <c r="DI333" s="20"/>
      <c r="DJ333" s="20"/>
      <c r="DK333" s="20"/>
      <c r="DL333" s="20"/>
      <c r="DM333" s="20"/>
      <c r="DN333" s="20"/>
      <c r="DO333" s="20"/>
      <c r="DP333" s="20"/>
      <c r="DQ333" s="20"/>
      <c r="DR333" s="20"/>
      <c r="DS333" s="20"/>
      <c r="DT333" s="20"/>
      <c r="DU333" s="20"/>
      <c r="DV333" s="20"/>
      <c r="DW333" s="20"/>
      <c r="DX333" s="20"/>
      <c r="DY333" s="20"/>
      <c r="DZ333" s="20"/>
      <c r="EA333" s="20"/>
      <c r="EB333" s="20"/>
      <c r="EC333" s="20"/>
      <c r="ED333" s="20"/>
      <c r="EE333" s="20"/>
      <c r="EF333" s="20"/>
      <c r="EG333" s="20"/>
      <c r="EH333" s="20"/>
      <c r="EI333" s="20"/>
      <c r="EJ333" s="20"/>
      <c r="EK333" s="20"/>
      <c r="EL333" s="20"/>
      <c r="EM333" s="20"/>
      <c r="EN333" s="20"/>
      <c r="EO333" s="20"/>
      <c r="EP333" s="20"/>
      <c r="EQ333" s="20"/>
      <c r="ER333" s="20"/>
      <c r="ES333" s="20"/>
      <c r="ET333" s="20"/>
      <c r="EU333" s="20"/>
      <c r="EV333" s="20"/>
      <c r="EW333" s="20"/>
      <c r="EX333" s="20"/>
      <c r="EY333" s="20"/>
      <c r="EZ333" s="20"/>
      <c r="FA333" s="20"/>
      <c r="FB333" s="20"/>
      <c r="FC333" s="20"/>
      <c r="FD333" s="20"/>
      <c r="FE333" s="20"/>
      <c r="FF333" s="20"/>
      <c r="FG333" s="20"/>
      <c r="FH333" s="20"/>
      <c r="FI333" s="20"/>
      <c r="FJ333" s="20"/>
      <c r="FK333" s="20"/>
      <c r="FL333" s="20"/>
      <c r="FM333" s="20"/>
      <c r="FN333" s="20"/>
      <c r="FO333" s="20"/>
      <c r="FP333" s="20"/>
      <c r="FQ333" s="20"/>
      <c r="FR333" s="20"/>
      <c r="FS333" s="20"/>
      <c r="FT333" s="20"/>
      <c r="FU333" s="20"/>
      <c r="FV333" s="20"/>
      <c r="FW333" s="20"/>
      <c r="FX333" s="20"/>
      <c r="FY333" s="20"/>
      <c r="FZ333" s="20"/>
      <c r="GA333" s="20"/>
      <c r="GB333" s="20"/>
      <c r="GC333" s="20"/>
      <c r="GD333" s="20"/>
      <c r="GE333" s="20"/>
      <c r="GF333" s="20"/>
      <c r="GG333" s="20"/>
      <c r="GH333" s="20"/>
      <c r="GI333" s="20"/>
      <c r="GJ333" s="20"/>
      <c r="GL333" s="24"/>
      <c r="GO333" s="20"/>
    </row>
    <row r="334" ht="15.75" customHeight="1">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c r="CU334" s="20"/>
      <c r="CV334" s="20"/>
      <c r="CW334" s="20"/>
      <c r="CX334" s="20"/>
      <c r="CY334" s="20"/>
      <c r="CZ334" s="20"/>
      <c r="DA334" s="20"/>
      <c r="DB334" s="20"/>
      <c r="DC334" s="20"/>
      <c r="DD334" s="20"/>
      <c r="DE334" s="20"/>
      <c r="DF334" s="20"/>
      <c r="DG334" s="20"/>
      <c r="DH334" s="20"/>
      <c r="DI334" s="20"/>
      <c r="DJ334" s="20"/>
      <c r="DK334" s="20"/>
      <c r="DL334" s="20"/>
      <c r="DM334" s="20"/>
      <c r="DN334" s="20"/>
      <c r="DO334" s="20"/>
      <c r="DP334" s="20"/>
      <c r="DQ334" s="20"/>
      <c r="DR334" s="20"/>
      <c r="DS334" s="20"/>
      <c r="DT334" s="20"/>
      <c r="DU334" s="20"/>
      <c r="DV334" s="20"/>
      <c r="DW334" s="20"/>
      <c r="DX334" s="20"/>
      <c r="DY334" s="20"/>
      <c r="DZ334" s="20"/>
      <c r="EA334" s="20"/>
      <c r="EB334" s="20"/>
      <c r="EC334" s="20"/>
      <c r="ED334" s="20"/>
      <c r="EE334" s="20"/>
      <c r="EF334" s="20"/>
      <c r="EG334" s="20"/>
      <c r="EH334" s="20"/>
      <c r="EI334" s="20"/>
      <c r="EJ334" s="20"/>
      <c r="EK334" s="20"/>
      <c r="EL334" s="20"/>
      <c r="EM334" s="20"/>
      <c r="EN334" s="20"/>
      <c r="EO334" s="20"/>
      <c r="EP334" s="20"/>
      <c r="EQ334" s="20"/>
      <c r="ER334" s="20"/>
      <c r="ES334" s="20"/>
      <c r="ET334" s="20"/>
      <c r="EU334" s="20"/>
      <c r="EV334" s="20"/>
      <c r="EW334" s="20"/>
      <c r="EX334" s="20"/>
      <c r="EY334" s="20"/>
      <c r="EZ334" s="20"/>
      <c r="FA334" s="20"/>
      <c r="FB334" s="20"/>
      <c r="FC334" s="20"/>
      <c r="FD334" s="20"/>
      <c r="FE334" s="20"/>
      <c r="FF334" s="20"/>
      <c r="FG334" s="20"/>
      <c r="FH334" s="20"/>
      <c r="FI334" s="20"/>
      <c r="FJ334" s="20"/>
      <c r="FK334" s="20"/>
      <c r="FL334" s="20"/>
      <c r="FM334" s="20"/>
      <c r="FN334" s="20"/>
      <c r="FO334" s="20"/>
      <c r="FP334" s="20"/>
      <c r="FQ334" s="20"/>
      <c r="FR334" s="20"/>
      <c r="FS334" s="20"/>
      <c r="FT334" s="20"/>
      <c r="FU334" s="20"/>
      <c r="FV334" s="20"/>
      <c r="FW334" s="20"/>
      <c r="FX334" s="20"/>
      <c r="FY334" s="20"/>
      <c r="FZ334" s="20"/>
      <c r="GA334" s="20"/>
      <c r="GB334" s="20"/>
      <c r="GC334" s="20"/>
      <c r="GD334" s="20"/>
      <c r="GE334" s="20"/>
      <c r="GF334" s="20"/>
      <c r="GG334" s="20"/>
      <c r="GH334" s="20"/>
      <c r="GI334" s="20"/>
      <c r="GJ334" s="20"/>
      <c r="GL334" s="24"/>
      <c r="GO334" s="20"/>
    </row>
    <row r="335" ht="15.75" customHeight="1">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c r="CU335" s="20"/>
      <c r="CV335" s="20"/>
      <c r="CW335" s="20"/>
      <c r="CX335" s="20"/>
      <c r="CY335" s="20"/>
      <c r="CZ335" s="20"/>
      <c r="DA335" s="20"/>
      <c r="DB335" s="20"/>
      <c r="DC335" s="20"/>
      <c r="DD335" s="20"/>
      <c r="DE335" s="20"/>
      <c r="DF335" s="20"/>
      <c r="DG335" s="20"/>
      <c r="DH335" s="20"/>
      <c r="DI335" s="20"/>
      <c r="DJ335" s="20"/>
      <c r="DK335" s="20"/>
      <c r="DL335" s="20"/>
      <c r="DM335" s="20"/>
      <c r="DN335" s="20"/>
      <c r="DO335" s="20"/>
      <c r="DP335" s="20"/>
      <c r="DQ335" s="20"/>
      <c r="DR335" s="20"/>
      <c r="DS335" s="20"/>
      <c r="DT335" s="20"/>
      <c r="DU335" s="20"/>
      <c r="DV335" s="20"/>
      <c r="DW335" s="20"/>
      <c r="DX335" s="20"/>
      <c r="DY335" s="20"/>
      <c r="DZ335" s="20"/>
      <c r="EA335" s="20"/>
      <c r="EB335" s="20"/>
      <c r="EC335" s="20"/>
      <c r="ED335" s="20"/>
      <c r="EE335" s="20"/>
      <c r="EF335" s="20"/>
      <c r="EG335" s="20"/>
      <c r="EH335" s="20"/>
      <c r="EI335" s="20"/>
      <c r="EJ335" s="20"/>
      <c r="EK335" s="20"/>
      <c r="EL335" s="20"/>
      <c r="EM335" s="20"/>
      <c r="EN335" s="20"/>
      <c r="EO335" s="20"/>
      <c r="EP335" s="20"/>
      <c r="EQ335" s="20"/>
      <c r="ER335" s="20"/>
      <c r="ES335" s="20"/>
      <c r="ET335" s="20"/>
      <c r="EU335" s="20"/>
      <c r="EV335" s="20"/>
      <c r="EW335" s="20"/>
      <c r="EX335" s="20"/>
      <c r="EY335" s="20"/>
      <c r="EZ335" s="20"/>
      <c r="FA335" s="20"/>
      <c r="FB335" s="20"/>
      <c r="FC335" s="20"/>
      <c r="FD335" s="20"/>
      <c r="FE335" s="20"/>
      <c r="FF335" s="20"/>
      <c r="FG335" s="20"/>
      <c r="FH335" s="20"/>
      <c r="FI335" s="20"/>
      <c r="FJ335" s="20"/>
      <c r="FK335" s="20"/>
      <c r="FL335" s="20"/>
      <c r="FM335" s="20"/>
      <c r="FN335" s="20"/>
      <c r="FO335" s="20"/>
      <c r="FP335" s="20"/>
      <c r="FQ335" s="20"/>
      <c r="FR335" s="20"/>
      <c r="FS335" s="20"/>
      <c r="FT335" s="20"/>
      <c r="FU335" s="20"/>
      <c r="FV335" s="20"/>
      <c r="FW335" s="20"/>
      <c r="FX335" s="20"/>
      <c r="FY335" s="20"/>
      <c r="FZ335" s="20"/>
      <c r="GA335" s="20"/>
      <c r="GB335" s="20"/>
      <c r="GC335" s="20"/>
      <c r="GD335" s="20"/>
      <c r="GE335" s="20"/>
      <c r="GF335" s="20"/>
      <c r="GG335" s="20"/>
      <c r="GH335" s="20"/>
      <c r="GI335" s="20"/>
      <c r="GJ335" s="20"/>
      <c r="GL335" s="24"/>
      <c r="GO335" s="20"/>
    </row>
    <row r="336" ht="15.75" customHeight="1">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c r="CU336" s="20"/>
      <c r="CV336" s="20"/>
      <c r="CW336" s="20"/>
      <c r="CX336" s="20"/>
      <c r="CY336" s="20"/>
      <c r="CZ336" s="20"/>
      <c r="DA336" s="20"/>
      <c r="DB336" s="20"/>
      <c r="DC336" s="20"/>
      <c r="DD336" s="20"/>
      <c r="DE336" s="20"/>
      <c r="DF336" s="20"/>
      <c r="DG336" s="20"/>
      <c r="DH336" s="20"/>
      <c r="DI336" s="20"/>
      <c r="DJ336" s="20"/>
      <c r="DK336" s="20"/>
      <c r="DL336" s="20"/>
      <c r="DM336" s="20"/>
      <c r="DN336" s="20"/>
      <c r="DO336" s="20"/>
      <c r="DP336" s="20"/>
      <c r="DQ336" s="20"/>
      <c r="DR336" s="20"/>
      <c r="DS336" s="20"/>
      <c r="DT336" s="20"/>
      <c r="DU336" s="20"/>
      <c r="DV336" s="20"/>
      <c r="DW336" s="20"/>
      <c r="DX336" s="20"/>
      <c r="DY336" s="20"/>
      <c r="DZ336" s="20"/>
      <c r="EA336" s="20"/>
      <c r="EB336" s="20"/>
      <c r="EC336" s="20"/>
      <c r="ED336" s="20"/>
      <c r="EE336" s="20"/>
      <c r="EF336" s="20"/>
      <c r="EG336" s="20"/>
      <c r="EH336" s="20"/>
      <c r="EI336" s="20"/>
      <c r="EJ336" s="20"/>
      <c r="EK336" s="20"/>
      <c r="EL336" s="20"/>
      <c r="EM336" s="20"/>
      <c r="EN336" s="20"/>
      <c r="EO336" s="20"/>
      <c r="EP336" s="20"/>
      <c r="EQ336" s="20"/>
      <c r="ER336" s="20"/>
      <c r="ES336" s="20"/>
      <c r="ET336" s="20"/>
      <c r="EU336" s="20"/>
      <c r="EV336" s="20"/>
      <c r="EW336" s="20"/>
      <c r="EX336" s="20"/>
      <c r="EY336" s="20"/>
      <c r="EZ336" s="20"/>
      <c r="FA336" s="20"/>
      <c r="FB336" s="20"/>
      <c r="FC336" s="20"/>
      <c r="FD336" s="20"/>
      <c r="FE336" s="20"/>
      <c r="FF336" s="20"/>
      <c r="FG336" s="20"/>
      <c r="FH336" s="20"/>
      <c r="FI336" s="20"/>
      <c r="FJ336" s="20"/>
      <c r="FK336" s="20"/>
      <c r="FL336" s="20"/>
      <c r="FM336" s="20"/>
      <c r="FN336" s="20"/>
      <c r="FO336" s="20"/>
      <c r="FP336" s="20"/>
      <c r="FQ336" s="20"/>
      <c r="FR336" s="20"/>
      <c r="FS336" s="20"/>
      <c r="FT336" s="20"/>
      <c r="FU336" s="20"/>
      <c r="FV336" s="20"/>
      <c r="FW336" s="20"/>
      <c r="FX336" s="20"/>
      <c r="FY336" s="20"/>
      <c r="FZ336" s="20"/>
      <c r="GA336" s="20"/>
      <c r="GB336" s="20"/>
      <c r="GC336" s="20"/>
      <c r="GD336" s="20"/>
      <c r="GE336" s="20"/>
      <c r="GF336" s="20"/>
      <c r="GG336" s="20"/>
      <c r="GH336" s="20"/>
      <c r="GI336" s="20"/>
      <c r="GJ336" s="20"/>
      <c r="GL336" s="24"/>
      <c r="GO336" s="20"/>
    </row>
    <row r="337" ht="15.75" customHeight="1">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X337" s="20"/>
      <c r="BY337" s="20"/>
      <c r="BZ337" s="20"/>
      <c r="CA337" s="20"/>
      <c r="CB337" s="20"/>
      <c r="CC337" s="20"/>
      <c r="CD337" s="20"/>
      <c r="CE337" s="20"/>
      <c r="CF337" s="20"/>
      <c r="CG337" s="20"/>
      <c r="CH337" s="20"/>
      <c r="CI337" s="20"/>
      <c r="CJ337" s="20"/>
      <c r="CK337" s="20"/>
      <c r="CL337" s="20"/>
      <c r="CM337" s="20"/>
      <c r="CN337" s="20"/>
      <c r="CO337" s="20"/>
      <c r="CP337" s="20"/>
      <c r="CQ337" s="20"/>
      <c r="CR337" s="20"/>
      <c r="CS337" s="20"/>
      <c r="CT337" s="20"/>
      <c r="CU337" s="20"/>
      <c r="CV337" s="20"/>
      <c r="CW337" s="20"/>
      <c r="CX337" s="20"/>
      <c r="CY337" s="20"/>
      <c r="CZ337" s="20"/>
      <c r="DA337" s="20"/>
      <c r="DB337" s="20"/>
      <c r="DC337" s="20"/>
      <c r="DD337" s="20"/>
      <c r="DE337" s="20"/>
      <c r="DF337" s="20"/>
      <c r="DG337" s="20"/>
      <c r="DH337" s="20"/>
      <c r="DI337" s="20"/>
      <c r="DJ337" s="20"/>
      <c r="DK337" s="20"/>
      <c r="DL337" s="20"/>
      <c r="DM337" s="20"/>
      <c r="DN337" s="20"/>
      <c r="DO337" s="20"/>
      <c r="DP337" s="20"/>
      <c r="DQ337" s="20"/>
      <c r="DR337" s="20"/>
      <c r="DS337" s="20"/>
      <c r="DT337" s="20"/>
      <c r="DU337" s="20"/>
      <c r="DV337" s="20"/>
      <c r="DW337" s="20"/>
      <c r="DX337" s="20"/>
      <c r="DY337" s="20"/>
      <c r="DZ337" s="20"/>
      <c r="EA337" s="20"/>
      <c r="EB337" s="20"/>
      <c r="EC337" s="20"/>
      <c r="ED337" s="20"/>
      <c r="EE337" s="20"/>
      <c r="EF337" s="20"/>
      <c r="EG337" s="20"/>
      <c r="EH337" s="20"/>
      <c r="EI337" s="20"/>
      <c r="EJ337" s="20"/>
      <c r="EK337" s="20"/>
      <c r="EL337" s="20"/>
      <c r="EM337" s="20"/>
      <c r="EN337" s="20"/>
      <c r="EO337" s="20"/>
      <c r="EP337" s="20"/>
      <c r="EQ337" s="20"/>
      <c r="ER337" s="20"/>
      <c r="ES337" s="20"/>
      <c r="ET337" s="20"/>
      <c r="EU337" s="20"/>
      <c r="EV337" s="20"/>
      <c r="EW337" s="20"/>
      <c r="EX337" s="20"/>
      <c r="EY337" s="20"/>
      <c r="EZ337" s="20"/>
      <c r="FA337" s="20"/>
      <c r="FB337" s="20"/>
      <c r="FC337" s="20"/>
      <c r="FD337" s="20"/>
      <c r="FE337" s="20"/>
      <c r="FF337" s="20"/>
      <c r="FG337" s="20"/>
      <c r="FH337" s="20"/>
      <c r="FI337" s="20"/>
      <c r="FJ337" s="20"/>
      <c r="FK337" s="20"/>
      <c r="FL337" s="20"/>
      <c r="FM337" s="20"/>
      <c r="FN337" s="20"/>
      <c r="FO337" s="20"/>
      <c r="FP337" s="20"/>
      <c r="FQ337" s="20"/>
      <c r="FR337" s="20"/>
      <c r="FS337" s="20"/>
      <c r="FT337" s="20"/>
      <c r="FU337" s="20"/>
      <c r="FV337" s="20"/>
      <c r="FW337" s="20"/>
      <c r="FX337" s="20"/>
      <c r="FY337" s="20"/>
      <c r="FZ337" s="20"/>
      <c r="GA337" s="20"/>
      <c r="GB337" s="20"/>
      <c r="GC337" s="20"/>
      <c r="GD337" s="20"/>
      <c r="GE337" s="20"/>
      <c r="GF337" s="20"/>
      <c r="GG337" s="20"/>
      <c r="GH337" s="20"/>
      <c r="GI337" s="20"/>
      <c r="GJ337" s="20"/>
      <c r="GL337" s="24"/>
      <c r="GO337" s="20"/>
    </row>
    <row r="338" ht="15.75" customHeight="1">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X338" s="20"/>
      <c r="BY338" s="20"/>
      <c r="BZ338" s="20"/>
      <c r="CA338" s="20"/>
      <c r="CB338" s="20"/>
      <c r="CC338" s="20"/>
      <c r="CD338" s="20"/>
      <c r="CE338" s="20"/>
      <c r="CF338" s="20"/>
      <c r="CG338" s="20"/>
      <c r="CH338" s="20"/>
      <c r="CI338" s="20"/>
      <c r="CJ338" s="20"/>
      <c r="CK338" s="20"/>
      <c r="CL338" s="20"/>
      <c r="CM338" s="20"/>
      <c r="CN338" s="20"/>
      <c r="CO338" s="20"/>
      <c r="CP338" s="20"/>
      <c r="CQ338" s="20"/>
      <c r="CR338" s="20"/>
      <c r="CS338" s="20"/>
      <c r="CT338" s="20"/>
      <c r="CU338" s="20"/>
      <c r="CV338" s="20"/>
      <c r="CW338" s="20"/>
      <c r="CX338" s="20"/>
      <c r="CY338" s="20"/>
      <c r="CZ338" s="20"/>
      <c r="DA338" s="20"/>
      <c r="DB338" s="20"/>
      <c r="DC338" s="20"/>
      <c r="DD338" s="20"/>
      <c r="DE338" s="20"/>
      <c r="DF338" s="20"/>
      <c r="DG338" s="20"/>
      <c r="DH338" s="20"/>
      <c r="DI338" s="20"/>
      <c r="DJ338" s="20"/>
      <c r="DK338" s="20"/>
      <c r="DL338" s="20"/>
      <c r="DM338" s="20"/>
      <c r="DN338" s="20"/>
      <c r="DO338" s="20"/>
      <c r="DP338" s="20"/>
      <c r="DQ338" s="20"/>
      <c r="DR338" s="20"/>
      <c r="DS338" s="20"/>
      <c r="DT338" s="20"/>
      <c r="DU338" s="20"/>
      <c r="DV338" s="20"/>
      <c r="DW338" s="20"/>
      <c r="DX338" s="20"/>
      <c r="DY338" s="20"/>
      <c r="DZ338" s="20"/>
      <c r="EA338" s="20"/>
      <c r="EB338" s="20"/>
      <c r="EC338" s="20"/>
      <c r="ED338" s="20"/>
      <c r="EE338" s="20"/>
      <c r="EF338" s="20"/>
      <c r="EG338" s="20"/>
      <c r="EH338" s="20"/>
      <c r="EI338" s="20"/>
      <c r="EJ338" s="20"/>
      <c r="EK338" s="20"/>
      <c r="EL338" s="20"/>
      <c r="EM338" s="20"/>
      <c r="EN338" s="20"/>
      <c r="EO338" s="20"/>
      <c r="EP338" s="20"/>
      <c r="EQ338" s="20"/>
      <c r="ER338" s="20"/>
      <c r="ES338" s="20"/>
      <c r="ET338" s="20"/>
      <c r="EU338" s="20"/>
      <c r="EV338" s="20"/>
      <c r="EW338" s="20"/>
      <c r="EX338" s="20"/>
      <c r="EY338" s="20"/>
      <c r="EZ338" s="20"/>
      <c r="FA338" s="20"/>
      <c r="FB338" s="20"/>
      <c r="FC338" s="20"/>
      <c r="FD338" s="20"/>
      <c r="FE338" s="20"/>
      <c r="FF338" s="20"/>
      <c r="FG338" s="20"/>
      <c r="FH338" s="20"/>
      <c r="FI338" s="20"/>
      <c r="FJ338" s="20"/>
      <c r="FK338" s="20"/>
      <c r="FL338" s="20"/>
      <c r="FM338" s="20"/>
      <c r="FN338" s="20"/>
      <c r="FO338" s="20"/>
      <c r="FP338" s="20"/>
      <c r="FQ338" s="20"/>
      <c r="FR338" s="20"/>
      <c r="FS338" s="20"/>
      <c r="FT338" s="20"/>
      <c r="FU338" s="20"/>
      <c r="FV338" s="20"/>
      <c r="FW338" s="20"/>
      <c r="FX338" s="20"/>
      <c r="FY338" s="20"/>
      <c r="FZ338" s="20"/>
      <c r="GA338" s="20"/>
      <c r="GB338" s="20"/>
      <c r="GC338" s="20"/>
      <c r="GD338" s="20"/>
      <c r="GE338" s="20"/>
      <c r="GF338" s="20"/>
      <c r="GG338" s="20"/>
      <c r="GH338" s="20"/>
      <c r="GI338" s="20"/>
      <c r="GJ338" s="20"/>
      <c r="GL338" s="24"/>
      <c r="GO338" s="20"/>
    </row>
    <row r="339" ht="15.75" customHeight="1">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X339" s="20"/>
      <c r="BY339" s="20"/>
      <c r="BZ339" s="20"/>
      <c r="CA339" s="20"/>
      <c r="CB339" s="20"/>
      <c r="CC339" s="20"/>
      <c r="CD339" s="20"/>
      <c r="CE339" s="20"/>
      <c r="CF339" s="20"/>
      <c r="CG339" s="20"/>
      <c r="CH339" s="20"/>
      <c r="CI339" s="20"/>
      <c r="CJ339" s="20"/>
      <c r="CK339" s="20"/>
      <c r="CL339" s="20"/>
      <c r="CM339" s="20"/>
      <c r="CN339" s="20"/>
      <c r="CO339" s="20"/>
      <c r="CP339" s="20"/>
      <c r="CQ339" s="20"/>
      <c r="CR339" s="20"/>
      <c r="CS339" s="20"/>
      <c r="CT339" s="20"/>
      <c r="CU339" s="20"/>
      <c r="CV339" s="20"/>
      <c r="CW339" s="20"/>
      <c r="CX339" s="20"/>
      <c r="CY339" s="20"/>
      <c r="CZ339" s="20"/>
      <c r="DA339" s="20"/>
      <c r="DB339" s="20"/>
      <c r="DC339" s="20"/>
      <c r="DD339" s="20"/>
      <c r="DE339" s="20"/>
      <c r="DF339" s="20"/>
      <c r="DG339" s="20"/>
      <c r="DH339" s="20"/>
      <c r="DI339" s="20"/>
      <c r="DJ339" s="20"/>
      <c r="DK339" s="20"/>
      <c r="DL339" s="20"/>
      <c r="DM339" s="20"/>
      <c r="DN339" s="20"/>
      <c r="DO339" s="20"/>
      <c r="DP339" s="20"/>
      <c r="DQ339" s="20"/>
      <c r="DR339" s="20"/>
      <c r="DS339" s="20"/>
      <c r="DT339" s="20"/>
      <c r="DU339" s="20"/>
      <c r="DV339" s="20"/>
      <c r="DW339" s="20"/>
      <c r="DX339" s="20"/>
      <c r="DY339" s="20"/>
      <c r="DZ339" s="20"/>
      <c r="EA339" s="20"/>
      <c r="EB339" s="20"/>
      <c r="EC339" s="20"/>
      <c r="ED339" s="20"/>
      <c r="EE339" s="20"/>
      <c r="EF339" s="20"/>
      <c r="EG339" s="20"/>
      <c r="EH339" s="20"/>
      <c r="EI339" s="20"/>
      <c r="EJ339" s="20"/>
      <c r="EK339" s="20"/>
      <c r="EL339" s="20"/>
      <c r="EM339" s="20"/>
      <c r="EN339" s="20"/>
      <c r="EO339" s="20"/>
      <c r="EP339" s="20"/>
      <c r="EQ339" s="20"/>
      <c r="ER339" s="20"/>
      <c r="ES339" s="20"/>
      <c r="ET339" s="20"/>
      <c r="EU339" s="20"/>
      <c r="EV339" s="20"/>
      <c r="EW339" s="20"/>
      <c r="EX339" s="20"/>
      <c r="EY339" s="20"/>
      <c r="EZ339" s="20"/>
      <c r="FA339" s="20"/>
      <c r="FB339" s="20"/>
      <c r="FC339" s="20"/>
      <c r="FD339" s="20"/>
      <c r="FE339" s="20"/>
      <c r="FF339" s="20"/>
      <c r="FG339" s="20"/>
      <c r="FH339" s="20"/>
      <c r="FI339" s="20"/>
      <c r="FJ339" s="20"/>
      <c r="FK339" s="20"/>
      <c r="FL339" s="20"/>
      <c r="FM339" s="20"/>
      <c r="FN339" s="20"/>
      <c r="FO339" s="20"/>
      <c r="FP339" s="20"/>
      <c r="FQ339" s="20"/>
      <c r="FR339" s="20"/>
      <c r="FS339" s="20"/>
      <c r="FT339" s="20"/>
      <c r="FU339" s="20"/>
      <c r="FV339" s="20"/>
      <c r="FW339" s="20"/>
      <c r="FX339" s="20"/>
      <c r="FY339" s="20"/>
      <c r="FZ339" s="20"/>
      <c r="GA339" s="20"/>
      <c r="GB339" s="20"/>
      <c r="GC339" s="20"/>
      <c r="GD339" s="20"/>
      <c r="GE339" s="20"/>
      <c r="GF339" s="20"/>
      <c r="GG339" s="20"/>
      <c r="GH339" s="20"/>
      <c r="GI339" s="20"/>
      <c r="GJ339" s="20"/>
      <c r="GL339" s="24"/>
      <c r="GO339" s="20"/>
    </row>
    <row r="340" ht="15.75" customHeight="1">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X340" s="20"/>
      <c r="BY340" s="20"/>
      <c r="BZ340" s="20"/>
      <c r="CA340" s="20"/>
      <c r="CB340" s="20"/>
      <c r="CC340" s="20"/>
      <c r="CD340" s="20"/>
      <c r="CE340" s="20"/>
      <c r="CF340" s="20"/>
      <c r="CG340" s="20"/>
      <c r="CH340" s="20"/>
      <c r="CI340" s="20"/>
      <c r="CJ340" s="20"/>
      <c r="CK340" s="20"/>
      <c r="CL340" s="20"/>
      <c r="CM340" s="20"/>
      <c r="CN340" s="20"/>
      <c r="CO340" s="20"/>
      <c r="CP340" s="20"/>
      <c r="CQ340" s="20"/>
      <c r="CR340" s="20"/>
      <c r="CS340" s="20"/>
      <c r="CT340" s="20"/>
      <c r="CU340" s="20"/>
      <c r="CV340" s="20"/>
      <c r="CW340" s="20"/>
      <c r="CX340" s="20"/>
      <c r="CY340" s="20"/>
      <c r="CZ340" s="20"/>
      <c r="DA340" s="20"/>
      <c r="DB340" s="20"/>
      <c r="DC340" s="20"/>
      <c r="DD340" s="20"/>
      <c r="DE340" s="20"/>
      <c r="DF340" s="20"/>
      <c r="DG340" s="20"/>
      <c r="DH340" s="20"/>
      <c r="DI340" s="20"/>
      <c r="DJ340" s="20"/>
      <c r="DK340" s="20"/>
      <c r="DL340" s="20"/>
      <c r="DM340" s="20"/>
      <c r="DN340" s="20"/>
      <c r="DO340" s="20"/>
      <c r="DP340" s="20"/>
      <c r="DQ340" s="20"/>
      <c r="DR340" s="20"/>
      <c r="DS340" s="20"/>
      <c r="DT340" s="20"/>
      <c r="DU340" s="20"/>
      <c r="DV340" s="20"/>
      <c r="DW340" s="20"/>
      <c r="DX340" s="20"/>
      <c r="DY340" s="20"/>
      <c r="DZ340" s="20"/>
      <c r="EA340" s="20"/>
      <c r="EB340" s="20"/>
      <c r="EC340" s="20"/>
      <c r="ED340" s="20"/>
      <c r="EE340" s="20"/>
      <c r="EF340" s="20"/>
      <c r="EG340" s="20"/>
      <c r="EH340" s="20"/>
      <c r="EI340" s="20"/>
      <c r="EJ340" s="20"/>
      <c r="EK340" s="20"/>
      <c r="EL340" s="20"/>
      <c r="EM340" s="20"/>
      <c r="EN340" s="20"/>
      <c r="EO340" s="20"/>
      <c r="EP340" s="20"/>
      <c r="EQ340" s="20"/>
      <c r="ER340" s="20"/>
      <c r="ES340" s="20"/>
      <c r="ET340" s="20"/>
      <c r="EU340" s="20"/>
      <c r="EV340" s="20"/>
      <c r="EW340" s="20"/>
      <c r="EX340" s="20"/>
      <c r="EY340" s="20"/>
      <c r="EZ340" s="20"/>
      <c r="FA340" s="20"/>
      <c r="FB340" s="20"/>
      <c r="FC340" s="20"/>
      <c r="FD340" s="20"/>
      <c r="FE340" s="20"/>
      <c r="FF340" s="20"/>
      <c r="FG340" s="20"/>
      <c r="FH340" s="20"/>
      <c r="FI340" s="20"/>
      <c r="FJ340" s="20"/>
      <c r="FK340" s="20"/>
      <c r="FL340" s="20"/>
      <c r="FM340" s="20"/>
      <c r="FN340" s="20"/>
      <c r="FO340" s="20"/>
      <c r="FP340" s="20"/>
      <c r="FQ340" s="20"/>
      <c r="FR340" s="20"/>
      <c r="FS340" s="20"/>
      <c r="FT340" s="20"/>
      <c r="FU340" s="20"/>
      <c r="FV340" s="20"/>
      <c r="FW340" s="20"/>
      <c r="FX340" s="20"/>
      <c r="FY340" s="20"/>
      <c r="FZ340" s="20"/>
      <c r="GA340" s="20"/>
      <c r="GB340" s="20"/>
      <c r="GC340" s="20"/>
      <c r="GD340" s="20"/>
      <c r="GE340" s="20"/>
      <c r="GF340" s="20"/>
      <c r="GG340" s="20"/>
      <c r="GH340" s="20"/>
      <c r="GI340" s="20"/>
      <c r="GJ340" s="20"/>
      <c r="GL340" s="24"/>
      <c r="GO340" s="20"/>
    </row>
    <row r="341" ht="15.75" customHeight="1">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X341" s="20"/>
      <c r="BY341" s="20"/>
      <c r="BZ341" s="20"/>
      <c r="CA341" s="20"/>
      <c r="CB341" s="20"/>
      <c r="CC341" s="20"/>
      <c r="CD341" s="20"/>
      <c r="CE341" s="20"/>
      <c r="CF341" s="20"/>
      <c r="CG341" s="20"/>
      <c r="CH341" s="20"/>
      <c r="CI341" s="20"/>
      <c r="CJ341" s="20"/>
      <c r="CK341" s="20"/>
      <c r="CL341" s="20"/>
      <c r="CM341" s="20"/>
      <c r="CN341" s="20"/>
      <c r="CO341" s="20"/>
      <c r="CP341" s="20"/>
      <c r="CQ341" s="20"/>
      <c r="CR341" s="20"/>
      <c r="CS341" s="20"/>
      <c r="CT341" s="20"/>
      <c r="CU341" s="20"/>
      <c r="CV341" s="20"/>
      <c r="CW341" s="20"/>
      <c r="CX341" s="20"/>
      <c r="CY341" s="20"/>
      <c r="CZ341" s="20"/>
      <c r="DA341" s="20"/>
      <c r="DB341" s="20"/>
      <c r="DC341" s="20"/>
      <c r="DD341" s="20"/>
      <c r="DE341" s="20"/>
      <c r="DF341" s="20"/>
      <c r="DG341" s="20"/>
      <c r="DH341" s="20"/>
      <c r="DI341" s="20"/>
      <c r="DJ341" s="20"/>
      <c r="DK341" s="20"/>
      <c r="DL341" s="20"/>
      <c r="DM341" s="20"/>
      <c r="DN341" s="20"/>
      <c r="DO341" s="20"/>
      <c r="DP341" s="20"/>
      <c r="DQ341" s="20"/>
      <c r="DR341" s="20"/>
      <c r="DS341" s="20"/>
      <c r="DT341" s="20"/>
      <c r="DU341" s="20"/>
      <c r="DV341" s="20"/>
      <c r="DW341" s="20"/>
      <c r="DX341" s="20"/>
      <c r="DY341" s="20"/>
      <c r="DZ341" s="20"/>
      <c r="EA341" s="20"/>
      <c r="EB341" s="20"/>
      <c r="EC341" s="20"/>
      <c r="ED341" s="20"/>
      <c r="EE341" s="20"/>
      <c r="EF341" s="20"/>
      <c r="EG341" s="20"/>
      <c r="EH341" s="20"/>
      <c r="EI341" s="20"/>
      <c r="EJ341" s="20"/>
      <c r="EK341" s="20"/>
      <c r="EL341" s="20"/>
      <c r="EM341" s="20"/>
      <c r="EN341" s="20"/>
      <c r="EO341" s="20"/>
      <c r="EP341" s="20"/>
      <c r="EQ341" s="20"/>
      <c r="ER341" s="20"/>
      <c r="ES341" s="20"/>
      <c r="ET341" s="20"/>
      <c r="EU341" s="20"/>
      <c r="EV341" s="20"/>
      <c r="EW341" s="20"/>
      <c r="EX341" s="20"/>
      <c r="EY341" s="20"/>
      <c r="EZ341" s="20"/>
      <c r="FA341" s="20"/>
      <c r="FB341" s="20"/>
      <c r="FC341" s="20"/>
      <c r="FD341" s="20"/>
      <c r="FE341" s="20"/>
      <c r="FF341" s="20"/>
      <c r="FG341" s="20"/>
      <c r="FH341" s="20"/>
      <c r="FI341" s="20"/>
      <c r="FJ341" s="20"/>
      <c r="FK341" s="20"/>
      <c r="FL341" s="20"/>
      <c r="FM341" s="20"/>
      <c r="FN341" s="20"/>
      <c r="FO341" s="20"/>
      <c r="FP341" s="20"/>
      <c r="FQ341" s="20"/>
      <c r="FR341" s="20"/>
      <c r="FS341" s="20"/>
      <c r="FT341" s="20"/>
      <c r="FU341" s="20"/>
      <c r="FV341" s="20"/>
      <c r="FW341" s="20"/>
      <c r="FX341" s="20"/>
      <c r="FY341" s="20"/>
      <c r="FZ341" s="20"/>
      <c r="GA341" s="20"/>
      <c r="GB341" s="20"/>
      <c r="GC341" s="20"/>
      <c r="GD341" s="20"/>
      <c r="GE341" s="20"/>
      <c r="GF341" s="20"/>
      <c r="GG341" s="20"/>
      <c r="GH341" s="20"/>
      <c r="GI341" s="20"/>
      <c r="GJ341" s="20"/>
      <c r="GL341" s="24"/>
      <c r="GO341" s="20"/>
    </row>
    <row r="342" ht="15.75" customHeight="1">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X342" s="20"/>
      <c r="BY342" s="20"/>
      <c r="BZ342" s="20"/>
      <c r="CA342" s="20"/>
      <c r="CB342" s="20"/>
      <c r="CC342" s="20"/>
      <c r="CD342" s="20"/>
      <c r="CE342" s="20"/>
      <c r="CF342" s="20"/>
      <c r="CG342" s="20"/>
      <c r="CH342" s="20"/>
      <c r="CI342" s="20"/>
      <c r="CJ342" s="20"/>
      <c r="CK342" s="20"/>
      <c r="CL342" s="20"/>
      <c r="CM342" s="20"/>
      <c r="CN342" s="20"/>
      <c r="CO342" s="20"/>
      <c r="CP342" s="20"/>
      <c r="CQ342" s="20"/>
      <c r="CR342" s="20"/>
      <c r="CS342" s="20"/>
      <c r="CT342" s="20"/>
      <c r="CU342" s="20"/>
      <c r="CV342" s="20"/>
      <c r="CW342" s="20"/>
      <c r="CX342" s="20"/>
      <c r="CY342" s="20"/>
      <c r="CZ342" s="20"/>
      <c r="DA342" s="20"/>
      <c r="DB342" s="20"/>
      <c r="DC342" s="20"/>
      <c r="DD342" s="20"/>
      <c r="DE342" s="20"/>
      <c r="DF342" s="20"/>
      <c r="DG342" s="20"/>
      <c r="DH342" s="20"/>
      <c r="DI342" s="20"/>
      <c r="DJ342" s="20"/>
      <c r="DK342" s="20"/>
      <c r="DL342" s="20"/>
      <c r="DM342" s="20"/>
      <c r="DN342" s="20"/>
      <c r="DO342" s="20"/>
      <c r="DP342" s="20"/>
      <c r="DQ342" s="20"/>
      <c r="DR342" s="20"/>
      <c r="DS342" s="20"/>
      <c r="DT342" s="20"/>
      <c r="DU342" s="20"/>
      <c r="DV342" s="20"/>
      <c r="DW342" s="20"/>
      <c r="DX342" s="20"/>
      <c r="DY342" s="20"/>
      <c r="DZ342" s="20"/>
      <c r="EA342" s="20"/>
      <c r="EB342" s="20"/>
      <c r="EC342" s="20"/>
      <c r="ED342" s="20"/>
      <c r="EE342" s="20"/>
      <c r="EF342" s="20"/>
      <c r="EG342" s="20"/>
      <c r="EH342" s="20"/>
      <c r="EI342" s="20"/>
      <c r="EJ342" s="20"/>
      <c r="EK342" s="20"/>
      <c r="EL342" s="20"/>
      <c r="EM342" s="20"/>
      <c r="EN342" s="20"/>
      <c r="EO342" s="20"/>
      <c r="EP342" s="20"/>
      <c r="EQ342" s="20"/>
      <c r="ER342" s="20"/>
      <c r="ES342" s="20"/>
      <c r="ET342" s="20"/>
      <c r="EU342" s="20"/>
      <c r="EV342" s="20"/>
      <c r="EW342" s="20"/>
      <c r="EX342" s="20"/>
      <c r="EY342" s="20"/>
      <c r="EZ342" s="20"/>
      <c r="FA342" s="20"/>
      <c r="FB342" s="20"/>
      <c r="FC342" s="20"/>
      <c r="FD342" s="20"/>
      <c r="FE342" s="20"/>
      <c r="FF342" s="20"/>
      <c r="FG342" s="20"/>
      <c r="FH342" s="20"/>
      <c r="FI342" s="20"/>
      <c r="FJ342" s="20"/>
      <c r="FK342" s="20"/>
      <c r="FL342" s="20"/>
      <c r="FM342" s="20"/>
      <c r="FN342" s="20"/>
      <c r="FO342" s="20"/>
      <c r="FP342" s="20"/>
      <c r="FQ342" s="20"/>
      <c r="FR342" s="20"/>
      <c r="FS342" s="20"/>
      <c r="FT342" s="20"/>
      <c r="FU342" s="20"/>
      <c r="FV342" s="20"/>
      <c r="FW342" s="20"/>
      <c r="FX342" s="20"/>
      <c r="FY342" s="20"/>
      <c r="FZ342" s="20"/>
      <c r="GA342" s="20"/>
      <c r="GB342" s="20"/>
      <c r="GC342" s="20"/>
      <c r="GD342" s="20"/>
      <c r="GE342" s="20"/>
      <c r="GF342" s="20"/>
      <c r="GG342" s="20"/>
      <c r="GH342" s="20"/>
      <c r="GI342" s="20"/>
      <c r="GJ342" s="20"/>
      <c r="GL342" s="24"/>
      <c r="GO342" s="20"/>
    </row>
    <row r="343" ht="15.75" customHeight="1">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X343" s="20"/>
      <c r="BY343" s="20"/>
      <c r="BZ343" s="20"/>
      <c r="CA343" s="20"/>
      <c r="CB343" s="20"/>
      <c r="CC343" s="20"/>
      <c r="CD343" s="20"/>
      <c r="CE343" s="20"/>
      <c r="CF343" s="20"/>
      <c r="CG343" s="20"/>
      <c r="CH343" s="20"/>
      <c r="CI343" s="20"/>
      <c r="CJ343" s="20"/>
      <c r="CK343" s="20"/>
      <c r="CL343" s="20"/>
      <c r="CM343" s="20"/>
      <c r="CN343" s="20"/>
      <c r="CO343" s="20"/>
      <c r="CP343" s="20"/>
      <c r="CQ343" s="20"/>
      <c r="CR343" s="20"/>
      <c r="CS343" s="20"/>
      <c r="CT343" s="20"/>
      <c r="CU343" s="20"/>
      <c r="CV343" s="20"/>
      <c r="CW343" s="20"/>
      <c r="CX343" s="20"/>
      <c r="CY343" s="20"/>
      <c r="CZ343" s="20"/>
      <c r="DA343" s="20"/>
      <c r="DB343" s="20"/>
      <c r="DC343" s="20"/>
      <c r="DD343" s="20"/>
      <c r="DE343" s="20"/>
      <c r="DF343" s="20"/>
      <c r="DG343" s="20"/>
      <c r="DH343" s="20"/>
      <c r="DI343" s="20"/>
      <c r="DJ343" s="20"/>
      <c r="DK343" s="20"/>
      <c r="DL343" s="20"/>
      <c r="DM343" s="20"/>
      <c r="DN343" s="20"/>
      <c r="DO343" s="20"/>
      <c r="DP343" s="20"/>
      <c r="DQ343" s="20"/>
      <c r="DR343" s="20"/>
      <c r="DS343" s="20"/>
      <c r="DT343" s="20"/>
      <c r="DU343" s="20"/>
      <c r="DV343" s="20"/>
      <c r="DW343" s="20"/>
      <c r="DX343" s="20"/>
      <c r="DY343" s="20"/>
      <c r="DZ343" s="20"/>
      <c r="EA343" s="20"/>
      <c r="EB343" s="20"/>
      <c r="EC343" s="20"/>
      <c r="ED343" s="20"/>
      <c r="EE343" s="20"/>
      <c r="EF343" s="20"/>
      <c r="EG343" s="20"/>
      <c r="EH343" s="20"/>
      <c r="EI343" s="20"/>
      <c r="EJ343" s="20"/>
      <c r="EK343" s="20"/>
      <c r="EL343" s="20"/>
      <c r="EM343" s="20"/>
      <c r="EN343" s="20"/>
      <c r="EO343" s="20"/>
      <c r="EP343" s="20"/>
      <c r="EQ343" s="20"/>
      <c r="ER343" s="20"/>
      <c r="ES343" s="20"/>
      <c r="ET343" s="20"/>
      <c r="EU343" s="20"/>
      <c r="EV343" s="20"/>
      <c r="EW343" s="20"/>
      <c r="EX343" s="20"/>
      <c r="EY343" s="20"/>
      <c r="EZ343" s="20"/>
      <c r="FA343" s="20"/>
      <c r="FB343" s="20"/>
      <c r="FC343" s="20"/>
      <c r="FD343" s="20"/>
      <c r="FE343" s="20"/>
      <c r="FF343" s="20"/>
      <c r="FG343" s="20"/>
      <c r="FH343" s="20"/>
      <c r="FI343" s="20"/>
      <c r="FJ343" s="20"/>
      <c r="FK343" s="20"/>
      <c r="FL343" s="20"/>
      <c r="FM343" s="20"/>
      <c r="FN343" s="20"/>
      <c r="FO343" s="20"/>
      <c r="FP343" s="20"/>
      <c r="FQ343" s="20"/>
      <c r="FR343" s="20"/>
      <c r="FS343" s="20"/>
      <c r="FT343" s="20"/>
      <c r="FU343" s="20"/>
      <c r="FV343" s="20"/>
      <c r="FW343" s="20"/>
      <c r="FX343" s="20"/>
      <c r="FY343" s="20"/>
      <c r="FZ343" s="20"/>
      <c r="GA343" s="20"/>
      <c r="GB343" s="20"/>
      <c r="GC343" s="20"/>
      <c r="GD343" s="20"/>
      <c r="GE343" s="20"/>
      <c r="GF343" s="20"/>
      <c r="GG343" s="20"/>
      <c r="GH343" s="20"/>
      <c r="GI343" s="20"/>
      <c r="GJ343" s="20"/>
      <c r="GL343" s="24"/>
      <c r="GO343" s="20"/>
    </row>
    <row r="344" ht="15.75" customHeight="1">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X344" s="20"/>
      <c r="BY344" s="20"/>
      <c r="BZ344" s="20"/>
      <c r="CA344" s="20"/>
      <c r="CB344" s="20"/>
      <c r="CC344" s="20"/>
      <c r="CD344" s="20"/>
      <c r="CE344" s="20"/>
      <c r="CF344" s="20"/>
      <c r="CG344" s="20"/>
      <c r="CH344" s="20"/>
      <c r="CI344" s="20"/>
      <c r="CJ344" s="20"/>
      <c r="CK344" s="20"/>
      <c r="CL344" s="20"/>
      <c r="CM344" s="20"/>
      <c r="CN344" s="20"/>
      <c r="CO344" s="20"/>
      <c r="CP344" s="20"/>
      <c r="CQ344" s="20"/>
      <c r="CR344" s="20"/>
      <c r="CS344" s="20"/>
      <c r="CT344" s="20"/>
      <c r="CU344" s="20"/>
      <c r="CV344" s="20"/>
      <c r="CW344" s="20"/>
      <c r="CX344" s="20"/>
      <c r="CY344" s="20"/>
      <c r="CZ344" s="20"/>
      <c r="DA344" s="20"/>
      <c r="DB344" s="20"/>
      <c r="DC344" s="20"/>
      <c r="DD344" s="20"/>
      <c r="DE344" s="20"/>
      <c r="DF344" s="20"/>
      <c r="DG344" s="20"/>
      <c r="DH344" s="20"/>
      <c r="DI344" s="20"/>
      <c r="DJ344" s="20"/>
      <c r="DK344" s="20"/>
      <c r="DL344" s="20"/>
      <c r="DM344" s="20"/>
      <c r="DN344" s="20"/>
      <c r="DO344" s="20"/>
      <c r="DP344" s="20"/>
      <c r="DQ344" s="20"/>
      <c r="DR344" s="20"/>
      <c r="DS344" s="20"/>
      <c r="DT344" s="20"/>
      <c r="DU344" s="20"/>
      <c r="DV344" s="20"/>
      <c r="DW344" s="20"/>
      <c r="DX344" s="20"/>
      <c r="DY344" s="20"/>
      <c r="DZ344" s="20"/>
      <c r="EA344" s="20"/>
      <c r="EB344" s="20"/>
      <c r="EC344" s="20"/>
      <c r="ED344" s="20"/>
      <c r="EE344" s="20"/>
      <c r="EF344" s="20"/>
      <c r="EG344" s="20"/>
      <c r="EH344" s="20"/>
      <c r="EI344" s="20"/>
      <c r="EJ344" s="20"/>
      <c r="EK344" s="20"/>
      <c r="EL344" s="20"/>
      <c r="EM344" s="20"/>
      <c r="EN344" s="20"/>
      <c r="EO344" s="20"/>
      <c r="EP344" s="20"/>
      <c r="EQ344" s="20"/>
      <c r="ER344" s="20"/>
      <c r="ES344" s="20"/>
      <c r="ET344" s="20"/>
      <c r="EU344" s="20"/>
      <c r="EV344" s="20"/>
      <c r="EW344" s="20"/>
      <c r="EX344" s="20"/>
      <c r="EY344" s="20"/>
      <c r="EZ344" s="20"/>
      <c r="FA344" s="20"/>
      <c r="FB344" s="20"/>
      <c r="FC344" s="20"/>
      <c r="FD344" s="20"/>
      <c r="FE344" s="20"/>
      <c r="FF344" s="20"/>
      <c r="FG344" s="20"/>
      <c r="FH344" s="20"/>
      <c r="FI344" s="20"/>
      <c r="FJ344" s="20"/>
      <c r="FK344" s="20"/>
      <c r="FL344" s="20"/>
      <c r="FM344" s="20"/>
      <c r="FN344" s="20"/>
      <c r="FO344" s="20"/>
      <c r="FP344" s="20"/>
      <c r="FQ344" s="20"/>
      <c r="FR344" s="20"/>
      <c r="FS344" s="20"/>
      <c r="FT344" s="20"/>
      <c r="FU344" s="20"/>
      <c r="FV344" s="20"/>
      <c r="FW344" s="20"/>
      <c r="FX344" s="20"/>
      <c r="FY344" s="20"/>
      <c r="FZ344" s="20"/>
      <c r="GA344" s="20"/>
      <c r="GB344" s="20"/>
      <c r="GC344" s="20"/>
      <c r="GD344" s="20"/>
      <c r="GE344" s="20"/>
      <c r="GF344" s="20"/>
      <c r="GG344" s="20"/>
      <c r="GH344" s="20"/>
      <c r="GI344" s="20"/>
      <c r="GJ344" s="20"/>
      <c r="GL344" s="24"/>
      <c r="GO344" s="20"/>
    </row>
    <row r="345" ht="15.75" customHeight="1">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X345" s="20"/>
      <c r="BY345" s="20"/>
      <c r="BZ345" s="20"/>
      <c r="CA345" s="20"/>
      <c r="CB345" s="20"/>
      <c r="CC345" s="20"/>
      <c r="CD345" s="20"/>
      <c r="CE345" s="20"/>
      <c r="CF345" s="20"/>
      <c r="CG345" s="20"/>
      <c r="CH345" s="20"/>
      <c r="CI345" s="20"/>
      <c r="CJ345" s="20"/>
      <c r="CK345" s="20"/>
      <c r="CL345" s="20"/>
      <c r="CM345" s="20"/>
      <c r="CN345" s="20"/>
      <c r="CO345" s="20"/>
      <c r="CP345" s="20"/>
      <c r="CQ345" s="20"/>
      <c r="CR345" s="20"/>
      <c r="CS345" s="20"/>
      <c r="CT345" s="20"/>
      <c r="CU345" s="20"/>
      <c r="CV345" s="20"/>
      <c r="CW345" s="20"/>
      <c r="CX345" s="20"/>
      <c r="CY345" s="20"/>
      <c r="CZ345" s="20"/>
      <c r="DA345" s="20"/>
      <c r="DB345" s="20"/>
      <c r="DC345" s="20"/>
      <c r="DD345" s="20"/>
      <c r="DE345" s="20"/>
      <c r="DF345" s="20"/>
      <c r="DG345" s="20"/>
      <c r="DH345" s="20"/>
      <c r="DI345" s="20"/>
      <c r="DJ345" s="20"/>
      <c r="DK345" s="20"/>
      <c r="DL345" s="20"/>
      <c r="DM345" s="20"/>
      <c r="DN345" s="20"/>
      <c r="DO345" s="20"/>
      <c r="DP345" s="20"/>
      <c r="DQ345" s="20"/>
      <c r="DR345" s="20"/>
      <c r="DS345" s="20"/>
      <c r="DT345" s="20"/>
      <c r="DU345" s="20"/>
      <c r="DV345" s="20"/>
      <c r="DW345" s="20"/>
      <c r="DX345" s="20"/>
      <c r="DY345" s="20"/>
      <c r="DZ345" s="20"/>
      <c r="EA345" s="20"/>
      <c r="EB345" s="20"/>
      <c r="EC345" s="20"/>
      <c r="ED345" s="20"/>
      <c r="EE345" s="20"/>
      <c r="EF345" s="20"/>
      <c r="EG345" s="20"/>
      <c r="EH345" s="20"/>
      <c r="EI345" s="20"/>
      <c r="EJ345" s="20"/>
      <c r="EK345" s="20"/>
      <c r="EL345" s="20"/>
      <c r="EM345" s="20"/>
      <c r="EN345" s="20"/>
      <c r="EO345" s="20"/>
      <c r="EP345" s="20"/>
      <c r="EQ345" s="20"/>
      <c r="ER345" s="20"/>
      <c r="ES345" s="20"/>
      <c r="ET345" s="20"/>
      <c r="EU345" s="20"/>
      <c r="EV345" s="20"/>
      <c r="EW345" s="20"/>
      <c r="EX345" s="20"/>
      <c r="EY345" s="20"/>
      <c r="EZ345" s="20"/>
      <c r="FA345" s="20"/>
      <c r="FB345" s="20"/>
      <c r="FC345" s="20"/>
      <c r="FD345" s="20"/>
      <c r="FE345" s="20"/>
      <c r="FF345" s="20"/>
      <c r="FG345" s="20"/>
      <c r="FH345" s="20"/>
      <c r="FI345" s="20"/>
      <c r="FJ345" s="20"/>
      <c r="FK345" s="20"/>
      <c r="FL345" s="20"/>
      <c r="FM345" s="20"/>
      <c r="FN345" s="20"/>
      <c r="FO345" s="20"/>
      <c r="FP345" s="20"/>
      <c r="FQ345" s="20"/>
      <c r="FR345" s="20"/>
      <c r="FS345" s="20"/>
      <c r="FT345" s="20"/>
      <c r="FU345" s="20"/>
      <c r="FV345" s="20"/>
      <c r="FW345" s="20"/>
      <c r="FX345" s="20"/>
      <c r="FY345" s="20"/>
      <c r="FZ345" s="20"/>
      <c r="GA345" s="20"/>
      <c r="GB345" s="20"/>
      <c r="GC345" s="20"/>
      <c r="GD345" s="20"/>
      <c r="GE345" s="20"/>
      <c r="GF345" s="20"/>
      <c r="GG345" s="20"/>
      <c r="GH345" s="20"/>
      <c r="GI345" s="20"/>
      <c r="GJ345" s="20"/>
      <c r="GL345" s="24"/>
      <c r="GO345" s="20"/>
    </row>
    <row r="346" ht="15.75" customHeight="1">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c r="CU346" s="20"/>
      <c r="CV346" s="20"/>
      <c r="CW346" s="20"/>
      <c r="CX346" s="20"/>
      <c r="CY346" s="20"/>
      <c r="CZ346" s="20"/>
      <c r="DA346" s="20"/>
      <c r="DB346" s="20"/>
      <c r="DC346" s="20"/>
      <c r="DD346" s="20"/>
      <c r="DE346" s="20"/>
      <c r="DF346" s="20"/>
      <c r="DG346" s="20"/>
      <c r="DH346" s="20"/>
      <c r="DI346" s="20"/>
      <c r="DJ346" s="20"/>
      <c r="DK346" s="20"/>
      <c r="DL346" s="20"/>
      <c r="DM346" s="20"/>
      <c r="DN346" s="20"/>
      <c r="DO346" s="20"/>
      <c r="DP346" s="20"/>
      <c r="DQ346" s="20"/>
      <c r="DR346" s="20"/>
      <c r="DS346" s="20"/>
      <c r="DT346" s="20"/>
      <c r="DU346" s="20"/>
      <c r="DV346" s="20"/>
      <c r="DW346" s="20"/>
      <c r="DX346" s="20"/>
      <c r="DY346" s="20"/>
      <c r="DZ346" s="20"/>
      <c r="EA346" s="20"/>
      <c r="EB346" s="20"/>
      <c r="EC346" s="20"/>
      <c r="ED346" s="20"/>
      <c r="EE346" s="20"/>
      <c r="EF346" s="20"/>
      <c r="EG346" s="20"/>
      <c r="EH346" s="20"/>
      <c r="EI346" s="20"/>
      <c r="EJ346" s="20"/>
      <c r="EK346" s="20"/>
      <c r="EL346" s="20"/>
      <c r="EM346" s="20"/>
      <c r="EN346" s="20"/>
      <c r="EO346" s="20"/>
      <c r="EP346" s="20"/>
      <c r="EQ346" s="20"/>
      <c r="ER346" s="20"/>
      <c r="ES346" s="20"/>
      <c r="ET346" s="20"/>
      <c r="EU346" s="20"/>
      <c r="EV346" s="20"/>
      <c r="EW346" s="20"/>
      <c r="EX346" s="20"/>
      <c r="EY346" s="20"/>
      <c r="EZ346" s="20"/>
      <c r="FA346" s="20"/>
      <c r="FB346" s="20"/>
      <c r="FC346" s="20"/>
      <c r="FD346" s="20"/>
      <c r="FE346" s="20"/>
      <c r="FF346" s="20"/>
      <c r="FG346" s="20"/>
      <c r="FH346" s="20"/>
      <c r="FI346" s="20"/>
      <c r="FJ346" s="20"/>
      <c r="FK346" s="20"/>
      <c r="FL346" s="20"/>
      <c r="FM346" s="20"/>
      <c r="FN346" s="20"/>
      <c r="FO346" s="20"/>
      <c r="FP346" s="20"/>
      <c r="FQ346" s="20"/>
      <c r="FR346" s="20"/>
      <c r="FS346" s="20"/>
      <c r="FT346" s="20"/>
      <c r="FU346" s="20"/>
      <c r="FV346" s="20"/>
      <c r="FW346" s="20"/>
      <c r="FX346" s="20"/>
      <c r="FY346" s="20"/>
      <c r="FZ346" s="20"/>
      <c r="GA346" s="20"/>
      <c r="GB346" s="20"/>
      <c r="GC346" s="20"/>
      <c r="GD346" s="20"/>
      <c r="GE346" s="20"/>
      <c r="GF346" s="20"/>
      <c r="GG346" s="20"/>
      <c r="GH346" s="20"/>
      <c r="GI346" s="20"/>
      <c r="GJ346" s="20"/>
      <c r="GL346" s="24"/>
      <c r="GO346" s="20"/>
    </row>
    <row r="347" ht="15.75" customHeight="1">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X347" s="20"/>
      <c r="BY347" s="20"/>
      <c r="BZ347" s="20"/>
      <c r="CA347" s="20"/>
      <c r="CB347" s="20"/>
      <c r="CC347" s="20"/>
      <c r="CD347" s="20"/>
      <c r="CE347" s="20"/>
      <c r="CF347" s="20"/>
      <c r="CG347" s="20"/>
      <c r="CH347" s="20"/>
      <c r="CI347" s="20"/>
      <c r="CJ347" s="20"/>
      <c r="CK347" s="20"/>
      <c r="CL347" s="20"/>
      <c r="CM347" s="20"/>
      <c r="CN347" s="20"/>
      <c r="CO347" s="20"/>
      <c r="CP347" s="20"/>
      <c r="CQ347" s="20"/>
      <c r="CR347" s="20"/>
      <c r="CS347" s="20"/>
      <c r="CT347" s="20"/>
      <c r="CU347" s="20"/>
      <c r="CV347" s="20"/>
      <c r="CW347" s="20"/>
      <c r="CX347" s="20"/>
      <c r="CY347" s="20"/>
      <c r="CZ347" s="20"/>
      <c r="DA347" s="20"/>
      <c r="DB347" s="20"/>
      <c r="DC347" s="20"/>
      <c r="DD347" s="20"/>
      <c r="DE347" s="20"/>
      <c r="DF347" s="20"/>
      <c r="DG347" s="20"/>
      <c r="DH347" s="20"/>
      <c r="DI347" s="20"/>
      <c r="DJ347" s="20"/>
      <c r="DK347" s="20"/>
      <c r="DL347" s="20"/>
      <c r="DM347" s="20"/>
      <c r="DN347" s="20"/>
      <c r="DO347" s="20"/>
      <c r="DP347" s="20"/>
      <c r="DQ347" s="20"/>
      <c r="DR347" s="20"/>
      <c r="DS347" s="20"/>
      <c r="DT347" s="20"/>
      <c r="DU347" s="20"/>
      <c r="DV347" s="20"/>
      <c r="DW347" s="20"/>
      <c r="DX347" s="20"/>
      <c r="DY347" s="20"/>
      <c r="DZ347" s="20"/>
      <c r="EA347" s="20"/>
      <c r="EB347" s="20"/>
      <c r="EC347" s="20"/>
      <c r="ED347" s="20"/>
      <c r="EE347" s="20"/>
      <c r="EF347" s="20"/>
      <c r="EG347" s="20"/>
      <c r="EH347" s="20"/>
      <c r="EI347" s="20"/>
      <c r="EJ347" s="20"/>
      <c r="EK347" s="20"/>
      <c r="EL347" s="20"/>
      <c r="EM347" s="20"/>
      <c r="EN347" s="20"/>
      <c r="EO347" s="20"/>
      <c r="EP347" s="20"/>
      <c r="EQ347" s="20"/>
      <c r="ER347" s="20"/>
      <c r="ES347" s="20"/>
      <c r="ET347" s="20"/>
      <c r="EU347" s="20"/>
      <c r="EV347" s="20"/>
      <c r="EW347" s="20"/>
      <c r="EX347" s="20"/>
      <c r="EY347" s="20"/>
      <c r="EZ347" s="20"/>
      <c r="FA347" s="20"/>
      <c r="FB347" s="20"/>
      <c r="FC347" s="20"/>
      <c r="FD347" s="20"/>
      <c r="FE347" s="20"/>
      <c r="FF347" s="20"/>
      <c r="FG347" s="20"/>
      <c r="FH347" s="20"/>
      <c r="FI347" s="20"/>
      <c r="FJ347" s="20"/>
      <c r="FK347" s="20"/>
      <c r="FL347" s="20"/>
      <c r="FM347" s="20"/>
      <c r="FN347" s="20"/>
      <c r="FO347" s="20"/>
      <c r="FP347" s="20"/>
      <c r="FQ347" s="20"/>
      <c r="FR347" s="20"/>
      <c r="FS347" s="20"/>
      <c r="FT347" s="20"/>
      <c r="FU347" s="20"/>
      <c r="FV347" s="20"/>
      <c r="FW347" s="20"/>
      <c r="FX347" s="20"/>
      <c r="FY347" s="20"/>
      <c r="FZ347" s="20"/>
      <c r="GA347" s="20"/>
      <c r="GB347" s="20"/>
      <c r="GC347" s="20"/>
      <c r="GD347" s="20"/>
      <c r="GE347" s="20"/>
      <c r="GF347" s="20"/>
      <c r="GG347" s="20"/>
      <c r="GH347" s="20"/>
      <c r="GI347" s="20"/>
      <c r="GJ347" s="20"/>
      <c r="GL347" s="24"/>
      <c r="GO347" s="20"/>
    </row>
    <row r="348" ht="15.75" customHeight="1">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X348" s="20"/>
      <c r="BY348" s="20"/>
      <c r="BZ348" s="20"/>
      <c r="CA348" s="20"/>
      <c r="CB348" s="20"/>
      <c r="CC348" s="20"/>
      <c r="CD348" s="20"/>
      <c r="CE348" s="20"/>
      <c r="CF348" s="20"/>
      <c r="CG348" s="20"/>
      <c r="CH348" s="20"/>
      <c r="CI348" s="20"/>
      <c r="CJ348" s="20"/>
      <c r="CK348" s="20"/>
      <c r="CL348" s="20"/>
      <c r="CM348" s="20"/>
      <c r="CN348" s="20"/>
      <c r="CO348" s="20"/>
      <c r="CP348" s="20"/>
      <c r="CQ348" s="20"/>
      <c r="CR348" s="20"/>
      <c r="CS348" s="20"/>
      <c r="CT348" s="20"/>
      <c r="CU348" s="20"/>
      <c r="CV348" s="20"/>
      <c r="CW348" s="20"/>
      <c r="CX348" s="20"/>
      <c r="CY348" s="20"/>
      <c r="CZ348" s="20"/>
      <c r="DA348" s="20"/>
      <c r="DB348" s="20"/>
      <c r="DC348" s="20"/>
      <c r="DD348" s="20"/>
      <c r="DE348" s="20"/>
      <c r="DF348" s="20"/>
      <c r="DG348" s="20"/>
      <c r="DH348" s="20"/>
      <c r="DI348" s="20"/>
      <c r="DJ348" s="20"/>
      <c r="DK348" s="20"/>
      <c r="DL348" s="20"/>
      <c r="DM348" s="20"/>
      <c r="DN348" s="20"/>
      <c r="DO348" s="20"/>
      <c r="DP348" s="20"/>
      <c r="DQ348" s="20"/>
      <c r="DR348" s="20"/>
      <c r="DS348" s="20"/>
      <c r="DT348" s="20"/>
      <c r="DU348" s="20"/>
      <c r="DV348" s="20"/>
      <c r="DW348" s="20"/>
      <c r="DX348" s="20"/>
      <c r="DY348" s="20"/>
      <c r="DZ348" s="20"/>
      <c r="EA348" s="20"/>
      <c r="EB348" s="20"/>
      <c r="EC348" s="20"/>
      <c r="ED348" s="20"/>
      <c r="EE348" s="20"/>
      <c r="EF348" s="20"/>
      <c r="EG348" s="20"/>
      <c r="EH348" s="20"/>
      <c r="EI348" s="20"/>
      <c r="EJ348" s="20"/>
      <c r="EK348" s="20"/>
      <c r="EL348" s="20"/>
      <c r="EM348" s="20"/>
      <c r="EN348" s="20"/>
      <c r="EO348" s="20"/>
      <c r="EP348" s="20"/>
      <c r="EQ348" s="20"/>
      <c r="ER348" s="20"/>
      <c r="ES348" s="20"/>
      <c r="ET348" s="20"/>
      <c r="EU348" s="20"/>
      <c r="EV348" s="20"/>
      <c r="EW348" s="20"/>
      <c r="EX348" s="20"/>
      <c r="EY348" s="20"/>
      <c r="EZ348" s="20"/>
      <c r="FA348" s="20"/>
      <c r="FB348" s="20"/>
      <c r="FC348" s="20"/>
      <c r="FD348" s="20"/>
      <c r="FE348" s="20"/>
      <c r="FF348" s="20"/>
      <c r="FG348" s="20"/>
      <c r="FH348" s="20"/>
      <c r="FI348" s="20"/>
      <c r="FJ348" s="20"/>
      <c r="FK348" s="20"/>
      <c r="FL348" s="20"/>
      <c r="FM348" s="20"/>
      <c r="FN348" s="20"/>
      <c r="FO348" s="20"/>
      <c r="FP348" s="20"/>
      <c r="FQ348" s="20"/>
      <c r="FR348" s="20"/>
      <c r="FS348" s="20"/>
      <c r="FT348" s="20"/>
      <c r="FU348" s="20"/>
      <c r="FV348" s="20"/>
      <c r="FW348" s="20"/>
      <c r="FX348" s="20"/>
      <c r="FY348" s="20"/>
      <c r="FZ348" s="20"/>
      <c r="GA348" s="20"/>
      <c r="GB348" s="20"/>
      <c r="GC348" s="20"/>
      <c r="GD348" s="20"/>
      <c r="GE348" s="20"/>
      <c r="GF348" s="20"/>
      <c r="GG348" s="20"/>
      <c r="GH348" s="20"/>
      <c r="GI348" s="20"/>
      <c r="GJ348" s="20"/>
      <c r="GL348" s="24"/>
      <c r="GO348" s="20"/>
    </row>
    <row r="349" ht="15.75" customHeight="1">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X349" s="20"/>
      <c r="BY349" s="20"/>
      <c r="BZ349" s="20"/>
      <c r="CA349" s="20"/>
      <c r="CB349" s="20"/>
      <c r="CC349" s="20"/>
      <c r="CD349" s="20"/>
      <c r="CE349" s="20"/>
      <c r="CF349" s="20"/>
      <c r="CG349" s="20"/>
      <c r="CH349" s="20"/>
      <c r="CI349" s="20"/>
      <c r="CJ349" s="20"/>
      <c r="CK349" s="20"/>
      <c r="CL349" s="20"/>
      <c r="CM349" s="20"/>
      <c r="CN349" s="20"/>
      <c r="CO349" s="20"/>
      <c r="CP349" s="20"/>
      <c r="CQ349" s="20"/>
      <c r="CR349" s="20"/>
      <c r="CS349" s="20"/>
      <c r="CT349" s="20"/>
      <c r="CU349" s="20"/>
      <c r="CV349" s="20"/>
      <c r="CW349" s="20"/>
      <c r="CX349" s="20"/>
      <c r="CY349" s="20"/>
      <c r="CZ349" s="20"/>
      <c r="DA349" s="20"/>
      <c r="DB349" s="20"/>
      <c r="DC349" s="20"/>
      <c r="DD349" s="20"/>
      <c r="DE349" s="20"/>
      <c r="DF349" s="20"/>
      <c r="DG349" s="20"/>
      <c r="DH349" s="20"/>
      <c r="DI349" s="20"/>
      <c r="DJ349" s="20"/>
      <c r="DK349" s="20"/>
      <c r="DL349" s="20"/>
      <c r="DM349" s="20"/>
      <c r="DN349" s="20"/>
      <c r="DO349" s="20"/>
      <c r="DP349" s="20"/>
      <c r="DQ349" s="20"/>
      <c r="DR349" s="20"/>
      <c r="DS349" s="20"/>
      <c r="DT349" s="20"/>
      <c r="DU349" s="20"/>
      <c r="DV349" s="20"/>
      <c r="DW349" s="20"/>
      <c r="DX349" s="20"/>
      <c r="DY349" s="20"/>
      <c r="DZ349" s="20"/>
      <c r="EA349" s="20"/>
      <c r="EB349" s="20"/>
      <c r="EC349" s="20"/>
      <c r="ED349" s="20"/>
      <c r="EE349" s="20"/>
      <c r="EF349" s="20"/>
      <c r="EG349" s="20"/>
      <c r="EH349" s="20"/>
      <c r="EI349" s="20"/>
      <c r="EJ349" s="20"/>
      <c r="EK349" s="20"/>
      <c r="EL349" s="20"/>
      <c r="EM349" s="20"/>
      <c r="EN349" s="20"/>
      <c r="EO349" s="20"/>
      <c r="EP349" s="20"/>
      <c r="EQ349" s="20"/>
      <c r="ER349" s="20"/>
      <c r="ES349" s="20"/>
      <c r="ET349" s="20"/>
      <c r="EU349" s="20"/>
      <c r="EV349" s="20"/>
      <c r="EW349" s="20"/>
      <c r="EX349" s="20"/>
      <c r="EY349" s="20"/>
      <c r="EZ349" s="20"/>
      <c r="FA349" s="20"/>
      <c r="FB349" s="20"/>
      <c r="FC349" s="20"/>
      <c r="FD349" s="20"/>
      <c r="FE349" s="20"/>
      <c r="FF349" s="20"/>
      <c r="FG349" s="20"/>
      <c r="FH349" s="20"/>
      <c r="FI349" s="20"/>
      <c r="FJ349" s="20"/>
      <c r="FK349" s="20"/>
      <c r="FL349" s="20"/>
      <c r="FM349" s="20"/>
      <c r="FN349" s="20"/>
      <c r="FO349" s="20"/>
      <c r="FP349" s="20"/>
      <c r="FQ349" s="20"/>
      <c r="FR349" s="20"/>
      <c r="FS349" s="20"/>
      <c r="FT349" s="20"/>
      <c r="FU349" s="20"/>
      <c r="FV349" s="20"/>
      <c r="FW349" s="20"/>
      <c r="FX349" s="20"/>
      <c r="FY349" s="20"/>
      <c r="FZ349" s="20"/>
      <c r="GA349" s="20"/>
      <c r="GB349" s="20"/>
      <c r="GC349" s="20"/>
      <c r="GD349" s="20"/>
      <c r="GE349" s="20"/>
      <c r="GF349" s="20"/>
      <c r="GG349" s="20"/>
      <c r="GH349" s="20"/>
      <c r="GI349" s="20"/>
      <c r="GJ349" s="20"/>
      <c r="GL349" s="24"/>
      <c r="GO349" s="20"/>
    </row>
    <row r="350" ht="15.75" customHeight="1">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X350" s="20"/>
      <c r="BY350" s="20"/>
      <c r="BZ350" s="20"/>
      <c r="CA350" s="20"/>
      <c r="CB350" s="20"/>
      <c r="CC350" s="20"/>
      <c r="CD350" s="20"/>
      <c r="CE350" s="20"/>
      <c r="CF350" s="20"/>
      <c r="CG350" s="20"/>
      <c r="CH350" s="20"/>
      <c r="CI350" s="20"/>
      <c r="CJ350" s="20"/>
      <c r="CK350" s="20"/>
      <c r="CL350" s="20"/>
      <c r="CM350" s="20"/>
      <c r="CN350" s="20"/>
      <c r="CO350" s="20"/>
      <c r="CP350" s="20"/>
      <c r="CQ350" s="20"/>
      <c r="CR350" s="20"/>
      <c r="CS350" s="20"/>
      <c r="CT350" s="20"/>
      <c r="CU350" s="20"/>
      <c r="CV350" s="20"/>
      <c r="CW350" s="20"/>
      <c r="CX350" s="20"/>
      <c r="CY350" s="20"/>
      <c r="CZ350" s="20"/>
      <c r="DA350" s="20"/>
      <c r="DB350" s="20"/>
      <c r="DC350" s="20"/>
      <c r="DD350" s="20"/>
      <c r="DE350" s="20"/>
      <c r="DF350" s="20"/>
      <c r="DG350" s="20"/>
      <c r="DH350" s="20"/>
      <c r="DI350" s="20"/>
      <c r="DJ350" s="20"/>
      <c r="DK350" s="20"/>
      <c r="DL350" s="20"/>
      <c r="DM350" s="20"/>
      <c r="DN350" s="20"/>
      <c r="DO350" s="20"/>
      <c r="DP350" s="20"/>
      <c r="DQ350" s="20"/>
      <c r="DR350" s="20"/>
      <c r="DS350" s="20"/>
      <c r="DT350" s="20"/>
      <c r="DU350" s="20"/>
      <c r="DV350" s="20"/>
      <c r="DW350" s="20"/>
      <c r="DX350" s="20"/>
      <c r="DY350" s="20"/>
      <c r="DZ350" s="20"/>
      <c r="EA350" s="20"/>
      <c r="EB350" s="20"/>
      <c r="EC350" s="20"/>
      <c r="ED350" s="20"/>
      <c r="EE350" s="20"/>
      <c r="EF350" s="20"/>
      <c r="EG350" s="20"/>
      <c r="EH350" s="20"/>
      <c r="EI350" s="20"/>
      <c r="EJ350" s="20"/>
      <c r="EK350" s="20"/>
      <c r="EL350" s="20"/>
      <c r="EM350" s="20"/>
      <c r="EN350" s="20"/>
      <c r="EO350" s="20"/>
      <c r="EP350" s="20"/>
      <c r="EQ350" s="20"/>
      <c r="ER350" s="20"/>
      <c r="ES350" s="20"/>
      <c r="ET350" s="20"/>
      <c r="EU350" s="20"/>
      <c r="EV350" s="20"/>
      <c r="EW350" s="20"/>
      <c r="EX350" s="20"/>
      <c r="EY350" s="20"/>
      <c r="EZ350" s="20"/>
      <c r="FA350" s="20"/>
      <c r="FB350" s="20"/>
      <c r="FC350" s="20"/>
      <c r="FD350" s="20"/>
      <c r="FE350" s="20"/>
      <c r="FF350" s="20"/>
      <c r="FG350" s="20"/>
      <c r="FH350" s="20"/>
      <c r="FI350" s="20"/>
      <c r="FJ350" s="20"/>
      <c r="FK350" s="20"/>
      <c r="FL350" s="20"/>
      <c r="FM350" s="20"/>
      <c r="FN350" s="20"/>
      <c r="FO350" s="20"/>
      <c r="FP350" s="20"/>
      <c r="FQ350" s="20"/>
      <c r="FR350" s="20"/>
      <c r="FS350" s="20"/>
      <c r="FT350" s="20"/>
      <c r="FU350" s="20"/>
      <c r="FV350" s="20"/>
      <c r="FW350" s="20"/>
      <c r="FX350" s="20"/>
      <c r="FY350" s="20"/>
      <c r="FZ350" s="20"/>
      <c r="GA350" s="20"/>
      <c r="GB350" s="20"/>
      <c r="GC350" s="20"/>
      <c r="GD350" s="20"/>
      <c r="GE350" s="20"/>
      <c r="GF350" s="20"/>
      <c r="GG350" s="20"/>
      <c r="GH350" s="20"/>
      <c r="GI350" s="20"/>
      <c r="GJ350" s="20"/>
      <c r="GL350" s="24"/>
      <c r="GO350" s="20"/>
    </row>
    <row r="351" ht="15.75" customHeight="1">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X351" s="20"/>
      <c r="BY351" s="20"/>
      <c r="BZ351" s="20"/>
      <c r="CA351" s="20"/>
      <c r="CB351" s="20"/>
      <c r="CC351" s="20"/>
      <c r="CD351" s="20"/>
      <c r="CE351" s="20"/>
      <c r="CF351" s="20"/>
      <c r="CG351" s="20"/>
      <c r="CH351" s="20"/>
      <c r="CI351" s="20"/>
      <c r="CJ351" s="20"/>
      <c r="CK351" s="20"/>
      <c r="CL351" s="20"/>
      <c r="CM351" s="20"/>
      <c r="CN351" s="20"/>
      <c r="CO351" s="20"/>
      <c r="CP351" s="20"/>
      <c r="CQ351" s="20"/>
      <c r="CR351" s="20"/>
      <c r="CS351" s="20"/>
      <c r="CT351" s="20"/>
      <c r="CU351" s="20"/>
      <c r="CV351" s="20"/>
      <c r="CW351" s="20"/>
      <c r="CX351" s="20"/>
      <c r="CY351" s="20"/>
      <c r="CZ351" s="20"/>
      <c r="DA351" s="20"/>
      <c r="DB351" s="20"/>
      <c r="DC351" s="20"/>
      <c r="DD351" s="20"/>
      <c r="DE351" s="20"/>
      <c r="DF351" s="20"/>
      <c r="DG351" s="20"/>
      <c r="DH351" s="20"/>
      <c r="DI351" s="20"/>
      <c r="DJ351" s="20"/>
      <c r="DK351" s="20"/>
      <c r="DL351" s="20"/>
      <c r="DM351" s="20"/>
      <c r="DN351" s="20"/>
      <c r="DO351" s="20"/>
      <c r="DP351" s="20"/>
      <c r="DQ351" s="20"/>
      <c r="DR351" s="20"/>
      <c r="DS351" s="20"/>
      <c r="DT351" s="20"/>
      <c r="DU351" s="20"/>
      <c r="DV351" s="20"/>
      <c r="DW351" s="20"/>
      <c r="DX351" s="20"/>
      <c r="DY351" s="20"/>
      <c r="DZ351" s="20"/>
      <c r="EA351" s="20"/>
      <c r="EB351" s="20"/>
      <c r="EC351" s="20"/>
      <c r="ED351" s="20"/>
      <c r="EE351" s="20"/>
      <c r="EF351" s="20"/>
      <c r="EG351" s="20"/>
      <c r="EH351" s="20"/>
      <c r="EI351" s="20"/>
      <c r="EJ351" s="20"/>
      <c r="EK351" s="20"/>
      <c r="EL351" s="20"/>
      <c r="EM351" s="20"/>
      <c r="EN351" s="20"/>
      <c r="EO351" s="20"/>
      <c r="EP351" s="20"/>
      <c r="EQ351" s="20"/>
      <c r="ER351" s="20"/>
      <c r="ES351" s="20"/>
      <c r="ET351" s="20"/>
      <c r="EU351" s="20"/>
      <c r="EV351" s="20"/>
      <c r="EW351" s="20"/>
      <c r="EX351" s="20"/>
      <c r="EY351" s="20"/>
      <c r="EZ351" s="20"/>
      <c r="FA351" s="20"/>
      <c r="FB351" s="20"/>
      <c r="FC351" s="20"/>
      <c r="FD351" s="20"/>
      <c r="FE351" s="20"/>
      <c r="FF351" s="20"/>
      <c r="FG351" s="20"/>
      <c r="FH351" s="20"/>
      <c r="FI351" s="20"/>
      <c r="FJ351" s="20"/>
      <c r="FK351" s="20"/>
      <c r="FL351" s="20"/>
      <c r="FM351" s="20"/>
      <c r="FN351" s="20"/>
      <c r="FO351" s="20"/>
      <c r="FP351" s="20"/>
      <c r="FQ351" s="20"/>
      <c r="FR351" s="20"/>
      <c r="FS351" s="20"/>
      <c r="FT351" s="20"/>
      <c r="FU351" s="20"/>
      <c r="FV351" s="20"/>
      <c r="FW351" s="20"/>
      <c r="FX351" s="20"/>
      <c r="FY351" s="20"/>
      <c r="FZ351" s="20"/>
      <c r="GA351" s="20"/>
      <c r="GB351" s="20"/>
      <c r="GC351" s="20"/>
      <c r="GD351" s="20"/>
      <c r="GE351" s="20"/>
      <c r="GF351" s="20"/>
      <c r="GG351" s="20"/>
      <c r="GH351" s="20"/>
      <c r="GI351" s="20"/>
      <c r="GJ351" s="20"/>
      <c r="GL351" s="24"/>
      <c r="GO351" s="20"/>
    </row>
    <row r="352" ht="15.75" customHeight="1">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X352" s="20"/>
      <c r="BY352" s="20"/>
      <c r="BZ352" s="20"/>
      <c r="CA352" s="20"/>
      <c r="CB352" s="20"/>
      <c r="CC352" s="20"/>
      <c r="CD352" s="20"/>
      <c r="CE352" s="20"/>
      <c r="CF352" s="20"/>
      <c r="CG352" s="20"/>
      <c r="CH352" s="20"/>
      <c r="CI352" s="20"/>
      <c r="CJ352" s="20"/>
      <c r="CK352" s="20"/>
      <c r="CL352" s="20"/>
      <c r="CM352" s="20"/>
      <c r="CN352" s="20"/>
      <c r="CO352" s="20"/>
      <c r="CP352" s="20"/>
      <c r="CQ352" s="20"/>
      <c r="CR352" s="20"/>
      <c r="CS352" s="20"/>
      <c r="CT352" s="20"/>
      <c r="CU352" s="20"/>
      <c r="CV352" s="20"/>
      <c r="CW352" s="20"/>
      <c r="CX352" s="20"/>
      <c r="CY352" s="20"/>
      <c r="CZ352" s="20"/>
      <c r="DA352" s="20"/>
      <c r="DB352" s="20"/>
      <c r="DC352" s="20"/>
      <c r="DD352" s="20"/>
      <c r="DE352" s="20"/>
      <c r="DF352" s="20"/>
      <c r="DG352" s="20"/>
      <c r="DH352" s="20"/>
      <c r="DI352" s="20"/>
      <c r="DJ352" s="20"/>
      <c r="DK352" s="20"/>
      <c r="DL352" s="20"/>
      <c r="DM352" s="20"/>
      <c r="DN352" s="20"/>
      <c r="DO352" s="20"/>
      <c r="DP352" s="20"/>
      <c r="DQ352" s="20"/>
      <c r="DR352" s="20"/>
      <c r="DS352" s="20"/>
      <c r="DT352" s="20"/>
      <c r="DU352" s="20"/>
      <c r="DV352" s="20"/>
      <c r="DW352" s="20"/>
      <c r="DX352" s="20"/>
      <c r="DY352" s="20"/>
      <c r="DZ352" s="20"/>
      <c r="EA352" s="20"/>
      <c r="EB352" s="20"/>
      <c r="EC352" s="20"/>
      <c r="ED352" s="20"/>
      <c r="EE352" s="20"/>
      <c r="EF352" s="20"/>
      <c r="EG352" s="20"/>
      <c r="EH352" s="20"/>
      <c r="EI352" s="20"/>
      <c r="EJ352" s="20"/>
      <c r="EK352" s="20"/>
      <c r="EL352" s="20"/>
      <c r="EM352" s="20"/>
      <c r="EN352" s="20"/>
      <c r="EO352" s="20"/>
      <c r="EP352" s="20"/>
      <c r="EQ352" s="20"/>
      <c r="ER352" s="20"/>
      <c r="ES352" s="20"/>
      <c r="ET352" s="20"/>
      <c r="EU352" s="20"/>
      <c r="EV352" s="20"/>
      <c r="EW352" s="20"/>
      <c r="EX352" s="20"/>
      <c r="EY352" s="20"/>
      <c r="EZ352" s="20"/>
      <c r="FA352" s="20"/>
      <c r="FB352" s="20"/>
      <c r="FC352" s="20"/>
      <c r="FD352" s="20"/>
      <c r="FE352" s="20"/>
      <c r="FF352" s="20"/>
      <c r="FG352" s="20"/>
      <c r="FH352" s="20"/>
      <c r="FI352" s="20"/>
      <c r="FJ352" s="20"/>
      <c r="FK352" s="20"/>
      <c r="FL352" s="20"/>
      <c r="FM352" s="20"/>
      <c r="FN352" s="20"/>
      <c r="FO352" s="20"/>
      <c r="FP352" s="20"/>
      <c r="FQ352" s="20"/>
      <c r="FR352" s="20"/>
      <c r="FS352" s="20"/>
      <c r="FT352" s="20"/>
      <c r="FU352" s="20"/>
      <c r="FV352" s="20"/>
      <c r="FW352" s="20"/>
      <c r="FX352" s="20"/>
      <c r="FY352" s="20"/>
      <c r="FZ352" s="20"/>
      <c r="GA352" s="20"/>
      <c r="GB352" s="20"/>
      <c r="GC352" s="20"/>
      <c r="GD352" s="20"/>
      <c r="GE352" s="20"/>
      <c r="GF352" s="20"/>
      <c r="GG352" s="20"/>
      <c r="GH352" s="20"/>
      <c r="GI352" s="20"/>
      <c r="GJ352" s="20"/>
      <c r="GL352" s="24"/>
      <c r="GO352" s="20"/>
    </row>
    <row r="353" ht="15.75" customHeight="1">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X353" s="20"/>
      <c r="BY353" s="20"/>
      <c r="BZ353" s="20"/>
      <c r="CA353" s="20"/>
      <c r="CB353" s="20"/>
      <c r="CC353" s="20"/>
      <c r="CD353" s="20"/>
      <c r="CE353" s="20"/>
      <c r="CF353" s="20"/>
      <c r="CG353" s="20"/>
      <c r="CH353" s="20"/>
      <c r="CI353" s="20"/>
      <c r="CJ353" s="20"/>
      <c r="CK353" s="20"/>
      <c r="CL353" s="20"/>
      <c r="CM353" s="20"/>
      <c r="CN353" s="20"/>
      <c r="CO353" s="20"/>
      <c r="CP353" s="20"/>
      <c r="CQ353" s="20"/>
      <c r="CR353" s="20"/>
      <c r="CS353" s="20"/>
      <c r="CT353" s="20"/>
      <c r="CU353" s="20"/>
      <c r="CV353" s="20"/>
      <c r="CW353" s="20"/>
      <c r="CX353" s="20"/>
      <c r="CY353" s="20"/>
      <c r="CZ353" s="20"/>
      <c r="DA353" s="20"/>
      <c r="DB353" s="20"/>
      <c r="DC353" s="20"/>
      <c r="DD353" s="20"/>
      <c r="DE353" s="20"/>
      <c r="DF353" s="20"/>
      <c r="DG353" s="20"/>
      <c r="DH353" s="20"/>
      <c r="DI353" s="20"/>
      <c r="DJ353" s="20"/>
      <c r="DK353" s="20"/>
      <c r="DL353" s="20"/>
      <c r="DM353" s="20"/>
      <c r="DN353" s="20"/>
      <c r="DO353" s="20"/>
      <c r="DP353" s="20"/>
      <c r="DQ353" s="20"/>
      <c r="DR353" s="20"/>
      <c r="DS353" s="20"/>
      <c r="DT353" s="20"/>
      <c r="DU353" s="20"/>
      <c r="DV353" s="20"/>
      <c r="DW353" s="20"/>
      <c r="DX353" s="20"/>
      <c r="DY353" s="20"/>
      <c r="DZ353" s="20"/>
      <c r="EA353" s="20"/>
      <c r="EB353" s="20"/>
      <c r="EC353" s="20"/>
      <c r="ED353" s="20"/>
      <c r="EE353" s="20"/>
      <c r="EF353" s="20"/>
      <c r="EG353" s="20"/>
      <c r="EH353" s="20"/>
      <c r="EI353" s="20"/>
      <c r="EJ353" s="20"/>
      <c r="EK353" s="20"/>
      <c r="EL353" s="20"/>
      <c r="EM353" s="20"/>
      <c r="EN353" s="20"/>
      <c r="EO353" s="20"/>
      <c r="EP353" s="20"/>
      <c r="EQ353" s="20"/>
      <c r="ER353" s="20"/>
      <c r="ES353" s="20"/>
      <c r="ET353" s="20"/>
      <c r="EU353" s="20"/>
      <c r="EV353" s="20"/>
      <c r="EW353" s="20"/>
      <c r="EX353" s="20"/>
      <c r="EY353" s="20"/>
      <c r="EZ353" s="20"/>
      <c r="FA353" s="20"/>
      <c r="FB353" s="20"/>
      <c r="FC353" s="20"/>
      <c r="FD353" s="20"/>
      <c r="FE353" s="20"/>
      <c r="FF353" s="20"/>
      <c r="FG353" s="20"/>
      <c r="FH353" s="20"/>
      <c r="FI353" s="20"/>
      <c r="FJ353" s="20"/>
      <c r="FK353" s="20"/>
      <c r="FL353" s="20"/>
      <c r="FM353" s="20"/>
      <c r="FN353" s="20"/>
      <c r="FO353" s="20"/>
      <c r="FP353" s="20"/>
      <c r="FQ353" s="20"/>
      <c r="FR353" s="20"/>
      <c r="FS353" s="20"/>
      <c r="FT353" s="20"/>
      <c r="FU353" s="20"/>
      <c r="FV353" s="20"/>
      <c r="FW353" s="20"/>
      <c r="FX353" s="20"/>
      <c r="FY353" s="20"/>
      <c r="FZ353" s="20"/>
      <c r="GA353" s="20"/>
      <c r="GB353" s="20"/>
      <c r="GC353" s="20"/>
      <c r="GD353" s="20"/>
      <c r="GE353" s="20"/>
      <c r="GF353" s="20"/>
      <c r="GG353" s="20"/>
      <c r="GH353" s="20"/>
      <c r="GI353" s="20"/>
      <c r="GJ353" s="20"/>
      <c r="GL353" s="24"/>
      <c r="GO353" s="20"/>
    </row>
    <row r="354" ht="15.75" customHeight="1">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X354" s="20"/>
      <c r="BY354" s="20"/>
      <c r="BZ354" s="20"/>
      <c r="CA354" s="20"/>
      <c r="CB354" s="20"/>
      <c r="CC354" s="20"/>
      <c r="CD354" s="20"/>
      <c r="CE354" s="20"/>
      <c r="CF354" s="20"/>
      <c r="CG354" s="20"/>
      <c r="CH354" s="20"/>
      <c r="CI354" s="20"/>
      <c r="CJ354" s="20"/>
      <c r="CK354" s="20"/>
      <c r="CL354" s="20"/>
      <c r="CM354" s="20"/>
      <c r="CN354" s="20"/>
      <c r="CO354" s="20"/>
      <c r="CP354" s="20"/>
      <c r="CQ354" s="20"/>
      <c r="CR354" s="20"/>
      <c r="CS354" s="20"/>
      <c r="CT354" s="20"/>
      <c r="CU354" s="20"/>
      <c r="CV354" s="20"/>
      <c r="CW354" s="20"/>
      <c r="CX354" s="20"/>
      <c r="CY354" s="20"/>
      <c r="CZ354" s="20"/>
      <c r="DA354" s="20"/>
      <c r="DB354" s="20"/>
      <c r="DC354" s="20"/>
      <c r="DD354" s="20"/>
      <c r="DE354" s="20"/>
      <c r="DF354" s="20"/>
      <c r="DG354" s="20"/>
      <c r="DH354" s="20"/>
      <c r="DI354" s="20"/>
      <c r="DJ354" s="20"/>
      <c r="DK354" s="20"/>
      <c r="DL354" s="20"/>
      <c r="DM354" s="20"/>
      <c r="DN354" s="20"/>
      <c r="DO354" s="20"/>
      <c r="DP354" s="20"/>
      <c r="DQ354" s="20"/>
      <c r="DR354" s="20"/>
      <c r="DS354" s="20"/>
      <c r="DT354" s="20"/>
      <c r="DU354" s="20"/>
      <c r="DV354" s="20"/>
      <c r="DW354" s="20"/>
      <c r="DX354" s="20"/>
      <c r="DY354" s="20"/>
      <c r="DZ354" s="20"/>
      <c r="EA354" s="20"/>
      <c r="EB354" s="20"/>
      <c r="EC354" s="20"/>
      <c r="ED354" s="20"/>
      <c r="EE354" s="20"/>
      <c r="EF354" s="20"/>
      <c r="EG354" s="20"/>
      <c r="EH354" s="20"/>
      <c r="EI354" s="20"/>
      <c r="EJ354" s="20"/>
      <c r="EK354" s="20"/>
      <c r="EL354" s="20"/>
      <c r="EM354" s="20"/>
      <c r="EN354" s="20"/>
      <c r="EO354" s="20"/>
      <c r="EP354" s="20"/>
      <c r="EQ354" s="20"/>
      <c r="ER354" s="20"/>
      <c r="ES354" s="20"/>
      <c r="ET354" s="20"/>
      <c r="EU354" s="20"/>
      <c r="EV354" s="20"/>
      <c r="EW354" s="20"/>
      <c r="EX354" s="20"/>
      <c r="EY354" s="20"/>
      <c r="EZ354" s="20"/>
      <c r="FA354" s="20"/>
      <c r="FB354" s="20"/>
      <c r="FC354" s="20"/>
      <c r="FD354" s="20"/>
      <c r="FE354" s="20"/>
      <c r="FF354" s="20"/>
      <c r="FG354" s="20"/>
      <c r="FH354" s="20"/>
      <c r="FI354" s="20"/>
      <c r="FJ354" s="20"/>
      <c r="FK354" s="20"/>
      <c r="FL354" s="20"/>
      <c r="FM354" s="20"/>
      <c r="FN354" s="20"/>
      <c r="FO354" s="20"/>
      <c r="FP354" s="20"/>
      <c r="FQ354" s="20"/>
      <c r="FR354" s="20"/>
      <c r="FS354" s="20"/>
      <c r="FT354" s="20"/>
      <c r="FU354" s="20"/>
      <c r="FV354" s="20"/>
      <c r="FW354" s="20"/>
      <c r="FX354" s="20"/>
      <c r="FY354" s="20"/>
      <c r="FZ354" s="20"/>
      <c r="GA354" s="20"/>
      <c r="GB354" s="20"/>
      <c r="GC354" s="20"/>
      <c r="GD354" s="20"/>
      <c r="GE354" s="20"/>
      <c r="GF354" s="20"/>
      <c r="GG354" s="20"/>
      <c r="GH354" s="20"/>
      <c r="GI354" s="20"/>
      <c r="GJ354" s="20"/>
      <c r="GL354" s="24"/>
      <c r="GO354" s="20"/>
    </row>
    <row r="355" ht="15.75" customHeight="1">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X355" s="20"/>
      <c r="BY355" s="20"/>
      <c r="BZ355" s="20"/>
      <c r="CA355" s="20"/>
      <c r="CB355" s="20"/>
      <c r="CC355" s="20"/>
      <c r="CD355" s="20"/>
      <c r="CE355" s="20"/>
      <c r="CF355" s="20"/>
      <c r="CG355" s="20"/>
      <c r="CH355" s="20"/>
      <c r="CI355" s="20"/>
      <c r="CJ355" s="20"/>
      <c r="CK355" s="20"/>
      <c r="CL355" s="20"/>
      <c r="CM355" s="20"/>
      <c r="CN355" s="20"/>
      <c r="CO355" s="20"/>
      <c r="CP355" s="20"/>
      <c r="CQ355" s="20"/>
      <c r="CR355" s="20"/>
      <c r="CS355" s="20"/>
      <c r="CT355" s="20"/>
      <c r="CU355" s="20"/>
      <c r="CV355" s="20"/>
      <c r="CW355" s="20"/>
      <c r="CX355" s="20"/>
      <c r="CY355" s="20"/>
      <c r="CZ355" s="20"/>
      <c r="DA355" s="20"/>
      <c r="DB355" s="20"/>
      <c r="DC355" s="20"/>
      <c r="DD355" s="20"/>
      <c r="DE355" s="20"/>
      <c r="DF355" s="20"/>
      <c r="DG355" s="20"/>
      <c r="DH355" s="20"/>
      <c r="DI355" s="20"/>
      <c r="DJ355" s="20"/>
      <c r="DK355" s="20"/>
      <c r="DL355" s="20"/>
      <c r="DM355" s="20"/>
      <c r="DN355" s="20"/>
      <c r="DO355" s="20"/>
      <c r="DP355" s="20"/>
      <c r="DQ355" s="20"/>
      <c r="DR355" s="20"/>
      <c r="DS355" s="20"/>
      <c r="DT355" s="20"/>
      <c r="DU355" s="20"/>
      <c r="DV355" s="20"/>
      <c r="DW355" s="20"/>
      <c r="DX355" s="20"/>
      <c r="DY355" s="20"/>
      <c r="DZ355" s="20"/>
      <c r="EA355" s="20"/>
      <c r="EB355" s="20"/>
      <c r="EC355" s="20"/>
      <c r="ED355" s="20"/>
      <c r="EE355" s="20"/>
      <c r="EF355" s="20"/>
      <c r="EG355" s="20"/>
      <c r="EH355" s="20"/>
      <c r="EI355" s="20"/>
      <c r="EJ355" s="20"/>
      <c r="EK355" s="20"/>
      <c r="EL355" s="20"/>
      <c r="EM355" s="20"/>
      <c r="EN355" s="20"/>
      <c r="EO355" s="20"/>
      <c r="EP355" s="20"/>
      <c r="EQ355" s="20"/>
      <c r="ER355" s="20"/>
      <c r="ES355" s="20"/>
      <c r="ET355" s="20"/>
      <c r="EU355" s="20"/>
      <c r="EV355" s="20"/>
      <c r="EW355" s="20"/>
      <c r="EX355" s="20"/>
      <c r="EY355" s="20"/>
      <c r="EZ355" s="20"/>
      <c r="FA355" s="20"/>
      <c r="FB355" s="20"/>
      <c r="FC355" s="20"/>
      <c r="FD355" s="20"/>
      <c r="FE355" s="20"/>
      <c r="FF355" s="20"/>
      <c r="FG355" s="20"/>
      <c r="FH355" s="20"/>
      <c r="FI355" s="20"/>
      <c r="FJ355" s="20"/>
      <c r="FK355" s="20"/>
      <c r="FL355" s="20"/>
      <c r="FM355" s="20"/>
      <c r="FN355" s="20"/>
      <c r="FO355" s="20"/>
      <c r="FP355" s="20"/>
      <c r="FQ355" s="20"/>
      <c r="FR355" s="20"/>
      <c r="FS355" s="20"/>
      <c r="FT355" s="20"/>
      <c r="FU355" s="20"/>
      <c r="FV355" s="20"/>
      <c r="FW355" s="20"/>
      <c r="FX355" s="20"/>
      <c r="FY355" s="20"/>
      <c r="FZ355" s="20"/>
      <c r="GA355" s="20"/>
      <c r="GB355" s="20"/>
      <c r="GC355" s="20"/>
      <c r="GD355" s="20"/>
      <c r="GE355" s="20"/>
      <c r="GF355" s="20"/>
      <c r="GG355" s="20"/>
      <c r="GH355" s="20"/>
      <c r="GI355" s="20"/>
      <c r="GJ355" s="20"/>
      <c r="GL355" s="24"/>
      <c r="GO355" s="20"/>
    </row>
    <row r="356" ht="15.75" customHeight="1">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X356" s="20"/>
      <c r="BY356" s="20"/>
      <c r="BZ356" s="20"/>
      <c r="CA356" s="20"/>
      <c r="CB356" s="20"/>
      <c r="CC356" s="20"/>
      <c r="CD356" s="20"/>
      <c r="CE356" s="20"/>
      <c r="CF356" s="20"/>
      <c r="CG356" s="20"/>
      <c r="CH356" s="20"/>
      <c r="CI356" s="20"/>
      <c r="CJ356" s="20"/>
      <c r="CK356" s="20"/>
      <c r="CL356" s="20"/>
      <c r="CM356" s="20"/>
      <c r="CN356" s="20"/>
      <c r="CO356" s="20"/>
      <c r="CP356" s="20"/>
      <c r="CQ356" s="20"/>
      <c r="CR356" s="20"/>
      <c r="CS356" s="20"/>
      <c r="CT356" s="20"/>
      <c r="CU356" s="20"/>
      <c r="CV356" s="20"/>
      <c r="CW356" s="20"/>
      <c r="CX356" s="20"/>
      <c r="CY356" s="20"/>
      <c r="CZ356" s="20"/>
      <c r="DA356" s="20"/>
      <c r="DB356" s="20"/>
      <c r="DC356" s="20"/>
      <c r="DD356" s="20"/>
      <c r="DE356" s="20"/>
      <c r="DF356" s="20"/>
      <c r="DG356" s="20"/>
      <c r="DH356" s="20"/>
      <c r="DI356" s="20"/>
      <c r="DJ356" s="20"/>
      <c r="DK356" s="20"/>
      <c r="DL356" s="20"/>
      <c r="DM356" s="20"/>
      <c r="DN356" s="20"/>
      <c r="DO356" s="20"/>
      <c r="DP356" s="20"/>
      <c r="DQ356" s="20"/>
      <c r="DR356" s="20"/>
      <c r="DS356" s="20"/>
      <c r="DT356" s="20"/>
      <c r="DU356" s="20"/>
      <c r="DV356" s="20"/>
      <c r="DW356" s="20"/>
      <c r="DX356" s="20"/>
      <c r="DY356" s="20"/>
      <c r="DZ356" s="20"/>
      <c r="EA356" s="20"/>
      <c r="EB356" s="20"/>
      <c r="EC356" s="20"/>
      <c r="ED356" s="20"/>
      <c r="EE356" s="20"/>
      <c r="EF356" s="20"/>
      <c r="EG356" s="20"/>
      <c r="EH356" s="20"/>
      <c r="EI356" s="20"/>
      <c r="EJ356" s="20"/>
      <c r="EK356" s="20"/>
      <c r="EL356" s="20"/>
      <c r="EM356" s="20"/>
      <c r="EN356" s="20"/>
      <c r="EO356" s="20"/>
      <c r="EP356" s="20"/>
      <c r="EQ356" s="20"/>
      <c r="ER356" s="20"/>
      <c r="ES356" s="20"/>
      <c r="ET356" s="20"/>
      <c r="EU356" s="20"/>
      <c r="EV356" s="20"/>
      <c r="EW356" s="20"/>
      <c r="EX356" s="20"/>
      <c r="EY356" s="20"/>
      <c r="EZ356" s="20"/>
      <c r="FA356" s="20"/>
      <c r="FB356" s="20"/>
      <c r="FC356" s="20"/>
      <c r="FD356" s="20"/>
      <c r="FE356" s="20"/>
      <c r="FF356" s="20"/>
      <c r="FG356" s="20"/>
      <c r="FH356" s="20"/>
      <c r="FI356" s="20"/>
      <c r="FJ356" s="20"/>
      <c r="FK356" s="20"/>
      <c r="FL356" s="20"/>
      <c r="FM356" s="20"/>
      <c r="FN356" s="20"/>
      <c r="FO356" s="20"/>
      <c r="FP356" s="20"/>
      <c r="FQ356" s="20"/>
      <c r="FR356" s="20"/>
      <c r="FS356" s="20"/>
      <c r="FT356" s="20"/>
      <c r="FU356" s="20"/>
      <c r="FV356" s="20"/>
      <c r="FW356" s="20"/>
      <c r="FX356" s="20"/>
      <c r="FY356" s="20"/>
      <c r="FZ356" s="20"/>
      <c r="GA356" s="20"/>
      <c r="GB356" s="20"/>
      <c r="GC356" s="20"/>
      <c r="GD356" s="20"/>
      <c r="GE356" s="20"/>
      <c r="GF356" s="20"/>
      <c r="GG356" s="20"/>
      <c r="GH356" s="20"/>
      <c r="GI356" s="20"/>
      <c r="GJ356" s="20"/>
      <c r="GL356" s="24"/>
      <c r="GO356" s="20"/>
    </row>
    <row r="357" ht="15.75" customHeight="1">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X357" s="20"/>
      <c r="BY357" s="20"/>
      <c r="BZ357" s="20"/>
      <c r="CA357" s="20"/>
      <c r="CB357" s="20"/>
      <c r="CC357" s="20"/>
      <c r="CD357" s="20"/>
      <c r="CE357" s="20"/>
      <c r="CF357" s="20"/>
      <c r="CG357" s="20"/>
      <c r="CH357" s="20"/>
      <c r="CI357" s="20"/>
      <c r="CJ357" s="20"/>
      <c r="CK357" s="20"/>
      <c r="CL357" s="20"/>
      <c r="CM357" s="20"/>
      <c r="CN357" s="20"/>
      <c r="CO357" s="20"/>
      <c r="CP357" s="20"/>
      <c r="CQ357" s="20"/>
      <c r="CR357" s="20"/>
      <c r="CS357" s="20"/>
      <c r="CT357" s="20"/>
      <c r="CU357" s="20"/>
      <c r="CV357" s="20"/>
      <c r="CW357" s="20"/>
      <c r="CX357" s="20"/>
      <c r="CY357" s="20"/>
      <c r="CZ357" s="20"/>
      <c r="DA357" s="20"/>
      <c r="DB357" s="20"/>
      <c r="DC357" s="20"/>
      <c r="DD357" s="20"/>
      <c r="DE357" s="20"/>
      <c r="DF357" s="20"/>
      <c r="DG357" s="20"/>
      <c r="DH357" s="20"/>
      <c r="DI357" s="20"/>
      <c r="DJ357" s="20"/>
      <c r="DK357" s="20"/>
      <c r="DL357" s="20"/>
      <c r="DM357" s="20"/>
      <c r="DN357" s="20"/>
      <c r="DO357" s="20"/>
      <c r="DP357" s="20"/>
      <c r="DQ357" s="20"/>
      <c r="DR357" s="20"/>
      <c r="DS357" s="20"/>
      <c r="DT357" s="20"/>
      <c r="DU357" s="20"/>
      <c r="DV357" s="20"/>
      <c r="DW357" s="20"/>
      <c r="DX357" s="20"/>
      <c r="DY357" s="20"/>
      <c r="DZ357" s="20"/>
      <c r="EA357" s="20"/>
      <c r="EB357" s="20"/>
      <c r="EC357" s="20"/>
      <c r="ED357" s="20"/>
      <c r="EE357" s="20"/>
      <c r="EF357" s="20"/>
      <c r="EG357" s="20"/>
      <c r="EH357" s="20"/>
      <c r="EI357" s="20"/>
      <c r="EJ357" s="20"/>
      <c r="EK357" s="20"/>
      <c r="EL357" s="20"/>
      <c r="EM357" s="20"/>
      <c r="EN357" s="20"/>
      <c r="EO357" s="20"/>
      <c r="EP357" s="20"/>
      <c r="EQ357" s="20"/>
      <c r="ER357" s="20"/>
      <c r="ES357" s="20"/>
      <c r="ET357" s="20"/>
      <c r="EU357" s="20"/>
      <c r="EV357" s="20"/>
      <c r="EW357" s="20"/>
      <c r="EX357" s="20"/>
      <c r="EY357" s="20"/>
      <c r="EZ357" s="20"/>
      <c r="FA357" s="20"/>
      <c r="FB357" s="20"/>
      <c r="FC357" s="20"/>
      <c r="FD357" s="20"/>
      <c r="FE357" s="20"/>
      <c r="FF357" s="20"/>
      <c r="FG357" s="20"/>
      <c r="FH357" s="20"/>
      <c r="FI357" s="20"/>
      <c r="FJ357" s="20"/>
      <c r="FK357" s="20"/>
      <c r="FL357" s="20"/>
      <c r="FM357" s="20"/>
      <c r="FN357" s="20"/>
      <c r="FO357" s="20"/>
      <c r="FP357" s="20"/>
      <c r="FQ357" s="20"/>
      <c r="FR357" s="20"/>
      <c r="FS357" s="20"/>
      <c r="FT357" s="20"/>
      <c r="FU357" s="20"/>
      <c r="FV357" s="20"/>
      <c r="FW357" s="20"/>
      <c r="FX357" s="20"/>
      <c r="FY357" s="20"/>
      <c r="FZ357" s="20"/>
      <c r="GA357" s="20"/>
      <c r="GB357" s="20"/>
      <c r="GC357" s="20"/>
      <c r="GD357" s="20"/>
      <c r="GE357" s="20"/>
      <c r="GF357" s="20"/>
      <c r="GG357" s="20"/>
      <c r="GH357" s="20"/>
      <c r="GI357" s="20"/>
      <c r="GJ357" s="20"/>
      <c r="GL357" s="24"/>
      <c r="GO357" s="20"/>
    </row>
    <row r="358" ht="15.75" customHeight="1">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X358" s="20"/>
      <c r="BY358" s="20"/>
      <c r="BZ358" s="20"/>
      <c r="CA358" s="20"/>
      <c r="CB358" s="20"/>
      <c r="CC358" s="20"/>
      <c r="CD358" s="20"/>
      <c r="CE358" s="20"/>
      <c r="CF358" s="20"/>
      <c r="CG358" s="20"/>
      <c r="CH358" s="20"/>
      <c r="CI358" s="20"/>
      <c r="CJ358" s="20"/>
      <c r="CK358" s="20"/>
      <c r="CL358" s="20"/>
      <c r="CM358" s="20"/>
      <c r="CN358" s="20"/>
      <c r="CO358" s="20"/>
      <c r="CP358" s="20"/>
      <c r="CQ358" s="20"/>
      <c r="CR358" s="20"/>
      <c r="CS358" s="20"/>
      <c r="CT358" s="20"/>
      <c r="CU358" s="20"/>
      <c r="CV358" s="20"/>
      <c r="CW358" s="20"/>
      <c r="CX358" s="20"/>
      <c r="CY358" s="20"/>
      <c r="CZ358" s="20"/>
      <c r="DA358" s="20"/>
      <c r="DB358" s="20"/>
      <c r="DC358" s="20"/>
      <c r="DD358" s="20"/>
      <c r="DE358" s="20"/>
      <c r="DF358" s="20"/>
      <c r="DG358" s="20"/>
      <c r="DH358" s="20"/>
      <c r="DI358" s="20"/>
      <c r="DJ358" s="20"/>
      <c r="DK358" s="20"/>
      <c r="DL358" s="20"/>
      <c r="DM358" s="20"/>
      <c r="DN358" s="20"/>
      <c r="DO358" s="20"/>
      <c r="DP358" s="20"/>
      <c r="DQ358" s="20"/>
      <c r="DR358" s="20"/>
      <c r="DS358" s="20"/>
      <c r="DT358" s="20"/>
      <c r="DU358" s="20"/>
      <c r="DV358" s="20"/>
      <c r="DW358" s="20"/>
      <c r="DX358" s="20"/>
      <c r="DY358" s="20"/>
      <c r="DZ358" s="20"/>
      <c r="EA358" s="20"/>
      <c r="EB358" s="20"/>
      <c r="EC358" s="20"/>
      <c r="ED358" s="20"/>
      <c r="EE358" s="20"/>
      <c r="EF358" s="20"/>
      <c r="EG358" s="20"/>
      <c r="EH358" s="20"/>
      <c r="EI358" s="20"/>
      <c r="EJ358" s="20"/>
      <c r="EK358" s="20"/>
      <c r="EL358" s="20"/>
      <c r="EM358" s="20"/>
      <c r="EN358" s="20"/>
      <c r="EO358" s="20"/>
      <c r="EP358" s="20"/>
      <c r="EQ358" s="20"/>
      <c r="ER358" s="20"/>
      <c r="ES358" s="20"/>
      <c r="ET358" s="20"/>
      <c r="EU358" s="20"/>
      <c r="EV358" s="20"/>
      <c r="EW358" s="20"/>
      <c r="EX358" s="20"/>
      <c r="EY358" s="20"/>
      <c r="EZ358" s="20"/>
      <c r="FA358" s="20"/>
      <c r="FB358" s="20"/>
      <c r="FC358" s="20"/>
      <c r="FD358" s="20"/>
      <c r="FE358" s="20"/>
      <c r="FF358" s="20"/>
      <c r="FG358" s="20"/>
      <c r="FH358" s="20"/>
      <c r="FI358" s="20"/>
      <c r="FJ358" s="20"/>
      <c r="FK358" s="20"/>
      <c r="FL358" s="20"/>
      <c r="FM358" s="20"/>
      <c r="FN358" s="20"/>
      <c r="FO358" s="20"/>
      <c r="FP358" s="20"/>
      <c r="FQ358" s="20"/>
      <c r="FR358" s="20"/>
      <c r="FS358" s="20"/>
      <c r="FT358" s="20"/>
      <c r="FU358" s="20"/>
      <c r="FV358" s="20"/>
      <c r="FW358" s="20"/>
      <c r="FX358" s="20"/>
      <c r="FY358" s="20"/>
      <c r="FZ358" s="20"/>
      <c r="GA358" s="20"/>
      <c r="GB358" s="20"/>
      <c r="GC358" s="20"/>
      <c r="GD358" s="20"/>
      <c r="GE358" s="20"/>
      <c r="GF358" s="20"/>
      <c r="GG358" s="20"/>
      <c r="GH358" s="20"/>
      <c r="GI358" s="20"/>
      <c r="GJ358" s="20"/>
      <c r="GL358" s="24"/>
      <c r="GO358" s="20"/>
    </row>
    <row r="359" ht="15.75" customHeight="1">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X359" s="20"/>
      <c r="BY359" s="20"/>
      <c r="BZ359" s="20"/>
      <c r="CA359" s="20"/>
      <c r="CB359" s="20"/>
      <c r="CC359" s="20"/>
      <c r="CD359" s="20"/>
      <c r="CE359" s="20"/>
      <c r="CF359" s="20"/>
      <c r="CG359" s="20"/>
      <c r="CH359" s="20"/>
      <c r="CI359" s="20"/>
      <c r="CJ359" s="20"/>
      <c r="CK359" s="20"/>
      <c r="CL359" s="20"/>
      <c r="CM359" s="20"/>
      <c r="CN359" s="20"/>
      <c r="CO359" s="20"/>
      <c r="CP359" s="20"/>
      <c r="CQ359" s="20"/>
      <c r="CR359" s="20"/>
      <c r="CS359" s="20"/>
      <c r="CT359" s="20"/>
      <c r="CU359" s="20"/>
      <c r="CV359" s="20"/>
      <c r="CW359" s="20"/>
      <c r="CX359" s="20"/>
      <c r="CY359" s="20"/>
      <c r="CZ359" s="20"/>
      <c r="DA359" s="20"/>
      <c r="DB359" s="20"/>
      <c r="DC359" s="20"/>
      <c r="DD359" s="20"/>
      <c r="DE359" s="20"/>
      <c r="DF359" s="20"/>
      <c r="DG359" s="20"/>
      <c r="DH359" s="20"/>
      <c r="DI359" s="20"/>
      <c r="DJ359" s="20"/>
      <c r="DK359" s="20"/>
      <c r="DL359" s="20"/>
      <c r="DM359" s="20"/>
      <c r="DN359" s="20"/>
      <c r="DO359" s="20"/>
      <c r="DP359" s="20"/>
      <c r="DQ359" s="20"/>
      <c r="DR359" s="20"/>
      <c r="DS359" s="20"/>
      <c r="DT359" s="20"/>
      <c r="DU359" s="20"/>
      <c r="DV359" s="20"/>
      <c r="DW359" s="20"/>
      <c r="DX359" s="20"/>
      <c r="DY359" s="20"/>
      <c r="DZ359" s="20"/>
      <c r="EA359" s="20"/>
      <c r="EB359" s="20"/>
      <c r="EC359" s="20"/>
      <c r="ED359" s="20"/>
      <c r="EE359" s="20"/>
      <c r="EF359" s="20"/>
      <c r="EG359" s="20"/>
      <c r="EH359" s="20"/>
      <c r="EI359" s="20"/>
      <c r="EJ359" s="20"/>
      <c r="EK359" s="20"/>
      <c r="EL359" s="20"/>
      <c r="EM359" s="20"/>
      <c r="EN359" s="20"/>
      <c r="EO359" s="20"/>
      <c r="EP359" s="20"/>
      <c r="EQ359" s="20"/>
      <c r="ER359" s="20"/>
      <c r="ES359" s="20"/>
      <c r="ET359" s="20"/>
      <c r="EU359" s="20"/>
      <c r="EV359" s="20"/>
      <c r="EW359" s="20"/>
      <c r="EX359" s="20"/>
      <c r="EY359" s="20"/>
      <c r="EZ359" s="20"/>
      <c r="FA359" s="20"/>
      <c r="FB359" s="20"/>
      <c r="FC359" s="20"/>
      <c r="FD359" s="20"/>
      <c r="FE359" s="20"/>
      <c r="FF359" s="20"/>
      <c r="FG359" s="20"/>
      <c r="FH359" s="20"/>
      <c r="FI359" s="20"/>
      <c r="FJ359" s="20"/>
      <c r="FK359" s="20"/>
      <c r="FL359" s="20"/>
      <c r="FM359" s="20"/>
      <c r="FN359" s="20"/>
      <c r="FO359" s="20"/>
      <c r="FP359" s="20"/>
      <c r="FQ359" s="20"/>
      <c r="FR359" s="20"/>
      <c r="FS359" s="20"/>
      <c r="FT359" s="20"/>
      <c r="FU359" s="20"/>
      <c r="FV359" s="20"/>
      <c r="FW359" s="20"/>
      <c r="FX359" s="20"/>
      <c r="FY359" s="20"/>
      <c r="FZ359" s="20"/>
      <c r="GA359" s="20"/>
      <c r="GB359" s="20"/>
      <c r="GC359" s="20"/>
      <c r="GD359" s="20"/>
      <c r="GE359" s="20"/>
      <c r="GF359" s="20"/>
      <c r="GG359" s="20"/>
      <c r="GH359" s="20"/>
      <c r="GI359" s="20"/>
      <c r="GJ359" s="20"/>
      <c r="GL359" s="24"/>
      <c r="GO359" s="20"/>
    </row>
    <row r="360" ht="15.75" customHeight="1">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X360" s="20"/>
      <c r="BY360" s="20"/>
      <c r="BZ360" s="20"/>
      <c r="CA360" s="20"/>
      <c r="CB360" s="20"/>
      <c r="CC360" s="20"/>
      <c r="CD360" s="20"/>
      <c r="CE360" s="20"/>
      <c r="CF360" s="20"/>
      <c r="CG360" s="20"/>
      <c r="CH360" s="20"/>
      <c r="CI360" s="20"/>
      <c r="CJ360" s="20"/>
      <c r="CK360" s="20"/>
      <c r="CL360" s="20"/>
      <c r="CM360" s="20"/>
      <c r="CN360" s="20"/>
      <c r="CO360" s="20"/>
      <c r="CP360" s="20"/>
      <c r="CQ360" s="20"/>
      <c r="CR360" s="20"/>
      <c r="CS360" s="20"/>
      <c r="CT360" s="20"/>
      <c r="CU360" s="20"/>
      <c r="CV360" s="20"/>
      <c r="CW360" s="20"/>
      <c r="CX360" s="20"/>
      <c r="CY360" s="20"/>
      <c r="CZ360" s="20"/>
      <c r="DA360" s="20"/>
      <c r="DB360" s="20"/>
      <c r="DC360" s="20"/>
      <c r="DD360" s="20"/>
      <c r="DE360" s="20"/>
      <c r="DF360" s="20"/>
      <c r="DG360" s="20"/>
      <c r="DH360" s="20"/>
      <c r="DI360" s="20"/>
      <c r="DJ360" s="20"/>
      <c r="DK360" s="20"/>
      <c r="DL360" s="20"/>
      <c r="DM360" s="20"/>
      <c r="DN360" s="20"/>
      <c r="DO360" s="20"/>
      <c r="DP360" s="20"/>
      <c r="DQ360" s="20"/>
      <c r="DR360" s="20"/>
      <c r="DS360" s="20"/>
      <c r="DT360" s="20"/>
      <c r="DU360" s="20"/>
      <c r="DV360" s="20"/>
      <c r="DW360" s="20"/>
      <c r="DX360" s="20"/>
      <c r="DY360" s="20"/>
      <c r="DZ360" s="20"/>
      <c r="EA360" s="20"/>
      <c r="EB360" s="20"/>
      <c r="EC360" s="20"/>
      <c r="ED360" s="20"/>
      <c r="EE360" s="20"/>
      <c r="EF360" s="20"/>
      <c r="EG360" s="20"/>
      <c r="EH360" s="20"/>
      <c r="EI360" s="20"/>
      <c r="EJ360" s="20"/>
      <c r="EK360" s="20"/>
      <c r="EL360" s="20"/>
      <c r="EM360" s="20"/>
      <c r="EN360" s="20"/>
      <c r="EO360" s="20"/>
      <c r="EP360" s="20"/>
      <c r="EQ360" s="20"/>
      <c r="ER360" s="20"/>
      <c r="ES360" s="20"/>
      <c r="ET360" s="20"/>
      <c r="EU360" s="20"/>
      <c r="EV360" s="20"/>
      <c r="EW360" s="20"/>
      <c r="EX360" s="20"/>
      <c r="EY360" s="20"/>
      <c r="EZ360" s="20"/>
      <c r="FA360" s="20"/>
      <c r="FB360" s="20"/>
      <c r="FC360" s="20"/>
      <c r="FD360" s="20"/>
      <c r="FE360" s="20"/>
      <c r="FF360" s="20"/>
      <c r="FG360" s="20"/>
      <c r="FH360" s="20"/>
      <c r="FI360" s="20"/>
      <c r="FJ360" s="20"/>
      <c r="FK360" s="20"/>
      <c r="FL360" s="20"/>
      <c r="FM360" s="20"/>
      <c r="FN360" s="20"/>
      <c r="FO360" s="20"/>
      <c r="FP360" s="20"/>
      <c r="FQ360" s="20"/>
      <c r="FR360" s="20"/>
      <c r="FS360" s="20"/>
      <c r="FT360" s="20"/>
      <c r="FU360" s="20"/>
      <c r="FV360" s="20"/>
      <c r="FW360" s="20"/>
      <c r="FX360" s="20"/>
      <c r="FY360" s="20"/>
      <c r="FZ360" s="20"/>
      <c r="GA360" s="20"/>
      <c r="GB360" s="20"/>
      <c r="GC360" s="20"/>
      <c r="GD360" s="20"/>
      <c r="GE360" s="20"/>
      <c r="GF360" s="20"/>
      <c r="GG360" s="20"/>
      <c r="GH360" s="20"/>
      <c r="GI360" s="20"/>
      <c r="GJ360" s="20"/>
      <c r="GL360" s="24"/>
      <c r="GO360" s="20"/>
    </row>
    <row r="361" ht="15.75" customHeight="1">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X361" s="20"/>
      <c r="BY361" s="20"/>
      <c r="BZ361" s="20"/>
      <c r="CA361" s="20"/>
      <c r="CB361" s="20"/>
      <c r="CC361" s="20"/>
      <c r="CD361" s="20"/>
      <c r="CE361" s="20"/>
      <c r="CF361" s="20"/>
      <c r="CG361" s="20"/>
      <c r="CH361" s="20"/>
      <c r="CI361" s="20"/>
      <c r="CJ361" s="20"/>
      <c r="CK361" s="20"/>
      <c r="CL361" s="20"/>
      <c r="CM361" s="20"/>
      <c r="CN361" s="20"/>
      <c r="CO361" s="20"/>
      <c r="CP361" s="20"/>
      <c r="CQ361" s="20"/>
      <c r="CR361" s="20"/>
      <c r="CS361" s="20"/>
      <c r="CT361" s="20"/>
      <c r="CU361" s="20"/>
      <c r="CV361" s="20"/>
      <c r="CW361" s="20"/>
      <c r="CX361" s="20"/>
      <c r="CY361" s="20"/>
      <c r="CZ361" s="20"/>
      <c r="DA361" s="20"/>
      <c r="DB361" s="20"/>
      <c r="DC361" s="20"/>
      <c r="DD361" s="20"/>
      <c r="DE361" s="20"/>
      <c r="DF361" s="20"/>
      <c r="DG361" s="20"/>
      <c r="DH361" s="20"/>
      <c r="DI361" s="20"/>
      <c r="DJ361" s="20"/>
      <c r="DK361" s="20"/>
      <c r="DL361" s="20"/>
      <c r="DM361" s="20"/>
      <c r="DN361" s="20"/>
      <c r="DO361" s="20"/>
      <c r="DP361" s="20"/>
      <c r="DQ361" s="20"/>
      <c r="DR361" s="20"/>
      <c r="DS361" s="20"/>
      <c r="DT361" s="20"/>
      <c r="DU361" s="20"/>
      <c r="DV361" s="20"/>
      <c r="DW361" s="20"/>
      <c r="DX361" s="20"/>
      <c r="DY361" s="20"/>
      <c r="DZ361" s="20"/>
      <c r="EA361" s="20"/>
      <c r="EB361" s="20"/>
      <c r="EC361" s="20"/>
      <c r="ED361" s="20"/>
      <c r="EE361" s="20"/>
      <c r="EF361" s="20"/>
      <c r="EG361" s="20"/>
      <c r="EH361" s="20"/>
      <c r="EI361" s="20"/>
      <c r="EJ361" s="20"/>
      <c r="EK361" s="20"/>
      <c r="EL361" s="20"/>
      <c r="EM361" s="20"/>
      <c r="EN361" s="20"/>
      <c r="EO361" s="20"/>
      <c r="EP361" s="20"/>
      <c r="EQ361" s="20"/>
      <c r="ER361" s="20"/>
      <c r="ES361" s="20"/>
      <c r="ET361" s="20"/>
      <c r="EU361" s="20"/>
      <c r="EV361" s="20"/>
      <c r="EW361" s="20"/>
      <c r="EX361" s="20"/>
      <c r="EY361" s="20"/>
      <c r="EZ361" s="20"/>
      <c r="FA361" s="20"/>
      <c r="FB361" s="20"/>
      <c r="FC361" s="20"/>
      <c r="FD361" s="20"/>
      <c r="FE361" s="20"/>
      <c r="FF361" s="20"/>
      <c r="FG361" s="20"/>
      <c r="FH361" s="20"/>
      <c r="FI361" s="20"/>
      <c r="FJ361" s="20"/>
      <c r="FK361" s="20"/>
      <c r="FL361" s="20"/>
      <c r="FM361" s="20"/>
      <c r="FN361" s="20"/>
      <c r="FO361" s="20"/>
      <c r="FP361" s="20"/>
      <c r="FQ361" s="20"/>
      <c r="FR361" s="20"/>
      <c r="FS361" s="20"/>
      <c r="FT361" s="20"/>
      <c r="FU361" s="20"/>
      <c r="FV361" s="20"/>
      <c r="FW361" s="20"/>
      <c r="FX361" s="20"/>
      <c r="FY361" s="20"/>
      <c r="FZ361" s="20"/>
      <c r="GA361" s="20"/>
      <c r="GB361" s="20"/>
      <c r="GC361" s="20"/>
      <c r="GD361" s="20"/>
      <c r="GE361" s="20"/>
      <c r="GF361" s="20"/>
      <c r="GG361" s="20"/>
      <c r="GH361" s="20"/>
      <c r="GI361" s="20"/>
      <c r="GJ361" s="20"/>
      <c r="GL361" s="24"/>
      <c r="GO361" s="20"/>
    </row>
    <row r="362" ht="15.75" customHeight="1">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X362" s="20"/>
      <c r="BY362" s="20"/>
      <c r="BZ362" s="20"/>
      <c r="CA362" s="20"/>
      <c r="CB362" s="20"/>
      <c r="CC362" s="20"/>
      <c r="CD362" s="20"/>
      <c r="CE362" s="20"/>
      <c r="CF362" s="20"/>
      <c r="CG362" s="20"/>
      <c r="CH362" s="20"/>
      <c r="CI362" s="20"/>
      <c r="CJ362" s="20"/>
      <c r="CK362" s="20"/>
      <c r="CL362" s="20"/>
      <c r="CM362" s="20"/>
      <c r="CN362" s="20"/>
      <c r="CO362" s="20"/>
      <c r="CP362" s="20"/>
      <c r="CQ362" s="20"/>
      <c r="CR362" s="20"/>
      <c r="CS362" s="20"/>
      <c r="CT362" s="20"/>
      <c r="CU362" s="20"/>
      <c r="CV362" s="20"/>
      <c r="CW362" s="20"/>
      <c r="CX362" s="20"/>
      <c r="CY362" s="20"/>
      <c r="CZ362" s="20"/>
      <c r="DA362" s="20"/>
      <c r="DB362" s="20"/>
      <c r="DC362" s="20"/>
      <c r="DD362" s="20"/>
      <c r="DE362" s="20"/>
      <c r="DF362" s="20"/>
      <c r="DG362" s="20"/>
      <c r="DH362" s="20"/>
      <c r="DI362" s="20"/>
      <c r="DJ362" s="20"/>
      <c r="DK362" s="20"/>
      <c r="DL362" s="20"/>
      <c r="DM362" s="20"/>
      <c r="DN362" s="20"/>
      <c r="DO362" s="20"/>
      <c r="DP362" s="20"/>
      <c r="DQ362" s="20"/>
      <c r="DR362" s="20"/>
      <c r="DS362" s="20"/>
      <c r="DT362" s="20"/>
      <c r="DU362" s="20"/>
      <c r="DV362" s="20"/>
      <c r="DW362" s="20"/>
      <c r="DX362" s="20"/>
      <c r="DY362" s="20"/>
      <c r="DZ362" s="20"/>
      <c r="EA362" s="20"/>
      <c r="EB362" s="20"/>
      <c r="EC362" s="20"/>
      <c r="ED362" s="20"/>
      <c r="EE362" s="20"/>
      <c r="EF362" s="20"/>
      <c r="EG362" s="20"/>
      <c r="EH362" s="20"/>
      <c r="EI362" s="20"/>
      <c r="EJ362" s="20"/>
      <c r="EK362" s="20"/>
      <c r="EL362" s="20"/>
      <c r="EM362" s="20"/>
      <c r="EN362" s="20"/>
      <c r="EO362" s="20"/>
      <c r="EP362" s="20"/>
      <c r="EQ362" s="20"/>
      <c r="ER362" s="20"/>
      <c r="ES362" s="20"/>
      <c r="ET362" s="20"/>
      <c r="EU362" s="20"/>
      <c r="EV362" s="20"/>
      <c r="EW362" s="20"/>
      <c r="EX362" s="20"/>
      <c r="EY362" s="20"/>
      <c r="EZ362" s="20"/>
      <c r="FA362" s="20"/>
      <c r="FB362" s="20"/>
      <c r="FC362" s="20"/>
      <c r="FD362" s="20"/>
      <c r="FE362" s="20"/>
      <c r="FF362" s="20"/>
      <c r="FG362" s="20"/>
      <c r="FH362" s="20"/>
      <c r="FI362" s="20"/>
      <c r="FJ362" s="20"/>
      <c r="FK362" s="20"/>
      <c r="FL362" s="20"/>
      <c r="FM362" s="20"/>
      <c r="FN362" s="20"/>
      <c r="FO362" s="20"/>
      <c r="FP362" s="20"/>
      <c r="FQ362" s="20"/>
      <c r="FR362" s="20"/>
      <c r="FS362" s="20"/>
      <c r="FT362" s="20"/>
      <c r="FU362" s="20"/>
      <c r="FV362" s="20"/>
      <c r="FW362" s="20"/>
      <c r="FX362" s="20"/>
      <c r="FY362" s="20"/>
      <c r="FZ362" s="20"/>
      <c r="GA362" s="20"/>
      <c r="GB362" s="20"/>
      <c r="GC362" s="20"/>
      <c r="GD362" s="20"/>
      <c r="GE362" s="20"/>
      <c r="GF362" s="20"/>
      <c r="GG362" s="20"/>
      <c r="GH362" s="20"/>
      <c r="GI362" s="20"/>
      <c r="GJ362" s="20"/>
      <c r="GL362" s="24"/>
      <c r="GO362" s="20"/>
    </row>
    <row r="363" ht="15.75" customHeight="1">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X363" s="20"/>
      <c r="BY363" s="20"/>
      <c r="BZ363" s="20"/>
      <c r="CA363" s="20"/>
      <c r="CB363" s="20"/>
      <c r="CC363" s="20"/>
      <c r="CD363" s="20"/>
      <c r="CE363" s="20"/>
      <c r="CF363" s="20"/>
      <c r="CG363" s="20"/>
      <c r="CH363" s="20"/>
      <c r="CI363" s="20"/>
      <c r="CJ363" s="20"/>
      <c r="CK363" s="20"/>
      <c r="CL363" s="20"/>
      <c r="CM363" s="20"/>
      <c r="CN363" s="20"/>
      <c r="CO363" s="20"/>
      <c r="CP363" s="20"/>
      <c r="CQ363" s="20"/>
      <c r="CR363" s="20"/>
      <c r="CS363" s="20"/>
      <c r="CT363" s="20"/>
      <c r="CU363" s="20"/>
      <c r="CV363" s="20"/>
      <c r="CW363" s="20"/>
      <c r="CX363" s="20"/>
      <c r="CY363" s="20"/>
      <c r="CZ363" s="20"/>
      <c r="DA363" s="20"/>
      <c r="DB363" s="20"/>
      <c r="DC363" s="20"/>
      <c r="DD363" s="20"/>
      <c r="DE363" s="20"/>
      <c r="DF363" s="20"/>
      <c r="DG363" s="20"/>
      <c r="DH363" s="20"/>
      <c r="DI363" s="20"/>
      <c r="DJ363" s="20"/>
      <c r="DK363" s="20"/>
      <c r="DL363" s="20"/>
      <c r="DM363" s="20"/>
      <c r="DN363" s="20"/>
      <c r="DO363" s="20"/>
      <c r="DP363" s="20"/>
      <c r="DQ363" s="20"/>
      <c r="DR363" s="20"/>
      <c r="DS363" s="20"/>
      <c r="DT363" s="20"/>
      <c r="DU363" s="20"/>
      <c r="DV363" s="20"/>
      <c r="DW363" s="20"/>
      <c r="DX363" s="20"/>
      <c r="DY363" s="20"/>
      <c r="DZ363" s="20"/>
      <c r="EA363" s="20"/>
      <c r="EB363" s="20"/>
      <c r="EC363" s="20"/>
      <c r="ED363" s="20"/>
      <c r="EE363" s="20"/>
      <c r="EF363" s="20"/>
      <c r="EG363" s="20"/>
      <c r="EH363" s="20"/>
      <c r="EI363" s="20"/>
      <c r="EJ363" s="20"/>
      <c r="EK363" s="20"/>
      <c r="EL363" s="20"/>
      <c r="EM363" s="20"/>
      <c r="EN363" s="20"/>
      <c r="EO363" s="20"/>
      <c r="EP363" s="20"/>
      <c r="EQ363" s="20"/>
      <c r="ER363" s="20"/>
      <c r="ES363" s="20"/>
      <c r="ET363" s="20"/>
      <c r="EU363" s="20"/>
      <c r="EV363" s="20"/>
      <c r="EW363" s="20"/>
      <c r="EX363" s="20"/>
      <c r="EY363" s="20"/>
      <c r="EZ363" s="20"/>
      <c r="FA363" s="20"/>
      <c r="FB363" s="20"/>
      <c r="FC363" s="20"/>
      <c r="FD363" s="20"/>
      <c r="FE363" s="20"/>
      <c r="FF363" s="20"/>
      <c r="FG363" s="20"/>
      <c r="FH363" s="20"/>
      <c r="FI363" s="20"/>
      <c r="FJ363" s="20"/>
      <c r="FK363" s="20"/>
      <c r="FL363" s="20"/>
      <c r="FM363" s="20"/>
      <c r="FN363" s="20"/>
      <c r="FO363" s="20"/>
      <c r="FP363" s="20"/>
      <c r="FQ363" s="20"/>
      <c r="FR363" s="20"/>
      <c r="FS363" s="20"/>
      <c r="FT363" s="20"/>
      <c r="FU363" s="20"/>
      <c r="FV363" s="20"/>
      <c r="FW363" s="20"/>
      <c r="FX363" s="20"/>
      <c r="FY363" s="20"/>
      <c r="FZ363" s="20"/>
      <c r="GA363" s="20"/>
      <c r="GB363" s="20"/>
      <c r="GC363" s="20"/>
      <c r="GD363" s="20"/>
      <c r="GE363" s="20"/>
      <c r="GF363" s="20"/>
      <c r="GG363" s="20"/>
      <c r="GH363" s="20"/>
      <c r="GI363" s="20"/>
      <c r="GJ363" s="20"/>
      <c r="GL363" s="24"/>
      <c r="GO363" s="20"/>
    </row>
    <row r="364" ht="15.75" customHeight="1">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X364" s="20"/>
      <c r="BY364" s="20"/>
      <c r="BZ364" s="20"/>
      <c r="CA364" s="20"/>
      <c r="CB364" s="20"/>
      <c r="CC364" s="20"/>
      <c r="CD364" s="20"/>
      <c r="CE364" s="20"/>
      <c r="CF364" s="20"/>
      <c r="CG364" s="20"/>
      <c r="CH364" s="20"/>
      <c r="CI364" s="20"/>
      <c r="CJ364" s="20"/>
      <c r="CK364" s="20"/>
      <c r="CL364" s="20"/>
      <c r="CM364" s="20"/>
      <c r="CN364" s="20"/>
      <c r="CO364" s="20"/>
      <c r="CP364" s="20"/>
      <c r="CQ364" s="20"/>
      <c r="CR364" s="20"/>
      <c r="CS364" s="20"/>
      <c r="CT364" s="20"/>
      <c r="CU364" s="20"/>
      <c r="CV364" s="20"/>
      <c r="CW364" s="20"/>
      <c r="CX364" s="20"/>
      <c r="CY364" s="20"/>
      <c r="CZ364" s="20"/>
      <c r="DA364" s="20"/>
      <c r="DB364" s="20"/>
      <c r="DC364" s="20"/>
      <c r="DD364" s="20"/>
      <c r="DE364" s="20"/>
      <c r="DF364" s="20"/>
      <c r="DG364" s="20"/>
      <c r="DH364" s="20"/>
      <c r="DI364" s="20"/>
      <c r="DJ364" s="20"/>
      <c r="DK364" s="20"/>
      <c r="DL364" s="20"/>
      <c r="DM364" s="20"/>
      <c r="DN364" s="20"/>
      <c r="DO364" s="20"/>
      <c r="DP364" s="20"/>
      <c r="DQ364" s="20"/>
      <c r="DR364" s="20"/>
      <c r="DS364" s="20"/>
      <c r="DT364" s="20"/>
      <c r="DU364" s="20"/>
      <c r="DV364" s="20"/>
      <c r="DW364" s="20"/>
      <c r="DX364" s="20"/>
      <c r="DY364" s="20"/>
      <c r="DZ364" s="20"/>
      <c r="EA364" s="20"/>
      <c r="EB364" s="20"/>
      <c r="EC364" s="20"/>
      <c r="ED364" s="20"/>
      <c r="EE364" s="20"/>
      <c r="EF364" s="20"/>
      <c r="EG364" s="20"/>
      <c r="EH364" s="20"/>
      <c r="EI364" s="20"/>
      <c r="EJ364" s="20"/>
      <c r="EK364" s="20"/>
      <c r="EL364" s="20"/>
      <c r="EM364" s="20"/>
      <c r="EN364" s="20"/>
      <c r="EO364" s="20"/>
      <c r="EP364" s="20"/>
      <c r="EQ364" s="20"/>
      <c r="ER364" s="20"/>
      <c r="ES364" s="20"/>
      <c r="ET364" s="20"/>
      <c r="EU364" s="20"/>
      <c r="EV364" s="20"/>
      <c r="EW364" s="20"/>
      <c r="EX364" s="20"/>
      <c r="EY364" s="20"/>
      <c r="EZ364" s="20"/>
      <c r="FA364" s="20"/>
      <c r="FB364" s="20"/>
      <c r="FC364" s="20"/>
      <c r="FD364" s="20"/>
      <c r="FE364" s="20"/>
      <c r="FF364" s="20"/>
      <c r="FG364" s="20"/>
      <c r="FH364" s="20"/>
      <c r="FI364" s="20"/>
      <c r="FJ364" s="20"/>
      <c r="FK364" s="20"/>
      <c r="FL364" s="20"/>
      <c r="FM364" s="20"/>
      <c r="FN364" s="20"/>
      <c r="FO364" s="20"/>
      <c r="FP364" s="20"/>
      <c r="FQ364" s="20"/>
      <c r="FR364" s="20"/>
      <c r="FS364" s="20"/>
      <c r="FT364" s="20"/>
      <c r="FU364" s="20"/>
      <c r="FV364" s="20"/>
      <c r="FW364" s="20"/>
      <c r="FX364" s="20"/>
      <c r="FY364" s="20"/>
      <c r="FZ364" s="20"/>
      <c r="GA364" s="20"/>
      <c r="GB364" s="20"/>
      <c r="GC364" s="20"/>
      <c r="GD364" s="20"/>
      <c r="GE364" s="20"/>
      <c r="GF364" s="20"/>
      <c r="GG364" s="20"/>
      <c r="GH364" s="20"/>
      <c r="GI364" s="20"/>
      <c r="GJ364" s="20"/>
      <c r="GL364" s="24"/>
      <c r="GO364" s="20"/>
    </row>
    <row r="365" ht="15.75" customHeight="1">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X365" s="20"/>
      <c r="BY365" s="20"/>
      <c r="BZ365" s="20"/>
      <c r="CA365" s="20"/>
      <c r="CB365" s="20"/>
      <c r="CC365" s="20"/>
      <c r="CD365" s="20"/>
      <c r="CE365" s="20"/>
      <c r="CF365" s="20"/>
      <c r="CG365" s="20"/>
      <c r="CH365" s="20"/>
      <c r="CI365" s="20"/>
      <c r="CJ365" s="20"/>
      <c r="CK365" s="20"/>
      <c r="CL365" s="20"/>
      <c r="CM365" s="20"/>
      <c r="CN365" s="20"/>
      <c r="CO365" s="20"/>
      <c r="CP365" s="20"/>
      <c r="CQ365" s="20"/>
      <c r="CR365" s="20"/>
      <c r="CS365" s="20"/>
      <c r="CT365" s="20"/>
      <c r="CU365" s="20"/>
      <c r="CV365" s="20"/>
      <c r="CW365" s="20"/>
      <c r="CX365" s="20"/>
      <c r="CY365" s="20"/>
      <c r="CZ365" s="20"/>
      <c r="DA365" s="20"/>
      <c r="DB365" s="20"/>
      <c r="DC365" s="20"/>
      <c r="DD365" s="20"/>
      <c r="DE365" s="20"/>
      <c r="DF365" s="20"/>
      <c r="DG365" s="20"/>
      <c r="DH365" s="20"/>
      <c r="DI365" s="20"/>
      <c r="DJ365" s="20"/>
      <c r="DK365" s="20"/>
      <c r="DL365" s="20"/>
      <c r="DM365" s="20"/>
      <c r="DN365" s="20"/>
      <c r="DO365" s="20"/>
      <c r="DP365" s="20"/>
      <c r="DQ365" s="20"/>
      <c r="DR365" s="20"/>
      <c r="DS365" s="20"/>
      <c r="DT365" s="20"/>
      <c r="DU365" s="20"/>
      <c r="DV365" s="20"/>
      <c r="DW365" s="20"/>
      <c r="DX365" s="20"/>
      <c r="DY365" s="20"/>
      <c r="DZ365" s="20"/>
      <c r="EA365" s="20"/>
      <c r="EB365" s="20"/>
      <c r="EC365" s="20"/>
      <c r="ED365" s="20"/>
      <c r="EE365" s="20"/>
      <c r="EF365" s="20"/>
      <c r="EG365" s="20"/>
      <c r="EH365" s="20"/>
      <c r="EI365" s="20"/>
      <c r="EJ365" s="20"/>
      <c r="EK365" s="20"/>
      <c r="EL365" s="20"/>
      <c r="EM365" s="20"/>
      <c r="EN365" s="20"/>
      <c r="EO365" s="20"/>
      <c r="EP365" s="20"/>
      <c r="EQ365" s="20"/>
      <c r="ER365" s="20"/>
      <c r="ES365" s="20"/>
      <c r="ET365" s="20"/>
      <c r="EU365" s="20"/>
      <c r="EV365" s="20"/>
      <c r="EW365" s="20"/>
      <c r="EX365" s="20"/>
      <c r="EY365" s="20"/>
      <c r="EZ365" s="20"/>
      <c r="FA365" s="20"/>
      <c r="FB365" s="20"/>
      <c r="FC365" s="20"/>
      <c r="FD365" s="20"/>
      <c r="FE365" s="20"/>
      <c r="FF365" s="20"/>
      <c r="FG365" s="20"/>
      <c r="FH365" s="20"/>
      <c r="FI365" s="20"/>
      <c r="FJ365" s="20"/>
      <c r="FK365" s="20"/>
      <c r="FL365" s="20"/>
      <c r="FM365" s="20"/>
      <c r="FN365" s="20"/>
      <c r="FO365" s="20"/>
      <c r="FP365" s="20"/>
      <c r="FQ365" s="20"/>
      <c r="FR365" s="20"/>
      <c r="FS365" s="20"/>
      <c r="FT365" s="20"/>
      <c r="FU365" s="20"/>
      <c r="FV365" s="20"/>
      <c r="FW365" s="20"/>
      <c r="FX365" s="20"/>
      <c r="FY365" s="20"/>
      <c r="FZ365" s="20"/>
      <c r="GA365" s="20"/>
      <c r="GB365" s="20"/>
      <c r="GC365" s="20"/>
      <c r="GD365" s="20"/>
      <c r="GE365" s="20"/>
      <c r="GF365" s="20"/>
      <c r="GG365" s="20"/>
      <c r="GH365" s="20"/>
      <c r="GI365" s="20"/>
      <c r="GJ365" s="20"/>
      <c r="GL365" s="24"/>
      <c r="GO365" s="20"/>
    </row>
    <row r="366" ht="15.75" customHeight="1">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X366" s="20"/>
      <c r="BY366" s="20"/>
      <c r="BZ366" s="20"/>
      <c r="CA366" s="20"/>
      <c r="CB366" s="20"/>
      <c r="CC366" s="20"/>
      <c r="CD366" s="20"/>
      <c r="CE366" s="20"/>
      <c r="CF366" s="20"/>
      <c r="CG366" s="20"/>
      <c r="CH366" s="20"/>
      <c r="CI366" s="20"/>
      <c r="CJ366" s="20"/>
      <c r="CK366" s="20"/>
      <c r="CL366" s="20"/>
      <c r="CM366" s="20"/>
      <c r="CN366" s="20"/>
      <c r="CO366" s="20"/>
      <c r="CP366" s="20"/>
      <c r="CQ366" s="20"/>
      <c r="CR366" s="20"/>
      <c r="CS366" s="20"/>
      <c r="CT366" s="20"/>
      <c r="CU366" s="20"/>
      <c r="CV366" s="20"/>
      <c r="CW366" s="20"/>
      <c r="CX366" s="20"/>
      <c r="CY366" s="20"/>
      <c r="CZ366" s="20"/>
      <c r="DA366" s="20"/>
      <c r="DB366" s="20"/>
      <c r="DC366" s="20"/>
      <c r="DD366" s="20"/>
      <c r="DE366" s="20"/>
      <c r="DF366" s="20"/>
      <c r="DG366" s="20"/>
      <c r="DH366" s="20"/>
      <c r="DI366" s="20"/>
      <c r="DJ366" s="20"/>
      <c r="DK366" s="20"/>
      <c r="DL366" s="20"/>
      <c r="DM366" s="20"/>
      <c r="DN366" s="20"/>
      <c r="DO366" s="20"/>
      <c r="DP366" s="20"/>
      <c r="DQ366" s="20"/>
      <c r="DR366" s="20"/>
      <c r="DS366" s="20"/>
      <c r="DT366" s="20"/>
      <c r="DU366" s="20"/>
      <c r="DV366" s="20"/>
      <c r="DW366" s="20"/>
      <c r="DX366" s="20"/>
      <c r="DY366" s="20"/>
      <c r="DZ366" s="20"/>
      <c r="EA366" s="20"/>
      <c r="EB366" s="20"/>
      <c r="EC366" s="20"/>
      <c r="ED366" s="20"/>
      <c r="EE366" s="20"/>
      <c r="EF366" s="20"/>
      <c r="EG366" s="20"/>
      <c r="EH366" s="20"/>
      <c r="EI366" s="20"/>
      <c r="EJ366" s="20"/>
      <c r="EK366" s="20"/>
      <c r="EL366" s="20"/>
      <c r="EM366" s="20"/>
      <c r="EN366" s="20"/>
      <c r="EO366" s="20"/>
      <c r="EP366" s="20"/>
      <c r="EQ366" s="20"/>
      <c r="ER366" s="20"/>
      <c r="ES366" s="20"/>
      <c r="ET366" s="20"/>
      <c r="EU366" s="20"/>
      <c r="EV366" s="20"/>
      <c r="EW366" s="20"/>
      <c r="EX366" s="20"/>
      <c r="EY366" s="20"/>
      <c r="EZ366" s="20"/>
      <c r="FA366" s="20"/>
      <c r="FB366" s="20"/>
      <c r="FC366" s="20"/>
      <c r="FD366" s="20"/>
      <c r="FE366" s="20"/>
      <c r="FF366" s="20"/>
      <c r="FG366" s="20"/>
      <c r="FH366" s="20"/>
      <c r="FI366" s="20"/>
      <c r="FJ366" s="20"/>
      <c r="FK366" s="20"/>
      <c r="FL366" s="20"/>
      <c r="FM366" s="20"/>
      <c r="FN366" s="20"/>
      <c r="FO366" s="20"/>
      <c r="FP366" s="20"/>
      <c r="FQ366" s="20"/>
      <c r="FR366" s="20"/>
      <c r="FS366" s="20"/>
      <c r="FT366" s="20"/>
      <c r="FU366" s="20"/>
      <c r="FV366" s="20"/>
      <c r="FW366" s="20"/>
      <c r="FX366" s="20"/>
      <c r="FY366" s="20"/>
      <c r="FZ366" s="20"/>
      <c r="GA366" s="20"/>
      <c r="GB366" s="20"/>
      <c r="GC366" s="20"/>
      <c r="GD366" s="20"/>
      <c r="GE366" s="20"/>
      <c r="GF366" s="20"/>
      <c r="GG366" s="20"/>
      <c r="GH366" s="20"/>
      <c r="GI366" s="20"/>
      <c r="GJ366" s="20"/>
      <c r="GL366" s="24"/>
      <c r="GO366" s="20"/>
    </row>
    <row r="367" ht="15.75" customHeight="1">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X367" s="20"/>
      <c r="BY367" s="20"/>
      <c r="BZ367" s="20"/>
      <c r="CA367" s="20"/>
      <c r="CB367" s="20"/>
      <c r="CC367" s="20"/>
      <c r="CD367" s="20"/>
      <c r="CE367" s="20"/>
      <c r="CF367" s="20"/>
      <c r="CG367" s="20"/>
      <c r="CH367" s="20"/>
      <c r="CI367" s="20"/>
      <c r="CJ367" s="20"/>
      <c r="CK367" s="20"/>
      <c r="CL367" s="20"/>
      <c r="CM367" s="20"/>
      <c r="CN367" s="20"/>
      <c r="CO367" s="20"/>
      <c r="CP367" s="20"/>
      <c r="CQ367" s="20"/>
      <c r="CR367" s="20"/>
      <c r="CS367" s="20"/>
      <c r="CT367" s="20"/>
      <c r="CU367" s="20"/>
      <c r="CV367" s="20"/>
      <c r="CW367" s="20"/>
      <c r="CX367" s="20"/>
      <c r="CY367" s="20"/>
      <c r="CZ367" s="20"/>
      <c r="DA367" s="20"/>
      <c r="DB367" s="20"/>
      <c r="DC367" s="20"/>
      <c r="DD367" s="20"/>
      <c r="DE367" s="20"/>
      <c r="DF367" s="20"/>
      <c r="DG367" s="20"/>
      <c r="DH367" s="20"/>
      <c r="DI367" s="20"/>
      <c r="DJ367" s="20"/>
      <c r="DK367" s="20"/>
      <c r="DL367" s="20"/>
      <c r="DM367" s="20"/>
      <c r="DN367" s="20"/>
      <c r="DO367" s="20"/>
      <c r="DP367" s="20"/>
      <c r="DQ367" s="20"/>
      <c r="DR367" s="20"/>
      <c r="DS367" s="20"/>
      <c r="DT367" s="20"/>
      <c r="DU367" s="20"/>
      <c r="DV367" s="20"/>
      <c r="DW367" s="20"/>
      <c r="DX367" s="20"/>
      <c r="DY367" s="20"/>
      <c r="DZ367" s="20"/>
      <c r="EA367" s="20"/>
      <c r="EB367" s="20"/>
      <c r="EC367" s="20"/>
      <c r="ED367" s="20"/>
      <c r="EE367" s="20"/>
      <c r="EF367" s="20"/>
      <c r="EG367" s="20"/>
      <c r="EH367" s="20"/>
      <c r="EI367" s="20"/>
      <c r="EJ367" s="20"/>
      <c r="EK367" s="20"/>
      <c r="EL367" s="20"/>
      <c r="EM367" s="20"/>
      <c r="EN367" s="20"/>
      <c r="EO367" s="20"/>
      <c r="EP367" s="20"/>
      <c r="EQ367" s="20"/>
      <c r="ER367" s="20"/>
      <c r="ES367" s="20"/>
      <c r="ET367" s="20"/>
      <c r="EU367" s="20"/>
      <c r="EV367" s="20"/>
      <c r="EW367" s="20"/>
      <c r="EX367" s="20"/>
      <c r="EY367" s="20"/>
      <c r="EZ367" s="20"/>
      <c r="FA367" s="20"/>
      <c r="FB367" s="20"/>
      <c r="FC367" s="20"/>
      <c r="FD367" s="20"/>
      <c r="FE367" s="20"/>
      <c r="FF367" s="20"/>
      <c r="FG367" s="20"/>
      <c r="FH367" s="20"/>
      <c r="FI367" s="20"/>
      <c r="FJ367" s="20"/>
      <c r="FK367" s="20"/>
      <c r="FL367" s="20"/>
      <c r="FM367" s="20"/>
      <c r="FN367" s="20"/>
      <c r="FO367" s="20"/>
      <c r="FP367" s="20"/>
      <c r="FQ367" s="20"/>
      <c r="FR367" s="20"/>
      <c r="FS367" s="20"/>
      <c r="FT367" s="20"/>
      <c r="FU367" s="20"/>
      <c r="FV367" s="20"/>
      <c r="FW367" s="20"/>
      <c r="FX367" s="20"/>
      <c r="FY367" s="20"/>
      <c r="FZ367" s="20"/>
      <c r="GA367" s="20"/>
      <c r="GB367" s="20"/>
      <c r="GC367" s="20"/>
      <c r="GD367" s="20"/>
      <c r="GE367" s="20"/>
      <c r="GF367" s="20"/>
      <c r="GG367" s="20"/>
      <c r="GH367" s="20"/>
      <c r="GI367" s="20"/>
      <c r="GJ367" s="20"/>
      <c r="GL367" s="24"/>
      <c r="GO367" s="20"/>
    </row>
    <row r="368" ht="15.75" customHeight="1">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X368" s="20"/>
      <c r="BY368" s="20"/>
      <c r="BZ368" s="20"/>
      <c r="CA368" s="20"/>
      <c r="CB368" s="20"/>
      <c r="CC368" s="20"/>
      <c r="CD368" s="20"/>
      <c r="CE368" s="20"/>
      <c r="CF368" s="20"/>
      <c r="CG368" s="20"/>
      <c r="CH368" s="20"/>
      <c r="CI368" s="20"/>
      <c r="CJ368" s="20"/>
      <c r="CK368" s="20"/>
      <c r="CL368" s="20"/>
      <c r="CM368" s="20"/>
      <c r="CN368" s="20"/>
      <c r="CO368" s="20"/>
      <c r="CP368" s="20"/>
      <c r="CQ368" s="20"/>
      <c r="CR368" s="20"/>
      <c r="CS368" s="20"/>
      <c r="CT368" s="20"/>
      <c r="CU368" s="20"/>
      <c r="CV368" s="20"/>
      <c r="CW368" s="20"/>
      <c r="CX368" s="20"/>
      <c r="CY368" s="20"/>
      <c r="CZ368" s="20"/>
      <c r="DA368" s="20"/>
      <c r="DB368" s="20"/>
      <c r="DC368" s="20"/>
      <c r="DD368" s="20"/>
      <c r="DE368" s="20"/>
      <c r="DF368" s="20"/>
      <c r="DG368" s="20"/>
      <c r="DH368" s="20"/>
      <c r="DI368" s="20"/>
      <c r="DJ368" s="20"/>
      <c r="DK368" s="20"/>
      <c r="DL368" s="20"/>
      <c r="DM368" s="20"/>
      <c r="DN368" s="20"/>
      <c r="DO368" s="20"/>
      <c r="DP368" s="20"/>
      <c r="DQ368" s="20"/>
      <c r="DR368" s="20"/>
      <c r="DS368" s="20"/>
      <c r="DT368" s="20"/>
      <c r="DU368" s="20"/>
      <c r="DV368" s="20"/>
      <c r="DW368" s="20"/>
      <c r="DX368" s="20"/>
      <c r="DY368" s="20"/>
      <c r="DZ368" s="20"/>
      <c r="EA368" s="20"/>
      <c r="EB368" s="20"/>
      <c r="EC368" s="20"/>
      <c r="ED368" s="20"/>
      <c r="EE368" s="20"/>
      <c r="EF368" s="20"/>
      <c r="EG368" s="20"/>
      <c r="EH368" s="20"/>
      <c r="EI368" s="20"/>
      <c r="EJ368" s="20"/>
      <c r="EK368" s="20"/>
      <c r="EL368" s="20"/>
      <c r="EM368" s="20"/>
      <c r="EN368" s="20"/>
      <c r="EO368" s="20"/>
      <c r="EP368" s="20"/>
      <c r="EQ368" s="20"/>
      <c r="ER368" s="20"/>
      <c r="ES368" s="20"/>
      <c r="ET368" s="20"/>
      <c r="EU368" s="20"/>
      <c r="EV368" s="20"/>
      <c r="EW368" s="20"/>
      <c r="EX368" s="20"/>
      <c r="EY368" s="20"/>
      <c r="EZ368" s="20"/>
      <c r="FA368" s="20"/>
      <c r="FB368" s="20"/>
      <c r="FC368" s="20"/>
      <c r="FD368" s="20"/>
      <c r="FE368" s="20"/>
      <c r="FF368" s="20"/>
      <c r="FG368" s="20"/>
      <c r="FH368" s="20"/>
      <c r="FI368" s="20"/>
      <c r="FJ368" s="20"/>
      <c r="FK368" s="20"/>
      <c r="FL368" s="20"/>
      <c r="FM368" s="20"/>
      <c r="FN368" s="20"/>
      <c r="FO368" s="20"/>
      <c r="FP368" s="20"/>
      <c r="FQ368" s="20"/>
      <c r="FR368" s="20"/>
      <c r="FS368" s="20"/>
      <c r="FT368" s="20"/>
      <c r="FU368" s="20"/>
      <c r="FV368" s="20"/>
      <c r="FW368" s="20"/>
      <c r="FX368" s="20"/>
      <c r="FY368" s="20"/>
      <c r="FZ368" s="20"/>
      <c r="GA368" s="20"/>
      <c r="GB368" s="20"/>
      <c r="GC368" s="20"/>
      <c r="GD368" s="20"/>
      <c r="GE368" s="20"/>
      <c r="GF368" s="20"/>
      <c r="GG368" s="20"/>
      <c r="GH368" s="20"/>
      <c r="GI368" s="20"/>
      <c r="GJ368" s="20"/>
      <c r="GL368" s="24"/>
      <c r="GO368" s="20"/>
    </row>
    <row r="369" ht="15.75" customHeight="1">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X369" s="20"/>
      <c r="BY369" s="20"/>
      <c r="BZ369" s="20"/>
      <c r="CA369" s="20"/>
      <c r="CB369" s="20"/>
      <c r="CC369" s="20"/>
      <c r="CD369" s="20"/>
      <c r="CE369" s="20"/>
      <c r="CF369" s="20"/>
      <c r="CG369" s="20"/>
      <c r="CH369" s="20"/>
      <c r="CI369" s="20"/>
      <c r="CJ369" s="20"/>
      <c r="CK369" s="20"/>
      <c r="CL369" s="20"/>
      <c r="CM369" s="20"/>
      <c r="CN369" s="20"/>
      <c r="CO369" s="20"/>
      <c r="CP369" s="20"/>
      <c r="CQ369" s="20"/>
      <c r="CR369" s="20"/>
      <c r="CS369" s="20"/>
      <c r="CT369" s="20"/>
      <c r="CU369" s="20"/>
      <c r="CV369" s="20"/>
      <c r="CW369" s="20"/>
      <c r="CX369" s="20"/>
      <c r="CY369" s="20"/>
      <c r="CZ369" s="20"/>
      <c r="DA369" s="20"/>
      <c r="DB369" s="20"/>
      <c r="DC369" s="20"/>
      <c r="DD369" s="20"/>
      <c r="DE369" s="20"/>
      <c r="DF369" s="20"/>
      <c r="DG369" s="20"/>
      <c r="DH369" s="20"/>
      <c r="DI369" s="20"/>
      <c r="DJ369" s="20"/>
      <c r="DK369" s="20"/>
      <c r="DL369" s="20"/>
      <c r="DM369" s="20"/>
      <c r="DN369" s="20"/>
      <c r="DO369" s="20"/>
      <c r="DP369" s="20"/>
      <c r="DQ369" s="20"/>
      <c r="DR369" s="20"/>
      <c r="DS369" s="20"/>
      <c r="DT369" s="20"/>
      <c r="DU369" s="20"/>
      <c r="DV369" s="20"/>
      <c r="DW369" s="20"/>
      <c r="DX369" s="20"/>
      <c r="DY369" s="20"/>
      <c r="DZ369" s="20"/>
      <c r="EA369" s="20"/>
      <c r="EB369" s="20"/>
      <c r="EC369" s="20"/>
      <c r="ED369" s="20"/>
      <c r="EE369" s="20"/>
      <c r="EF369" s="20"/>
      <c r="EG369" s="20"/>
      <c r="EH369" s="20"/>
      <c r="EI369" s="20"/>
      <c r="EJ369" s="20"/>
      <c r="EK369" s="20"/>
      <c r="EL369" s="20"/>
      <c r="EM369" s="20"/>
      <c r="EN369" s="20"/>
      <c r="EO369" s="20"/>
      <c r="EP369" s="20"/>
      <c r="EQ369" s="20"/>
      <c r="ER369" s="20"/>
      <c r="ES369" s="20"/>
      <c r="ET369" s="20"/>
      <c r="EU369" s="20"/>
      <c r="EV369" s="20"/>
      <c r="EW369" s="20"/>
      <c r="EX369" s="20"/>
      <c r="EY369" s="20"/>
      <c r="EZ369" s="20"/>
      <c r="FA369" s="20"/>
      <c r="FB369" s="20"/>
      <c r="FC369" s="20"/>
      <c r="FD369" s="20"/>
      <c r="FE369" s="20"/>
      <c r="FF369" s="20"/>
      <c r="FG369" s="20"/>
      <c r="FH369" s="20"/>
      <c r="FI369" s="20"/>
      <c r="FJ369" s="20"/>
      <c r="FK369" s="20"/>
      <c r="FL369" s="20"/>
      <c r="FM369" s="20"/>
      <c r="FN369" s="20"/>
      <c r="FO369" s="20"/>
      <c r="FP369" s="20"/>
      <c r="FQ369" s="20"/>
      <c r="FR369" s="20"/>
      <c r="FS369" s="20"/>
      <c r="FT369" s="20"/>
      <c r="FU369" s="20"/>
      <c r="FV369" s="20"/>
      <c r="FW369" s="20"/>
      <c r="FX369" s="20"/>
      <c r="FY369" s="20"/>
      <c r="FZ369" s="20"/>
      <c r="GA369" s="20"/>
      <c r="GB369" s="20"/>
      <c r="GC369" s="20"/>
      <c r="GD369" s="20"/>
      <c r="GE369" s="20"/>
      <c r="GF369" s="20"/>
      <c r="GG369" s="20"/>
      <c r="GH369" s="20"/>
      <c r="GI369" s="20"/>
      <c r="GJ369" s="20"/>
      <c r="GL369" s="24"/>
      <c r="GO369" s="20"/>
    </row>
    <row r="370" ht="15.75" customHeight="1">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X370" s="20"/>
      <c r="BY370" s="20"/>
      <c r="BZ370" s="20"/>
      <c r="CA370" s="20"/>
      <c r="CB370" s="20"/>
      <c r="CC370" s="20"/>
      <c r="CD370" s="20"/>
      <c r="CE370" s="20"/>
      <c r="CF370" s="20"/>
      <c r="CG370" s="20"/>
      <c r="CH370" s="20"/>
      <c r="CI370" s="20"/>
      <c r="CJ370" s="20"/>
      <c r="CK370" s="20"/>
      <c r="CL370" s="20"/>
      <c r="CM370" s="20"/>
      <c r="CN370" s="20"/>
      <c r="CO370" s="20"/>
      <c r="CP370" s="20"/>
      <c r="CQ370" s="20"/>
      <c r="CR370" s="20"/>
      <c r="CS370" s="20"/>
      <c r="CT370" s="20"/>
      <c r="CU370" s="20"/>
      <c r="CV370" s="20"/>
      <c r="CW370" s="20"/>
      <c r="CX370" s="20"/>
      <c r="CY370" s="20"/>
      <c r="CZ370" s="20"/>
      <c r="DA370" s="20"/>
      <c r="DB370" s="20"/>
      <c r="DC370" s="20"/>
      <c r="DD370" s="20"/>
      <c r="DE370" s="20"/>
      <c r="DF370" s="20"/>
      <c r="DG370" s="20"/>
      <c r="DH370" s="20"/>
      <c r="DI370" s="20"/>
      <c r="DJ370" s="20"/>
      <c r="DK370" s="20"/>
      <c r="DL370" s="20"/>
      <c r="DM370" s="20"/>
      <c r="DN370" s="20"/>
      <c r="DO370" s="20"/>
      <c r="DP370" s="20"/>
      <c r="DQ370" s="20"/>
      <c r="DR370" s="20"/>
      <c r="DS370" s="20"/>
      <c r="DT370" s="20"/>
      <c r="DU370" s="20"/>
      <c r="DV370" s="20"/>
      <c r="DW370" s="20"/>
      <c r="DX370" s="20"/>
      <c r="DY370" s="20"/>
      <c r="DZ370" s="20"/>
      <c r="EA370" s="20"/>
      <c r="EB370" s="20"/>
      <c r="EC370" s="20"/>
      <c r="ED370" s="20"/>
      <c r="EE370" s="20"/>
      <c r="EF370" s="20"/>
      <c r="EG370" s="20"/>
      <c r="EH370" s="20"/>
      <c r="EI370" s="20"/>
      <c r="EJ370" s="20"/>
      <c r="EK370" s="20"/>
      <c r="EL370" s="20"/>
      <c r="EM370" s="20"/>
      <c r="EN370" s="20"/>
      <c r="EO370" s="20"/>
      <c r="EP370" s="20"/>
      <c r="EQ370" s="20"/>
      <c r="ER370" s="20"/>
      <c r="ES370" s="20"/>
      <c r="ET370" s="20"/>
      <c r="EU370" s="20"/>
      <c r="EV370" s="20"/>
      <c r="EW370" s="20"/>
      <c r="EX370" s="20"/>
      <c r="EY370" s="20"/>
      <c r="EZ370" s="20"/>
      <c r="FA370" s="20"/>
      <c r="FB370" s="20"/>
      <c r="FC370" s="20"/>
      <c r="FD370" s="20"/>
      <c r="FE370" s="20"/>
      <c r="FF370" s="20"/>
      <c r="FG370" s="20"/>
      <c r="FH370" s="20"/>
      <c r="FI370" s="20"/>
      <c r="FJ370" s="20"/>
      <c r="FK370" s="20"/>
      <c r="FL370" s="20"/>
      <c r="FM370" s="20"/>
      <c r="FN370" s="20"/>
      <c r="FO370" s="20"/>
      <c r="FP370" s="20"/>
      <c r="FQ370" s="20"/>
      <c r="FR370" s="20"/>
      <c r="FS370" s="20"/>
      <c r="FT370" s="20"/>
      <c r="FU370" s="20"/>
      <c r="FV370" s="20"/>
      <c r="FW370" s="20"/>
      <c r="FX370" s="20"/>
      <c r="FY370" s="20"/>
      <c r="FZ370" s="20"/>
      <c r="GA370" s="20"/>
      <c r="GB370" s="20"/>
      <c r="GC370" s="20"/>
      <c r="GD370" s="20"/>
      <c r="GE370" s="20"/>
      <c r="GF370" s="20"/>
      <c r="GG370" s="20"/>
      <c r="GH370" s="20"/>
      <c r="GI370" s="20"/>
      <c r="GJ370" s="20"/>
      <c r="GL370" s="24"/>
      <c r="GO370" s="20"/>
    </row>
    <row r="371" ht="15.75" customHeight="1">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X371" s="20"/>
      <c r="BY371" s="20"/>
      <c r="BZ371" s="20"/>
      <c r="CA371" s="20"/>
      <c r="CB371" s="20"/>
      <c r="CC371" s="20"/>
      <c r="CD371" s="20"/>
      <c r="CE371" s="20"/>
      <c r="CF371" s="20"/>
      <c r="CG371" s="20"/>
      <c r="CH371" s="20"/>
      <c r="CI371" s="20"/>
      <c r="CJ371" s="20"/>
      <c r="CK371" s="20"/>
      <c r="CL371" s="20"/>
      <c r="CM371" s="20"/>
      <c r="CN371" s="20"/>
      <c r="CO371" s="20"/>
      <c r="CP371" s="20"/>
      <c r="CQ371" s="20"/>
      <c r="CR371" s="20"/>
      <c r="CS371" s="20"/>
      <c r="CT371" s="20"/>
      <c r="CU371" s="20"/>
      <c r="CV371" s="20"/>
      <c r="CW371" s="20"/>
      <c r="CX371" s="20"/>
      <c r="CY371" s="20"/>
      <c r="CZ371" s="20"/>
      <c r="DA371" s="20"/>
      <c r="DB371" s="20"/>
      <c r="DC371" s="20"/>
      <c r="DD371" s="20"/>
      <c r="DE371" s="20"/>
      <c r="DF371" s="20"/>
      <c r="DG371" s="20"/>
      <c r="DH371" s="20"/>
      <c r="DI371" s="20"/>
      <c r="DJ371" s="20"/>
      <c r="DK371" s="20"/>
      <c r="DL371" s="20"/>
      <c r="DM371" s="20"/>
      <c r="DN371" s="20"/>
      <c r="DO371" s="20"/>
      <c r="DP371" s="20"/>
      <c r="DQ371" s="20"/>
      <c r="DR371" s="20"/>
      <c r="DS371" s="20"/>
      <c r="DT371" s="20"/>
      <c r="DU371" s="20"/>
      <c r="DV371" s="20"/>
      <c r="DW371" s="20"/>
      <c r="DX371" s="20"/>
      <c r="DY371" s="20"/>
      <c r="DZ371" s="20"/>
      <c r="EA371" s="20"/>
      <c r="EB371" s="20"/>
      <c r="EC371" s="20"/>
      <c r="ED371" s="20"/>
      <c r="EE371" s="20"/>
      <c r="EF371" s="20"/>
      <c r="EG371" s="20"/>
      <c r="EH371" s="20"/>
      <c r="EI371" s="20"/>
      <c r="EJ371" s="20"/>
      <c r="EK371" s="20"/>
      <c r="EL371" s="20"/>
      <c r="EM371" s="20"/>
      <c r="EN371" s="20"/>
      <c r="EO371" s="20"/>
      <c r="EP371" s="20"/>
      <c r="EQ371" s="20"/>
      <c r="ER371" s="20"/>
      <c r="ES371" s="20"/>
      <c r="ET371" s="20"/>
      <c r="EU371" s="20"/>
      <c r="EV371" s="20"/>
      <c r="EW371" s="20"/>
      <c r="EX371" s="20"/>
      <c r="EY371" s="20"/>
      <c r="EZ371" s="20"/>
      <c r="FA371" s="20"/>
      <c r="FB371" s="20"/>
      <c r="FC371" s="20"/>
      <c r="FD371" s="20"/>
      <c r="FE371" s="20"/>
      <c r="FF371" s="20"/>
      <c r="FG371" s="20"/>
      <c r="FH371" s="20"/>
      <c r="FI371" s="20"/>
      <c r="FJ371" s="20"/>
      <c r="FK371" s="20"/>
      <c r="FL371" s="20"/>
      <c r="FM371" s="20"/>
      <c r="FN371" s="20"/>
      <c r="FO371" s="20"/>
      <c r="FP371" s="20"/>
      <c r="FQ371" s="20"/>
      <c r="FR371" s="20"/>
      <c r="FS371" s="20"/>
      <c r="FT371" s="20"/>
      <c r="FU371" s="20"/>
      <c r="FV371" s="20"/>
      <c r="FW371" s="20"/>
      <c r="FX371" s="20"/>
      <c r="FY371" s="20"/>
      <c r="FZ371" s="20"/>
      <c r="GA371" s="20"/>
      <c r="GB371" s="20"/>
      <c r="GC371" s="20"/>
      <c r="GD371" s="20"/>
      <c r="GE371" s="20"/>
      <c r="GF371" s="20"/>
      <c r="GG371" s="20"/>
      <c r="GH371" s="20"/>
      <c r="GI371" s="20"/>
      <c r="GJ371" s="20"/>
      <c r="GL371" s="24"/>
      <c r="GO371" s="20"/>
    </row>
    <row r="372" ht="15.75" customHeight="1">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X372" s="20"/>
      <c r="BY372" s="20"/>
      <c r="BZ372" s="20"/>
      <c r="CA372" s="20"/>
      <c r="CB372" s="20"/>
      <c r="CC372" s="20"/>
      <c r="CD372" s="20"/>
      <c r="CE372" s="20"/>
      <c r="CF372" s="20"/>
      <c r="CG372" s="20"/>
      <c r="CH372" s="20"/>
      <c r="CI372" s="20"/>
      <c r="CJ372" s="20"/>
      <c r="CK372" s="20"/>
      <c r="CL372" s="20"/>
      <c r="CM372" s="20"/>
      <c r="CN372" s="20"/>
      <c r="CO372" s="20"/>
      <c r="CP372" s="20"/>
      <c r="CQ372" s="20"/>
      <c r="CR372" s="20"/>
      <c r="CS372" s="20"/>
      <c r="CT372" s="20"/>
      <c r="CU372" s="20"/>
      <c r="CV372" s="20"/>
      <c r="CW372" s="20"/>
      <c r="CX372" s="20"/>
      <c r="CY372" s="20"/>
      <c r="CZ372" s="20"/>
      <c r="DA372" s="20"/>
      <c r="DB372" s="20"/>
      <c r="DC372" s="20"/>
      <c r="DD372" s="20"/>
      <c r="DE372" s="20"/>
      <c r="DF372" s="20"/>
      <c r="DG372" s="20"/>
      <c r="DH372" s="20"/>
      <c r="DI372" s="20"/>
      <c r="DJ372" s="20"/>
      <c r="DK372" s="20"/>
      <c r="DL372" s="20"/>
      <c r="DM372" s="20"/>
      <c r="DN372" s="20"/>
      <c r="DO372" s="20"/>
      <c r="DP372" s="20"/>
      <c r="DQ372" s="20"/>
      <c r="DR372" s="20"/>
      <c r="DS372" s="20"/>
      <c r="DT372" s="20"/>
      <c r="DU372" s="20"/>
      <c r="DV372" s="20"/>
      <c r="DW372" s="20"/>
      <c r="DX372" s="20"/>
      <c r="DY372" s="20"/>
      <c r="DZ372" s="20"/>
      <c r="EA372" s="20"/>
      <c r="EB372" s="20"/>
      <c r="EC372" s="20"/>
      <c r="ED372" s="20"/>
      <c r="EE372" s="20"/>
      <c r="EF372" s="20"/>
      <c r="EG372" s="20"/>
      <c r="EH372" s="20"/>
      <c r="EI372" s="20"/>
      <c r="EJ372" s="20"/>
      <c r="EK372" s="20"/>
      <c r="EL372" s="20"/>
      <c r="EM372" s="20"/>
      <c r="EN372" s="20"/>
      <c r="EO372" s="20"/>
      <c r="EP372" s="20"/>
      <c r="EQ372" s="20"/>
      <c r="ER372" s="20"/>
      <c r="ES372" s="20"/>
      <c r="ET372" s="20"/>
      <c r="EU372" s="20"/>
      <c r="EV372" s="20"/>
      <c r="EW372" s="20"/>
      <c r="EX372" s="20"/>
      <c r="EY372" s="20"/>
      <c r="EZ372" s="20"/>
      <c r="FA372" s="20"/>
      <c r="FB372" s="20"/>
      <c r="FC372" s="20"/>
      <c r="FD372" s="20"/>
      <c r="FE372" s="20"/>
      <c r="FF372" s="20"/>
      <c r="FG372" s="20"/>
      <c r="FH372" s="20"/>
      <c r="FI372" s="20"/>
      <c r="FJ372" s="20"/>
      <c r="FK372" s="20"/>
      <c r="FL372" s="20"/>
      <c r="FM372" s="20"/>
      <c r="FN372" s="20"/>
      <c r="FO372" s="20"/>
      <c r="FP372" s="20"/>
      <c r="FQ372" s="20"/>
      <c r="FR372" s="20"/>
      <c r="FS372" s="20"/>
      <c r="FT372" s="20"/>
      <c r="FU372" s="20"/>
      <c r="FV372" s="20"/>
      <c r="FW372" s="20"/>
      <c r="FX372" s="20"/>
      <c r="FY372" s="20"/>
      <c r="FZ372" s="20"/>
      <c r="GA372" s="20"/>
      <c r="GB372" s="20"/>
      <c r="GC372" s="20"/>
      <c r="GD372" s="20"/>
      <c r="GE372" s="20"/>
      <c r="GF372" s="20"/>
      <c r="GG372" s="20"/>
      <c r="GH372" s="20"/>
      <c r="GI372" s="20"/>
      <c r="GJ372" s="20"/>
      <c r="GL372" s="24"/>
      <c r="GO372" s="20"/>
    </row>
    <row r="373" ht="15.75" customHeight="1">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X373" s="20"/>
      <c r="BY373" s="20"/>
      <c r="BZ373" s="20"/>
      <c r="CA373" s="20"/>
      <c r="CB373" s="20"/>
      <c r="CC373" s="20"/>
      <c r="CD373" s="20"/>
      <c r="CE373" s="20"/>
      <c r="CF373" s="20"/>
      <c r="CG373" s="20"/>
      <c r="CH373" s="20"/>
      <c r="CI373" s="20"/>
      <c r="CJ373" s="20"/>
      <c r="CK373" s="20"/>
      <c r="CL373" s="20"/>
      <c r="CM373" s="20"/>
      <c r="CN373" s="20"/>
      <c r="CO373" s="20"/>
      <c r="CP373" s="20"/>
      <c r="CQ373" s="20"/>
      <c r="CR373" s="20"/>
      <c r="CS373" s="20"/>
      <c r="CT373" s="20"/>
      <c r="CU373" s="20"/>
      <c r="CV373" s="20"/>
      <c r="CW373" s="20"/>
      <c r="CX373" s="20"/>
      <c r="CY373" s="20"/>
      <c r="CZ373" s="20"/>
      <c r="DA373" s="20"/>
      <c r="DB373" s="20"/>
      <c r="DC373" s="20"/>
      <c r="DD373" s="20"/>
      <c r="DE373" s="20"/>
      <c r="DF373" s="20"/>
      <c r="DG373" s="20"/>
      <c r="DH373" s="20"/>
      <c r="DI373" s="20"/>
      <c r="DJ373" s="20"/>
      <c r="DK373" s="20"/>
      <c r="DL373" s="20"/>
      <c r="DM373" s="20"/>
      <c r="DN373" s="20"/>
      <c r="DO373" s="20"/>
      <c r="DP373" s="20"/>
      <c r="DQ373" s="20"/>
      <c r="DR373" s="20"/>
      <c r="DS373" s="20"/>
      <c r="DT373" s="20"/>
      <c r="DU373" s="20"/>
      <c r="DV373" s="20"/>
      <c r="DW373" s="20"/>
      <c r="DX373" s="20"/>
      <c r="DY373" s="20"/>
      <c r="DZ373" s="20"/>
      <c r="EA373" s="20"/>
      <c r="EB373" s="20"/>
      <c r="EC373" s="20"/>
      <c r="ED373" s="20"/>
      <c r="EE373" s="20"/>
      <c r="EF373" s="20"/>
      <c r="EG373" s="20"/>
      <c r="EH373" s="20"/>
      <c r="EI373" s="20"/>
      <c r="EJ373" s="20"/>
      <c r="EK373" s="20"/>
      <c r="EL373" s="20"/>
      <c r="EM373" s="20"/>
      <c r="EN373" s="20"/>
      <c r="EO373" s="20"/>
      <c r="EP373" s="20"/>
      <c r="EQ373" s="20"/>
      <c r="ER373" s="20"/>
      <c r="ES373" s="20"/>
      <c r="ET373" s="20"/>
      <c r="EU373" s="20"/>
      <c r="EV373" s="20"/>
      <c r="EW373" s="20"/>
      <c r="EX373" s="20"/>
      <c r="EY373" s="20"/>
      <c r="EZ373" s="20"/>
      <c r="FA373" s="20"/>
      <c r="FB373" s="20"/>
      <c r="FC373" s="20"/>
      <c r="FD373" s="20"/>
      <c r="FE373" s="20"/>
      <c r="FF373" s="20"/>
      <c r="FG373" s="20"/>
      <c r="FH373" s="20"/>
      <c r="FI373" s="20"/>
      <c r="FJ373" s="20"/>
      <c r="FK373" s="20"/>
      <c r="FL373" s="20"/>
      <c r="FM373" s="20"/>
      <c r="FN373" s="20"/>
      <c r="FO373" s="20"/>
      <c r="FP373" s="20"/>
      <c r="FQ373" s="20"/>
      <c r="FR373" s="20"/>
      <c r="FS373" s="20"/>
      <c r="FT373" s="20"/>
      <c r="FU373" s="20"/>
      <c r="FV373" s="20"/>
      <c r="FW373" s="20"/>
      <c r="FX373" s="20"/>
      <c r="FY373" s="20"/>
      <c r="FZ373" s="20"/>
      <c r="GA373" s="20"/>
      <c r="GB373" s="20"/>
      <c r="GC373" s="20"/>
      <c r="GD373" s="20"/>
      <c r="GE373" s="20"/>
      <c r="GF373" s="20"/>
      <c r="GG373" s="20"/>
      <c r="GH373" s="20"/>
      <c r="GI373" s="20"/>
      <c r="GJ373" s="20"/>
      <c r="GL373" s="24"/>
      <c r="GO373" s="20"/>
    </row>
    <row r="374" ht="15.75" customHeight="1">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X374" s="20"/>
      <c r="BY374" s="20"/>
      <c r="BZ374" s="20"/>
      <c r="CA374" s="20"/>
      <c r="CB374" s="20"/>
      <c r="CC374" s="20"/>
      <c r="CD374" s="20"/>
      <c r="CE374" s="20"/>
      <c r="CF374" s="20"/>
      <c r="CG374" s="20"/>
      <c r="CH374" s="20"/>
      <c r="CI374" s="20"/>
      <c r="CJ374" s="20"/>
      <c r="CK374" s="20"/>
      <c r="CL374" s="20"/>
      <c r="CM374" s="20"/>
      <c r="CN374" s="20"/>
      <c r="CO374" s="20"/>
      <c r="CP374" s="20"/>
      <c r="CQ374" s="20"/>
      <c r="CR374" s="20"/>
      <c r="CS374" s="20"/>
      <c r="CT374" s="20"/>
      <c r="CU374" s="20"/>
      <c r="CV374" s="20"/>
      <c r="CW374" s="20"/>
      <c r="CX374" s="20"/>
      <c r="CY374" s="20"/>
      <c r="CZ374" s="20"/>
      <c r="DA374" s="20"/>
      <c r="DB374" s="20"/>
      <c r="DC374" s="20"/>
      <c r="DD374" s="20"/>
      <c r="DE374" s="20"/>
      <c r="DF374" s="20"/>
      <c r="DG374" s="20"/>
      <c r="DH374" s="20"/>
      <c r="DI374" s="20"/>
      <c r="DJ374" s="20"/>
      <c r="DK374" s="20"/>
      <c r="DL374" s="20"/>
      <c r="DM374" s="20"/>
      <c r="DN374" s="20"/>
      <c r="DO374" s="20"/>
      <c r="DP374" s="20"/>
      <c r="DQ374" s="20"/>
      <c r="DR374" s="20"/>
      <c r="DS374" s="20"/>
      <c r="DT374" s="20"/>
      <c r="DU374" s="20"/>
      <c r="DV374" s="20"/>
      <c r="DW374" s="20"/>
      <c r="DX374" s="20"/>
      <c r="DY374" s="20"/>
      <c r="DZ374" s="20"/>
      <c r="EA374" s="20"/>
      <c r="EB374" s="20"/>
      <c r="EC374" s="20"/>
      <c r="ED374" s="20"/>
      <c r="EE374" s="20"/>
      <c r="EF374" s="20"/>
      <c r="EG374" s="20"/>
      <c r="EH374" s="20"/>
      <c r="EI374" s="20"/>
      <c r="EJ374" s="20"/>
      <c r="EK374" s="20"/>
      <c r="EL374" s="20"/>
      <c r="EM374" s="20"/>
      <c r="EN374" s="20"/>
      <c r="EO374" s="20"/>
      <c r="EP374" s="20"/>
      <c r="EQ374" s="20"/>
      <c r="ER374" s="20"/>
      <c r="ES374" s="20"/>
      <c r="ET374" s="20"/>
      <c r="EU374" s="20"/>
      <c r="EV374" s="20"/>
      <c r="EW374" s="20"/>
      <c r="EX374" s="20"/>
      <c r="EY374" s="20"/>
      <c r="EZ374" s="20"/>
      <c r="FA374" s="20"/>
      <c r="FB374" s="20"/>
      <c r="FC374" s="20"/>
      <c r="FD374" s="20"/>
      <c r="FE374" s="20"/>
      <c r="FF374" s="20"/>
      <c r="FG374" s="20"/>
      <c r="FH374" s="20"/>
      <c r="FI374" s="20"/>
      <c r="FJ374" s="20"/>
      <c r="FK374" s="20"/>
      <c r="FL374" s="20"/>
      <c r="FM374" s="20"/>
      <c r="FN374" s="20"/>
      <c r="FO374" s="20"/>
      <c r="FP374" s="20"/>
      <c r="FQ374" s="20"/>
      <c r="FR374" s="20"/>
      <c r="FS374" s="20"/>
      <c r="FT374" s="20"/>
      <c r="FU374" s="20"/>
      <c r="FV374" s="20"/>
      <c r="FW374" s="20"/>
      <c r="FX374" s="20"/>
      <c r="FY374" s="20"/>
      <c r="FZ374" s="20"/>
      <c r="GA374" s="20"/>
      <c r="GB374" s="20"/>
      <c r="GC374" s="20"/>
      <c r="GD374" s="20"/>
      <c r="GE374" s="20"/>
      <c r="GF374" s="20"/>
      <c r="GG374" s="20"/>
      <c r="GH374" s="20"/>
      <c r="GI374" s="20"/>
      <c r="GJ374" s="20"/>
      <c r="GL374" s="24"/>
      <c r="GO374" s="20"/>
    </row>
    <row r="375" ht="15.75" customHeight="1">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X375" s="20"/>
      <c r="BY375" s="20"/>
      <c r="BZ375" s="20"/>
      <c r="CA375" s="20"/>
      <c r="CB375" s="20"/>
      <c r="CC375" s="20"/>
      <c r="CD375" s="20"/>
      <c r="CE375" s="20"/>
      <c r="CF375" s="20"/>
      <c r="CG375" s="20"/>
      <c r="CH375" s="20"/>
      <c r="CI375" s="20"/>
      <c r="CJ375" s="20"/>
      <c r="CK375" s="20"/>
      <c r="CL375" s="20"/>
      <c r="CM375" s="20"/>
      <c r="CN375" s="20"/>
      <c r="CO375" s="20"/>
      <c r="CP375" s="20"/>
      <c r="CQ375" s="20"/>
      <c r="CR375" s="20"/>
      <c r="CS375" s="20"/>
      <c r="CT375" s="20"/>
      <c r="CU375" s="20"/>
      <c r="CV375" s="20"/>
      <c r="CW375" s="20"/>
      <c r="CX375" s="20"/>
      <c r="CY375" s="20"/>
      <c r="CZ375" s="20"/>
      <c r="DA375" s="20"/>
      <c r="DB375" s="20"/>
      <c r="DC375" s="20"/>
      <c r="DD375" s="20"/>
      <c r="DE375" s="20"/>
      <c r="DF375" s="20"/>
      <c r="DG375" s="20"/>
      <c r="DH375" s="20"/>
      <c r="DI375" s="20"/>
      <c r="DJ375" s="20"/>
      <c r="DK375" s="20"/>
      <c r="DL375" s="20"/>
      <c r="DM375" s="20"/>
      <c r="DN375" s="20"/>
      <c r="DO375" s="20"/>
      <c r="DP375" s="20"/>
      <c r="DQ375" s="20"/>
      <c r="DR375" s="20"/>
      <c r="DS375" s="20"/>
      <c r="DT375" s="20"/>
      <c r="DU375" s="20"/>
      <c r="DV375" s="20"/>
      <c r="DW375" s="20"/>
      <c r="DX375" s="20"/>
      <c r="DY375" s="20"/>
      <c r="DZ375" s="20"/>
      <c r="EA375" s="20"/>
      <c r="EB375" s="20"/>
      <c r="EC375" s="20"/>
      <c r="ED375" s="20"/>
      <c r="EE375" s="20"/>
      <c r="EF375" s="20"/>
      <c r="EG375" s="20"/>
      <c r="EH375" s="20"/>
      <c r="EI375" s="20"/>
      <c r="EJ375" s="20"/>
      <c r="EK375" s="20"/>
      <c r="EL375" s="20"/>
      <c r="EM375" s="20"/>
      <c r="EN375" s="20"/>
      <c r="EO375" s="20"/>
      <c r="EP375" s="20"/>
      <c r="EQ375" s="20"/>
      <c r="ER375" s="20"/>
      <c r="ES375" s="20"/>
      <c r="ET375" s="20"/>
      <c r="EU375" s="20"/>
      <c r="EV375" s="20"/>
      <c r="EW375" s="20"/>
      <c r="EX375" s="20"/>
      <c r="EY375" s="20"/>
      <c r="EZ375" s="20"/>
      <c r="FA375" s="20"/>
      <c r="FB375" s="20"/>
      <c r="FC375" s="20"/>
      <c r="FD375" s="20"/>
      <c r="FE375" s="20"/>
      <c r="FF375" s="20"/>
      <c r="FG375" s="20"/>
      <c r="FH375" s="20"/>
      <c r="FI375" s="20"/>
      <c r="FJ375" s="20"/>
      <c r="FK375" s="20"/>
      <c r="FL375" s="20"/>
      <c r="FM375" s="20"/>
      <c r="FN375" s="20"/>
      <c r="FO375" s="20"/>
      <c r="FP375" s="20"/>
      <c r="FQ375" s="20"/>
      <c r="FR375" s="20"/>
      <c r="FS375" s="20"/>
      <c r="FT375" s="20"/>
      <c r="FU375" s="20"/>
      <c r="FV375" s="20"/>
      <c r="FW375" s="20"/>
      <c r="FX375" s="20"/>
      <c r="FY375" s="20"/>
      <c r="FZ375" s="20"/>
      <c r="GA375" s="20"/>
      <c r="GB375" s="20"/>
      <c r="GC375" s="20"/>
      <c r="GD375" s="20"/>
      <c r="GE375" s="20"/>
      <c r="GF375" s="20"/>
      <c r="GG375" s="20"/>
      <c r="GH375" s="20"/>
      <c r="GI375" s="20"/>
      <c r="GJ375" s="20"/>
      <c r="GL375" s="24"/>
      <c r="GO375" s="20"/>
    </row>
    <row r="376" ht="15.75" customHeight="1">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X376" s="20"/>
      <c r="BY376" s="20"/>
      <c r="BZ376" s="20"/>
      <c r="CA376" s="20"/>
      <c r="CB376" s="20"/>
      <c r="CC376" s="20"/>
      <c r="CD376" s="20"/>
      <c r="CE376" s="20"/>
      <c r="CF376" s="20"/>
      <c r="CG376" s="20"/>
      <c r="CH376" s="20"/>
      <c r="CI376" s="20"/>
      <c r="CJ376" s="20"/>
      <c r="CK376" s="20"/>
      <c r="CL376" s="20"/>
      <c r="CM376" s="20"/>
      <c r="CN376" s="20"/>
      <c r="CO376" s="20"/>
      <c r="CP376" s="20"/>
      <c r="CQ376" s="20"/>
      <c r="CR376" s="20"/>
      <c r="CS376" s="20"/>
      <c r="CT376" s="20"/>
      <c r="CU376" s="20"/>
      <c r="CV376" s="20"/>
      <c r="CW376" s="20"/>
      <c r="CX376" s="20"/>
      <c r="CY376" s="20"/>
      <c r="CZ376" s="20"/>
      <c r="DA376" s="20"/>
      <c r="DB376" s="20"/>
      <c r="DC376" s="20"/>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0"/>
      <c r="EV376" s="20"/>
      <c r="EW376" s="20"/>
      <c r="EX376" s="20"/>
      <c r="EY376" s="20"/>
      <c r="EZ376" s="20"/>
      <c r="FA376" s="20"/>
      <c r="FB376" s="20"/>
      <c r="FC376" s="20"/>
      <c r="FD376" s="20"/>
      <c r="FE376" s="20"/>
      <c r="FF376" s="20"/>
      <c r="FG376" s="20"/>
      <c r="FH376" s="20"/>
      <c r="FI376" s="20"/>
      <c r="FJ376" s="20"/>
      <c r="FK376" s="20"/>
      <c r="FL376" s="20"/>
      <c r="FM376" s="20"/>
      <c r="FN376" s="20"/>
      <c r="FO376" s="20"/>
      <c r="FP376" s="20"/>
      <c r="FQ376" s="20"/>
      <c r="FR376" s="20"/>
      <c r="FS376" s="20"/>
      <c r="FT376" s="20"/>
      <c r="FU376" s="20"/>
      <c r="FV376" s="20"/>
      <c r="FW376" s="20"/>
      <c r="FX376" s="20"/>
      <c r="FY376" s="20"/>
      <c r="FZ376" s="20"/>
      <c r="GA376" s="20"/>
      <c r="GB376" s="20"/>
      <c r="GC376" s="20"/>
      <c r="GD376" s="20"/>
      <c r="GE376" s="20"/>
      <c r="GF376" s="20"/>
      <c r="GG376" s="20"/>
      <c r="GH376" s="20"/>
      <c r="GI376" s="20"/>
      <c r="GJ376" s="20"/>
      <c r="GL376" s="24"/>
      <c r="GO376" s="20"/>
    </row>
    <row r="377" ht="15.75" customHeight="1">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X377" s="20"/>
      <c r="BY377" s="20"/>
      <c r="BZ377" s="20"/>
      <c r="CA377" s="20"/>
      <c r="CB377" s="20"/>
      <c r="CC377" s="20"/>
      <c r="CD377" s="20"/>
      <c r="CE377" s="20"/>
      <c r="CF377" s="20"/>
      <c r="CG377" s="20"/>
      <c r="CH377" s="20"/>
      <c r="CI377" s="20"/>
      <c r="CJ377" s="20"/>
      <c r="CK377" s="20"/>
      <c r="CL377" s="20"/>
      <c r="CM377" s="20"/>
      <c r="CN377" s="20"/>
      <c r="CO377" s="20"/>
      <c r="CP377" s="20"/>
      <c r="CQ377" s="20"/>
      <c r="CR377" s="20"/>
      <c r="CS377" s="20"/>
      <c r="CT377" s="20"/>
      <c r="CU377" s="20"/>
      <c r="CV377" s="20"/>
      <c r="CW377" s="20"/>
      <c r="CX377" s="20"/>
      <c r="CY377" s="20"/>
      <c r="CZ377" s="20"/>
      <c r="DA377" s="20"/>
      <c r="DB377" s="20"/>
      <c r="DC377" s="20"/>
      <c r="DD377" s="20"/>
      <c r="DE377" s="20"/>
      <c r="DF377" s="20"/>
      <c r="DG377" s="20"/>
      <c r="DH377" s="20"/>
      <c r="DI377" s="20"/>
      <c r="DJ377" s="20"/>
      <c r="DK377" s="20"/>
      <c r="DL377" s="20"/>
      <c r="DM377" s="20"/>
      <c r="DN377" s="20"/>
      <c r="DO377" s="20"/>
      <c r="DP377" s="20"/>
      <c r="DQ377" s="20"/>
      <c r="DR377" s="20"/>
      <c r="DS377" s="20"/>
      <c r="DT377" s="20"/>
      <c r="DU377" s="20"/>
      <c r="DV377" s="20"/>
      <c r="DW377" s="20"/>
      <c r="DX377" s="20"/>
      <c r="DY377" s="20"/>
      <c r="DZ377" s="20"/>
      <c r="EA377" s="20"/>
      <c r="EB377" s="20"/>
      <c r="EC377" s="20"/>
      <c r="ED377" s="20"/>
      <c r="EE377" s="20"/>
      <c r="EF377" s="20"/>
      <c r="EG377" s="20"/>
      <c r="EH377" s="20"/>
      <c r="EI377" s="20"/>
      <c r="EJ377" s="20"/>
      <c r="EK377" s="20"/>
      <c r="EL377" s="20"/>
      <c r="EM377" s="20"/>
      <c r="EN377" s="20"/>
      <c r="EO377" s="20"/>
      <c r="EP377" s="20"/>
      <c r="EQ377" s="20"/>
      <c r="ER377" s="20"/>
      <c r="ES377" s="20"/>
      <c r="ET377" s="20"/>
      <c r="EU377" s="20"/>
      <c r="EV377" s="20"/>
      <c r="EW377" s="20"/>
      <c r="EX377" s="20"/>
      <c r="EY377" s="20"/>
      <c r="EZ377" s="20"/>
      <c r="FA377" s="20"/>
      <c r="FB377" s="20"/>
      <c r="FC377" s="20"/>
      <c r="FD377" s="20"/>
      <c r="FE377" s="20"/>
      <c r="FF377" s="20"/>
      <c r="FG377" s="20"/>
      <c r="FH377" s="20"/>
      <c r="FI377" s="20"/>
      <c r="FJ377" s="20"/>
      <c r="FK377" s="20"/>
      <c r="FL377" s="20"/>
      <c r="FM377" s="20"/>
      <c r="FN377" s="20"/>
      <c r="FO377" s="20"/>
      <c r="FP377" s="20"/>
      <c r="FQ377" s="20"/>
      <c r="FR377" s="20"/>
      <c r="FS377" s="20"/>
      <c r="FT377" s="20"/>
      <c r="FU377" s="20"/>
      <c r="FV377" s="20"/>
      <c r="FW377" s="20"/>
      <c r="FX377" s="20"/>
      <c r="FY377" s="20"/>
      <c r="FZ377" s="20"/>
      <c r="GA377" s="20"/>
      <c r="GB377" s="20"/>
      <c r="GC377" s="20"/>
      <c r="GD377" s="20"/>
      <c r="GE377" s="20"/>
      <c r="GF377" s="20"/>
      <c r="GG377" s="20"/>
      <c r="GH377" s="20"/>
      <c r="GI377" s="20"/>
      <c r="GJ377" s="20"/>
      <c r="GL377" s="24"/>
      <c r="GO377" s="20"/>
    </row>
    <row r="378" ht="15.75" customHeight="1">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X378" s="20"/>
      <c r="BY378" s="20"/>
      <c r="BZ378" s="20"/>
      <c r="CA378" s="20"/>
      <c r="CB378" s="20"/>
      <c r="CC378" s="20"/>
      <c r="CD378" s="20"/>
      <c r="CE378" s="20"/>
      <c r="CF378" s="20"/>
      <c r="CG378" s="20"/>
      <c r="CH378" s="20"/>
      <c r="CI378" s="20"/>
      <c r="CJ378" s="20"/>
      <c r="CK378" s="20"/>
      <c r="CL378" s="20"/>
      <c r="CM378" s="20"/>
      <c r="CN378" s="20"/>
      <c r="CO378" s="20"/>
      <c r="CP378" s="20"/>
      <c r="CQ378" s="20"/>
      <c r="CR378" s="20"/>
      <c r="CS378" s="20"/>
      <c r="CT378" s="20"/>
      <c r="CU378" s="20"/>
      <c r="CV378" s="20"/>
      <c r="CW378" s="20"/>
      <c r="CX378" s="20"/>
      <c r="CY378" s="20"/>
      <c r="CZ378" s="20"/>
      <c r="DA378" s="20"/>
      <c r="DB378" s="20"/>
      <c r="DC378" s="20"/>
      <c r="DD378" s="20"/>
      <c r="DE378" s="20"/>
      <c r="DF378" s="20"/>
      <c r="DG378" s="20"/>
      <c r="DH378" s="20"/>
      <c r="DI378" s="20"/>
      <c r="DJ378" s="20"/>
      <c r="DK378" s="20"/>
      <c r="DL378" s="20"/>
      <c r="DM378" s="20"/>
      <c r="DN378" s="20"/>
      <c r="DO378" s="20"/>
      <c r="DP378" s="20"/>
      <c r="DQ378" s="20"/>
      <c r="DR378" s="20"/>
      <c r="DS378" s="20"/>
      <c r="DT378" s="20"/>
      <c r="DU378" s="20"/>
      <c r="DV378" s="20"/>
      <c r="DW378" s="20"/>
      <c r="DX378" s="20"/>
      <c r="DY378" s="20"/>
      <c r="DZ378" s="20"/>
      <c r="EA378" s="20"/>
      <c r="EB378" s="20"/>
      <c r="EC378" s="20"/>
      <c r="ED378" s="20"/>
      <c r="EE378" s="20"/>
      <c r="EF378" s="20"/>
      <c r="EG378" s="20"/>
      <c r="EH378" s="20"/>
      <c r="EI378" s="20"/>
      <c r="EJ378" s="20"/>
      <c r="EK378" s="20"/>
      <c r="EL378" s="20"/>
      <c r="EM378" s="20"/>
      <c r="EN378" s="20"/>
      <c r="EO378" s="20"/>
      <c r="EP378" s="20"/>
      <c r="EQ378" s="20"/>
      <c r="ER378" s="20"/>
      <c r="ES378" s="20"/>
      <c r="ET378" s="20"/>
      <c r="EU378" s="20"/>
      <c r="EV378" s="20"/>
      <c r="EW378" s="20"/>
      <c r="EX378" s="20"/>
      <c r="EY378" s="20"/>
      <c r="EZ378" s="20"/>
      <c r="FA378" s="20"/>
      <c r="FB378" s="20"/>
      <c r="FC378" s="20"/>
      <c r="FD378" s="20"/>
      <c r="FE378" s="20"/>
      <c r="FF378" s="20"/>
      <c r="FG378" s="20"/>
      <c r="FH378" s="20"/>
      <c r="FI378" s="20"/>
      <c r="FJ378" s="20"/>
      <c r="FK378" s="20"/>
      <c r="FL378" s="20"/>
      <c r="FM378" s="20"/>
      <c r="FN378" s="20"/>
      <c r="FO378" s="20"/>
      <c r="FP378" s="20"/>
      <c r="FQ378" s="20"/>
      <c r="FR378" s="20"/>
      <c r="FS378" s="20"/>
      <c r="FT378" s="20"/>
      <c r="FU378" s="20"/>
      <c r="FV378" s="20"/>
      <c r="FW378" s="20"/>
      <c r="FX378" s="20"/>
      <c r="FY378" s="20"/>
      <c r="FZ378" s="20"/>
      <c r="GA378" s="20"/>
      <c r="GB378" s="20"/>
      <c r="GC378" s="20"/>
      <c r="GD378" s="20"/>
      <c r="GE378" s="20"/>
      <c r="GF378" s="20"/>
      <c r="GG378" s="20"/>
      <c r="GH378" s="20"/>
      <c r="GI378" s="20"/>
      <c r="GJ378" s="20"/>
      <c r="GL378" s="24"/>
      <c r="GO378" s="20"/>
    </row>
    <row r="379" ht="15.75" customHeight="1">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X379" s="20"/>
      <c r="BY379" s="20"/>
      <c r="BZ379" s="20"/>
      <c r="CA379" s="20"/>
      <c r="CB379" s="20"/>
      <c r="CC379" s="20"/>
      <c r="CD379" s="20"/>
      <c r="CE379" s="20"/>
      <c r="CF379" s="20"/>
      <c r="CG379" s="20"/>
      <c r="CH379" s="20"/>
      <c r="CI379" s="20"/>
      <c r="CJ379" s="20"/>
      <c r="CK379" s="20"/>
      <c r="CL379" s="20"/>
      <c r="CM379" s="20"/>
      <c r="CN379" s="20"/>
      <c r="CO379" s="20"/>
      <c r="CP379" s="20"/>
      <c r="CQ379" s="20"/>
      <c r="CR379" s="20"/>
      <c r="CS379" s="20"/>
      <c r="CT379" s="20"/>
      <c r="CU379" s="20"/>
      <c r="CV379" s="20"/>
      <c r="CW379" s="20"/>
      <c r="CX379" s="20"/>
      <c r="CY379" s="20"/>
      <c r="CZ379" s="20"/>
      <c r="DA379" s="20"/>
      <c r="DB379" s="20"/>
      <c r="DC379" s="20"/>
      <c r="DD379" s="20"/>
      <c r="DE379" s="20"/>
      <c r="DF379" s="20"/>
      <c r="DG379" s="20"/>
      <c r="DH379" s="20"/>
      <c r="DI379" s="20"/>
      <c r="DJ379" s="20"/>
      <c r="DK379" s="20"/>
      <c r="DL379" s="20"/>
      <c r="DM379" s="20"/>
      <c r="DN379" s="20"/>
      <c r="DO379" s="20"/>
      <c r="DP379" s="20"/>
      <c r="DQ379" s="20"/>
      <c r="DR379" s="20"/>
      <c r="DS379" s="20"/>
      <c r="DT379" s="20"/>
      <c r="DU379" s="20"/>
      <c r="DV379" s="20"/>
      <c r="DW379" s="20"/>
      <c r="DX379" s="20"/>
      <c r="DY379" s="20"/>
      <c r="DZ379" s="20"/>
      <c r="EA379" s="20"/>
      <c r="EB379" s="20"/>
      <c r="EC379" s="20"/>
      <c r="ED379" s="20"/>
      <c r="EE379" s="20"/>
      <c r="EF379" s="20"/>
      <c r="EG379" s="20"/>
      <c r="EH379" s="20"/>
      <c r="EI379" s="20"/>
      <c r="EJ379" s="20"/>
      <c r="EK379" s="20"/>
      <c r="EL379" s="20"/>
      <c r="EM379" s="20"/>
      <c r="EN379" s="20"/>
      <c r="EO379" s="20"/>
      <c r="EP379" s="20"/>
      <c r="EQ379" s="20"/>
      <c r="ER379" s="20"/>
      <c r="ES379" s="20"/>
      <c r="ET379" s="20"/>
      <c r="EU379" s="20"/>
      <c r="EV379" s="20"/>
      <c r="EW379" s="20"/>
      <c r="EX379" s="20"/>
      <c r="EY379" s="20"/>
      <c r="EZ379" s="20"/>
      <c r="FA379" s="20"/>
      <c r="FB379" s="20"/>
      <c r="FC379" s="20"/>
      <c r="FD379" s="20"/>
      <c r="FE379" s="20"/>
      <c r="FF379" s="20"/>
      <c r="FG379" s="20"/>
      <c r="FH379" s="20"/>
      <c r="FI379" s="20"/>
      <c r="FJ379" s="20"/>
      <c r="FK379" s="20"/>
      <c r="FL379" s="20"/>
      <c r="FM379" s="20"/>
      <c r="FN379" s="20"/>
      <c r="FO379" s="20"/>
      <c r="FP379" s="20"/>
      <c r="FQ379" s="20"/>
      <c r="FR379" s="20"/>
      <c r="FS379" s="20"/>
      <c r="FT379" s="20"/>
      <c r="FU379" s="20"/>
      <c r="FV379" s="20"/>
      <c r="FW379" s="20"/>
      <c r="FX379" s="20"/>
      <c r="FY379" s="20"/>
      <c r="FZ379" s="20"/>
      <c r="GA379" s="20"/>
      <c r="GB379" s="20"/>
      <c r="GC379" s="20"/>
      <c r="GD379" s="20"/>
      <c r="GE379" s="20"/>
      <c r="GF379" s="20"/>
      <c r="GG379" s="20"/>
      <c r="GH379" s="20"/>
      <c r="GI379" s="20"/>
      <c r="GJ379" s="20"/>
      <c r="GL379" s="24"/>
      <c r="GO379" s="20"/>
    </row>
    <row r="380" ht="15.75" customHeight="1">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X380" s="20"/>
      <c r="BY380" s="20"/>
      <c r="BZ380" s="20"/>
      <c r="CA380" s="20"/>
      <c r="CB380" s="20"/>
      <c r="CC380" s="20"/>
      <c r="CD380" s="20"/>
      <c r="CE380" s="20"/>
      <c r="CF380" s="20"/>
      <c r="CG380" s="20"/>
      <c r="CH380" s="20"/>
      <c r="CI380" s="20"/>
      <c r="CJ380" s="20"/>
      <c r="CK380" s="20"/>
      <c r="CL380" s="20"/>
      <c r="CM380" s="20"/>
      <c r="CN380" s="20"/>
      <c r="CO380" s="20"/>
      <c r="CP380" s="20"/>
      <c r="CQ380" s="20"/>
      <c r="CR380" s="20"/>
      <c r="CS380" s="20"/>
      <c r="CT380" s="20"/>
      <c r="CU380" s="20"/>
      <c r="CV380" s="20"/>
      <c r="CW380" s="20"/>
      <c r="CX380" s="20"/>
      <c r="CY380" s="20"/>
      <c r="CZ380" s="20"/>
      <c r="DA380" s="20"/>
      <c r="DB380" s="20"/>
      <c r="DC380" s="20"/>
      <c r="DD380" s="20"/>
      <c r="DE380" s="20"/>
      <c r="DF380" s="20"/>
      <c r="DG380" s="20"/>
      <c r="DH380" s="20"/>
      <c r="DI380" s="20"/>
      <c r="DJ380" s="20"/>
      <c r="DK380" s="20"/>
      <c r="DL380" s="20"/>
      <c r="DM380" s="20"/>
      <c r="DN380" s="20"/>
      <c r="DO380" s="20"/>
      <c r="DP380" s="20"/>
      <c r="DQ380" s="20"/>
      <c r="DR380" s="20"/>
      <c r="DS380" s="20"/>
      <c r="DT380" s="20"/>
      <c r="DU380" s="20"/>
      <c r="DV380" s="20"/>
      <c r="DW380" s="20"/>
      <c r="DX380" s="20"/>
      <c r="DY380" s="20"/>
      <c r="DZ380" s="20"/>
      <c r="EA380" s="20"/>
      <c r="EB380" s="20"/>
      <c r="EC380" s="20"/>
      <c r="ED380" s="20"/>
      <c r="EE380" s="20"/>
      <c r="EF380" s="20"/>
      <c r="EG380" s="20"/>
      <c r="EH380" s="20"/>
      <c r="EI380" s="20"/>
      <c r="EJ380" s="20"/>
      <c r="EK380" s="20"/>
      <c r="EL380" s="20"/>
      <c r="EM380" s="20"/>
      <c r="EN380" s="20"/>
      <c r="EO380" s="20"/>
      <c r="EP380" s="20"/>
      <c r="EQ380" s="20"/>
      <c r="ER380" s="20"/>
      <c r="ES380" s="20"/>
      <c r="ET380" s="20"/>
      <c r="EU380" s="20"/>
      <c r="EV380" s="20"/>
      <c r="EW380" s="20"/>
      <c r="EX380" s="20"/>
      <c r="EY380" s="20"/>
      <c r="EZ380" s="20"/>
      <c r="FA380" s="20"/>
      <c r="FB380" s="20"/>
      <c r="FC380" s="20"/>
      <c r="FD380" s="20"/>
      <c r="FE380" s="20"/>
      <c r="FF380" s="20"/>
      <c r="FG380" s="20"/>
      <c r="FH380" s="20"/>
      <c r="FI380" s="20"/>
      <c r="FJ380" s="20"/>
      <c r="FK380" s="20"/>
      <c r="FL380" s="20"/>
      <c r="FM380" s="20"/>
      <c r="FN380" s="20"/>
      <c r="FO380" s="20"/>
      <c r="FP380" s="20"/>
      <c r="FQ380" s="20"/>
      <c r="FR380" s="20"/>
      <c r="FS380" s="20"/>
      <c r="FT380" s="20"/>
      <c r="FU380" s="20"/>
      <c r="FV380" s="20"/>
      <c r="FW380" s="20"/>
      <c r="FX380" s="20"/>
      <c r="FY380" s="20"/>
      <c r="FZ380" s="20"/>
      <c r="GA380" s="20"/>
      <c r="GB380" s="20"/>
      <c r="GC380" s="20"/>
      <c r="GD380" s="20"/>
      <c r="GE380" s="20"/>
      <c r="GF380" s="20"/>
      <c r="GG380" s="20"/>
      <c r="GH380" s="20"/>
      <c r="GI380" s="20"/>
      <c r="GJ380" s="20"/>
      <c r="GL380" s="24"/>
      <c r="GO380" s="20"/>
    </row>
    <row r="381" ht="15.75" customHeight="1">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X381" s="20"/>
      <c r="BY381" s="20"/>
      <c r="BZ381" s="20"/>
      <c r="CA381" s="20"/>
      <c r="CB381" s="20"/>
      <c r="CC381" s="20"/>
      <c r="CD381" s="20"/>
      <c r="CE381" s="20"/>
      <c r="CF381" s="20"/>
      <c r="CG381" s="20"/>
      <c r="CH381" s="20"/>
      <c r="CI381" s="20"/>
      <c r="CJ381" s="20"/>
      <c r="CK381" s="20"/>
      <c r="CL381" s="20"/>
      <c r="CM381" s="20"/>
      <c r="CN381" s="20"/>
      <c r="CO381" s="20"/>
      <c r="CP381" s="20"/>
      <c r="CQ381" s="20"/>
      <c r="CR381" s="20"/>
      <c r="CS381" s="20"/>
      <c r="CT381" s="20"/>
      <c r="CU381" s="20"/>
      <c r="CV381" s="20"/>
      <c r="CW381" s="20"/>
      <c r="CX381" s="20"/>
      <c r="CY381" s="20"/>
      <c r="CZ381" s="20"/>
      <c r="DA381" s="20"/>
      <c r="DB381" s="20"/>
      <c r="DC381" s="20"/>
      <c r="DD381" s="20"/>
      <c r="DE381" s="20"/>
      <c r="DF381" s="20"/>
      <c r="DG381" s="20"/>
      <c r="DH381" s="20"/>
      <c r="DI381" s="20"/>
      <c r="DJ381" s="20"/>
      <c r="DK381" s="20"/>
      <c r="DL381" s="20"/>
      <c r="DM381" s="20"/>
      <c r="DN381" s="20"/>
      <c r="DO381" s="20"/>
      <c r="DP381" s="20"/>
      <c r="DQ381" s="20"/>
      <c r="DR381" s="20"/>
      <c r="DS381" s="20"/>
      <c r="DT381" s="20"/>
      <c r="DU381" s="20"/>
      <c r="DV381" s="20"/>
      <c r="DW381" s="20"/>
      <c r="DX381" s="20"/>
      <c r="DY381" s="20"/>
      <c r="DZ381" s="20"/>
      <c r="EA381" s="20"/>
      <c r="EB381" s="20"/>
      <c r="EC381" s="20"/>
      <c r="ED381" s="20"/>
      <c r="EE381" s="20"/>
      <c r="EF381" s="20"/>
      <c r="EG381" s="20"/>
      <c r="EH381" s="20"/>
      <c r="EI381" s="20"/>
      <c r="EJ381" s="20"/>
      <c r="EK381" s="20"/>
      <c r="EL381" s="20"/>
      <c r="EM381" s="20"/>
      <c r="EN381" s="20"/>
      <c r="EO381" s="20"/>
      <c r="EP381" s="20"/>
      <c r="EQ381" s="20"/>
      <c r="ER381" s="20"/>
      <c r="ES381" s="20"/>
      <c r="ET381" s="20"/>
      <c r="EU381" s="20"/>
      <c r="EV381" s="20"/>
      <c r="EW381" s="20"/>
      <c r="EX381" s="20"/>
      <c r="EY381" s="20"/>
      <c r="EZ381" s="20"/>
      <c r="FA381" s="20"/>
      <c r="FB381" s="20"/>
      <c r="FC381" s="20"/>
      <c r="FD381" s="20"/>
      <c r="FE381" s="20"/>
      <c r="FF381" s="20"/>
      <c r="FG381" s="20"/>
      <c r="FH381" s="20"/>
      <c r="FI381" s="20"/>
      <c r="FJ381" s="20"/>
      <c r="FK381" s="20"/>
      <c r="FL381" s="20"/>
      <c r="FM381" s="20"/>
      <c r="FN381" s="20"/>
      <c r="FO381" s="20"/>
      <c r="FP381" s="20"/>
      <c r="FQ381" s="20"/>
      <c r="FR381" s="20"/>
      <c r="FS381" s="20"/>
      <c r="FT381" s="20"/>
      <c r="FU381" s="20"/>
      <c r="FV381" s="20"/>
      <c r="FW381" s="20"/>
      <c r="FX381" s="20"/>
      <c r="FY381" s="20"/>
      <c r="FZ381" s="20"/>
      <c r="GA381" s="20"/>
      <c r="GB381" s="20"/>
      <c r="GC381" s="20"/>
      <c r="GD381" s="20"/>
      <c r="GE381" s="20"/>
      <c r="GF381" s="20"/>
      <c r="GG381" s="20"/>
      <c r="GH381" s="20"/>
      <c r="GI381" s="20"/>
      <c r="GJ381" s="20"/>
      <c r="GL381" s="24"/>
      <c r="GO381" s="20"/>
    </row>
    <row r="382" ht="15.75" customHeight="1">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X382" s="20"/>
      <c r="BY382" s="20"/>
      <c r="BZ382" s="20"/>
      <c r="CA382" s="20"/>
      <c r="CB382" s="20"/>
      <c r="CC382" s="20"/>
      <c r="CD382" s="20"/>
      <c r="CE382" s="20"/>
      <c r="CF382" s="20"/>
      <c r="CG382" s="20"/>
      <c r="CH382" s="20"/>
      <c r="CI382" s="20"/>
      <c r="CJ382" s="20"/>
      <c r="CK382" s="20"/>
      <c r="CL382" s="20"/>
      <c r="CM382" s="20"/>
      <c r="CN382" s="20"/>
      <c r="CO382" s="20"/>
      <c r="CP382" s="20"/>
      <c r="CQ382" s="20"/>
      <c r="CR382" s="20"/>
      <c r="CS382" s="20"/>
      <c r="CT382" s="20"/>
      <c r="CU382" s="20"/>
      <c r="CV382" s="20"/>
      <c r="CW382" s="20"/>
      <c r="CX382" s="20"/>
      <c r="CY382" s="20"/>
      <c r="CZ382" s="20"/>
      <c r="DA382" s="20"/>
      <c r="DB382" s="20"/>
      <c r="DC382" s="20"/>
      <c r="DD382" s="20"/>
      <c r="DE382" s="20"/>
      <c r="DF382" s="20"/>
      <c r="DG382" s="20"/>
      <c r="DH382" s="20"/>
      <c r="DI382" s="20"/>
      <c r="DJ382" s="20"/>
      <c r="DK382" s="20"/>
      <c r="DL382" s="20"/>
      <c r="DM382" s="20"/>
      <c r="DN382" s="20"/>
      <c r="DO382" s="20"/>
      <c r="DP382" s="20"/>
      <c r="DQ382" s="20"/>
      <c r="DR382" s="20"/>
      <c r="DS382" s="20"/>
      <c r="DT382" s="20"/>
      <c r="DU382" s="20"/>
      <c r="DV382" s="20"/>
      <c r="DW382" s="20"/>
      <c r="DX382" s="20"/>
      <c r="DY382" s="20"/>
      <c r="DZ382" s="20"/>
      <c r="EA382" s="20"/>
      <c r="EB382" s="20"/>
      <c r="EC382" s="20"/>
      <c r="ED382" s="20"/>
      <c r="EE382" s="20"/>
      <c r="EF382" s="20"/>
      <c r="EG382" s="20"/>
      <c r="EH382" s="20"/>
      <c r="EI382" s="20"/>
      <c r="EJ382" s="20"/>
      <c r="EK382" s="20"/>
      <c r="EL382" s="20"/>
      <c r="EM382" s="20"/>
      <c r="EN382" s="20"/>
      <c r="EO382" s="20"/>
      <c r="EP382" s="20"/>
      <c r="EQ382" s="20"/>
      <c r="ER382" s="20"/>
      <c r="ES382" s="20"/>
      <c r="ET382" s="20"/>
      <c r="EU382" s="20"/>
      <c r="EV382" s="20"/>
      <c r="EW382" s="20"/>
      <c r="EX382" s="20"/>
      <c r="EY382" s="20"/>
      <c r="EZ382" s="20"/>
      <c r="FA382" s="20"/>
      <c r="FB382" s="20"/>
      <c r="FC382" s="20"/>
      <c r="FD382" s="20"/>
      <c r="FE382" s="20"/>
      <c r="FF382" s="20"/>
      <c r="FG382" s="20"/>
      <c r="FH382" s="20"/>
      <c r="FI382" s="20"/>
      <c r="FJ382" s="20"/>
      <c r="FK382" s="20"/>
      <c r="FL382" s="20"/>
      <c r="FM382" s="20"/>
      <c r="FN382" s="20"/>
      <c r="FO382" s="20"/>
      <c r="FP382" s="20"/>
      <c r="FQ382" s="20"/>
      <c r="FR382" s="20"/>
      <c r="FS382" s="20"/>
      <c r="FT382" s="20"/>
      <c r="FU382" s="20"/>
      <c r="FV382" s="20"/>
      <c r="FW382" s="20"/>
      <c r="FX382" s="20"/>
      <c r="FY382" s="20"/>
      <c r="FZ382" s="20"/>
      <c r="GA382" s="20"/>
      <c r="GB382" s="20"/>
      <c r="GC382" s="20"/>
      <c r="GD382" s="20"/>
      <c r="GE382" s="20"/>
      <c r="GF382" s="20"/>
      <c r="GG382" s="20"/>
      <c r="GH382" s="20"/>
      <c r="GI382" s="20"/>
      <c r="GJ382" s="20"/>
      <c r="GL382" s="24"/>
      <c r="GO382" s="20"/>
    </row>
    <row r="383" ht="15.75" customHeight="1">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X383" s="20"/>
      <c r="BY383" s="20"/>
      <c r="BZ383" s="20"/>
      <c r="CA383" s="20"/>
      <c r="CB383" s="20"/>
      <c r="CC383" s="20"/>
      <c r="CD383" s="20"/>
      <c r="CE383" s="20"/>
      <c r="CF383" s="20"/>
      <c r="CG383" s="20"/>
      <c r="CH383" s="20"/>
      <c r="CI383" s="20"/>
      <c r="CJ383" s="20"/>
      <c r="CK383" s="20"/>
      <c r="CL383" s="20"/>
      <c r="CM383" s="20"/>
      <c r="CN383" s="20"/>
      <c r="CO383" s="20"/>
      <c r="CP383" s="20"/>
      <c r="CQ383" s="20"/>
      <c r="CR383" s="20"/>
      <c r="CS383" s="20"/>
      <c r="CT383" s="20"/>
      <c r="CU383" s="20"/>
      <c r="CV383" s="20"/>
      <c r="CW383" s="20"/>
      <c r="CX383" s="20"/>
      <c r="CY383" s="20"/>
      <c r="CZ383" s="20"/>
      <c r="DA383" s="20"/>
      <c r="DB383" s="20"/>
      <c r="DC383" s="20"/>
      <c r="DD383" s="20"/>
      <c r="DE383" s="20"/>
      <c r="DF383" s="20"/>
      <c r="DG383" s="20"/>
      <c r="DH383" s="20"/>
      <c r="DI383" s="20"/>
      <c r="DJ383" s="20"/>
      <c r="DK383" s="20"/>
      <c r="DL383" s="20"/>
      <c r="DM383" s="20"/>
      <c r="DN383" s="20"/>
      <c r="DO383" s="20"/>
      <c r="DP383" s="20"/>
      <c r="DQ383" s="20"/>
      <c r="DR383" s="20"/>
      <c r="DS383" s="20"/>
      <c r="DT383" s="20"/>
      <c r="DU383" s="20"/>
      <c r="DV383" s="20"/>
      <c r="DW383" s="20"/>
      <c r="DX383" s="20"/>
      <c r="DY383" s="20"/>
      <c r="DZ383" s="20"/>
      <c r="EA383" s="20"/>
      <c r="EB383" s="20"/>
      <c r="EC383" s="20"/>
      <c r="ED383" s="20"/>
      <c r="EE383" s="20"/>
      <c r="EF383" s="20"/>
      <c r="EG383" s="20"/>
      <c r="EH383" s="20"/>
      <c r="EI383" s="20"/>
      <c r="EJ383" s="20"/>
      <c r="EK383" s="20"/>
      <c r="EL383" s="20"/>
      <c r="EM383" s="20"/>
      <c r="EN383" s="20"/>
      <c r="EO383" s="20"/>
      <c r="EP383" s="20"/>
      <c r="EQ383" s="20"/>
      <c r="ER383" s="20"/>
      <c r="ES383" s="20"/>
      <c r="ET383" s="20"/>
      <c r="EU383" s="20"/>
      <c r="EV383" s="20"/>
      <c r="EW383" s="20"/>
      <c r="EX383" s="20"/>
      <c r="EY383" s="20"/>
      <c r="EZ383" s="20"/>
      <c r="FA383" s="20"/>
      <c r="FB383" s="20"/>
      <c r="FC383" s="20"/>
      <c r="FD383" s="20"/>
      <c r="FE383" s="20"/>
      <c r="FF383" s="20"/>
      <c r="FG383" s="20"/>
      <c r="FH383" s="20"/>
      <c r="FI383" s="20"/>
      <c r="FJ383" s="20"/>
      <c r="FK383" s="20"/>
      <c r="FL383" s="20"/>
      <c r="FM383" s="20"/>
      <c r="FN383" s="20"/>
      <c r="FO383" s="20"/>
      <c r="FP383" s="20"/>
      <c r="FQ383" s="20"/>
      <c r="FR383" s="20"/>
      <c r="FS383" s="20"/>
      <c r="FT383" s="20"/>
      <c r="FU383" s="20"/>
      <c r="FV383" s="20"/>
      <c r="FW383" s="20"/>
      <c r="FX383" s="20"/>
      <c r="FY383" s="20"/>
      <c r="FZ383" s="20"/>
      <c r="GA383" s="20"/>
      <c r="GB383" s="20"/>
      <c r="GC383" s="20"/>
      <c r="GD383" s="20"/>
      <c r="GE383" s="20"/>
      <c r="GF383" s="20"/>
      <c r="GG383" s="20"/>
      <c r="GH383" s="20"/>
      <c r="GI383" s="20"/>
      <c r="GJ383" s="20"/>
      <c r="GL383" s="24"/>
      <c r="GO383" s="20"/>
    </row>
    <row r="384" ht="15.75" customHeight="1">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X384" s="20"/>
      <c r="BY384" s="20"/>
      <c r="BZ384" s="20"/>
      <c r="CA384" s="20"/>
      <c r="CB384" s="20"/>
      <c r="CC384" s="20"/>
      <c r="CD384" s="20"/>
      <c r="CE384" s="20"/>
      <c r="CF384" s="20"/>
      <c r="CG384" s="20"/>
      <c r="CH384" s="20"/>
      <c r="CI384" s="20"/>
      <c r="CJ384" s="20"/>
      <c r="CK384" s="20"/>
      <c r="CL384" s="20"/>
      <c r="CM384" s="20"/>
      <c r="CN384" s="20"/>
      <c r="CO384" s="20"/>
      <c r="CP384" s="20"/>
      <c r="CQ384" s="20"/>
      <c r="CR384" s="20"/>
      <c r="CS384" s="20"/>
      <c r="CT384" s="20"/>
      <c r="CU384" s="20"/>
      <c r="CV384" s="20"/>
      <c r="CW384" s="20"/>
      <c r="CX384" s="20"/>
      <c r="CY384" s="20"/>
      <c r="CZ384" s="20"/>
      <c r="DA384" s="20"/>
      <c r="DB384" s="20"/>
      <c r="DC384" s="20"/>
      <c r="DD384" s="20"/>
      <c r="DE384" s="20"/>
      <c r="DF384" s="20"/>
      <c r="DG384" s="20"/>
      <c r="DH384" s="20"/>
      <c r="DI384" s="20"/>
      <c r="DJ384" s="20"/>
      <c r="DK384" s="20"/>
      <c r="DL384" s="20"/>
      <c r="DM384" s="20"/>
      <c r="DN384" s="20"/>
      <c r="DO384" s="20"/>
      <c r="DP384" s="20"/>
      <c r="DQ384" s="20"/>
      <c r="DR384" s="20"/>
      <c r="DS384" s="20"/>
      <c r="DT384" s="20"/>
      <c r="DU384" s="20"/>
      <c r="DV384" s="20"/>
      <c r="DW384" s="20"/>
      <c r="DX384" s="20"/>
      <c r="DY384" s="20"/>
      <c r="DZ384" s="20"/>
      <c r="EA384" s="20"/>
      <c r="EB384" s="20"/>
      <c r="EC384" s="20"/>
      <c r="ED384" s="20"/>
      <c r="EE384" s="20"/>
      <c r="EF384" s="20"/>
      <c r="EG384" s="20"/>
      <c r="EH384" s="20"/>
      <c r="EI384" s="20"/>
      <c r="EJ384" s="20"/>
      <c r="EK384" s="20"/>
      <c r="EL384" s="20"/>
      <c r="EM384" s="20"/>
      <c r="EN384" s="20"/>
      <c r="EO384" s="20"/>
      <c r="EP384" s="20"/>
      <c r="EQ384" s="20"/>
      <c r="ER384" s="20"/>
      <c r="ES384" s="20"/>
      <c r="ET384" s="20"/>
      <c r="EU384" s="20"/>
      <c r="EV384" s="20"/>
      <c r="EW384" s="20"/>
      <c r="EX384" s="20"/>
      <c r="EY384" s="20"/>
      <c r="EZ384" s="20"/>
      <c r="FA384" s="20"/>
      <c r="FB384" s="20"/>
      <c r="FC384" s="20"/>
      <c r="FD384" s="20"/>
      <c r="FE384" s="20"/>
      <c r="FF384" s="20"/>
      <c r="FG384" s="20"/>
      <c r="FH384" s="20"/>
      <c r="FI384" s="20"/>
      <c r="FJ384" s="20"/>
      <c r="FK384" s="20"/>
      <c r="FL384" s="20"/>
      <c r="FM384" s="20"/>
      <c r="FN384" s="20"/>
      <c r="FO384" s="20"/>
      <c r="FP384" s="20"/>
      <c r="FQ384" s="20"/>
      <c r="FR384" s="20"/>
      <c r="FS384" s="20"/>
      <c r="FT384" s="20"/>
      <c r="FU384" s="20"/>
      <c r="FV384" s="20"/>
      <c r="FW384" s="20"/>
      <c r="FX384" s="20"/>
      <c r="FY384" s="20"/>
      <c r="FZ384" s="20"/>
      <c r="GA384" s="20"/>
      <c r="GB384" s="20"/>
      <c r="GC384" s="20"/>
      <c r="GD384" s="20"/>
      <c r="GE384" s="20"/>
      <c r="GF384" s="20"/>
      <c r="GG384" s="20"/>
      <c r="GH384" s="20"/>
      <c r="GI384" s="20"/>
      <c r="GJ384" s="20"/>
      <c r="GL384" s="24"/>
      <c r="GO384" s="20"/>
    </row>
    <row r="385" ht="15.75" customHeight="1">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X385" s="20"/>
      <c r="BY385" s="20"/>
      <c r="BZ385" s="20"/>
      <c r="CA385" s="20"/>
      <c r="CB385" s="20"/>
      <c r="CC385" s="20"/>
      <c r="CD385" s="20"/>
      <c r="CE385" s="20"/>
      <c r="CF385" s="20"/>
      <c r="CG385" s="20"/>
      <c r="CH385" s="20"/>
      <c r="CI385" s="20"/>
      <c r="CJ385" s="20"/>
      <c r="CK385" s="20"/>
      <c r="CL385" s="20"/>
      <c r="CM385" s="20"/>
      <c r="CN385" s="20"/>
      <c r="CO385" s="20"/>
      <c r="CP385" s="20"/>
      <c r="CQ385" s="20"/>
      <c r="CR385" s="20"/>
      <c r="CS385" s="20"/>
      <c r="CT385" s="20"/>
      <c r="CU385" s="20"/>
      <c r="CV385" s="20"/>
      <c r="CW385" s="20"/>
      <c r="CX385" s="20"/>
      <c r="CY385" s="20"/>
      <c r="CZ385" s="20"/>
      <c r="DA385" s="20"/>
      <c r="DB385" s="20"/>
      <c r="DC385" s="20"/>
      <c r="DD385" s="20"/>
      <c r="DE385" s="20"/>
      <c r="DF385" s="20"/>
      <c r="DG385" s="20"/>
      <c r="DH385" s="20"/>
      <c r="DI385" s="20"/>
      <c r="DJ385" s="20"/>
      <c r="DK385" s="20"/>
      <c r="DL385" s="20"/>
      <c r="DM385" s="20"/>
      <c r="DN385" s="20"/>
      <c r="DO385" s="20"/>
      <c r="DP385" s="20"/>
      <c r="DQ385" s="20"/>
      <c r="DR385" s="20"/>
      <c r="DS385" s="20"/>
      <c r="DT385" s="20"/>
      <c r="DU385" s="20"/>
      <c r="DV385" s="20"/>
      <c r="DW385" s="20"/>
      <c r="DX385" s="20"/>
      <c r="DY385" s="20"/>
      <c r="DZ385" s="20"/>
      <c r="EA385" s="20"/>
      <c r="EB385" s="20"/>
      <c r="EC385" s="20"/>
      <c r="ED385" s="20"/>
      <c r="EE385" s="20"/>
      <c r="EF385" s="20"/>
      <c r="EG385" s="20"/>
      <c r="EH385" s="20"/>
      <c r="EI385" s="20"/>
      <c r="EJ385" s="20"/>
      <c r="EK385" s="20"/>
      <c r="EL385" s="20"/>
      <c r="EM385" s="20"/>
      <c r="EN385" s="20"/>
      <c r="EO385" s="20"/>
      <c r="EP385" s="20"/>
      <c r="EQ385" s="20"/>
      <c r="ER385" s="20"/>
      <c r="ES385" s="20"/>
      <c r="ET385" s="20"/>
      <c r="EU385" s="20"/>
      <c r="EV385" s="20"/>
      <c r="EW385" s="20"/>
      <c r="EX385" s="20"/>
      <c r="EY385" s="20"/>
      <c r="EZ385" s="20"/>
      <c r="FA385" s="20"/>
      <c r="FB385" s="20"/>
      <c r="FC385" s="20"/>
      <c r="FD385" s="20"/>
      <c r="FE385" s="20"/>
      <c r="FF385" s="20"/>
      <c r="FG385" s="20"/>
      <c r="FH385" s="20"/>
      <c r="FI385" s="20"/>
      <c r="FJ385" s="20"/>
      <c r="FK385" s="20"/>
      <c r="FL385" s="20"/>
      <c r="FM385" s="20"/>
      <c r="FN385" s="20"/>
      <c r="FO385" s="20"/>
      <c r="FP385" s="20"/>
      <c r="FQ385" s="20"/>
      <c r="FR385" s="20"/>
      <c r="FS385" s="20"/>
      <c r="FT385" s="20"/>
      <c r="FU385" s="20"/>
      <c r="FV385" s="20"/>
      <c r="FW385" s="20"/>
      <c r="FX385" s="20"/>
      <c r="FY385" s="20"/>
      <c r="FZ385" s="20"/>
      <c r="GA385" s="20"/>
      <c r="GB385" s="20"/>
      <c r="GC385" s="20"/>
      <c r="GD385" s="20"/>
      <c r="GE385" s="20"/>
      <c r="GF385" s="20"/>
      <c r="GG385" s="20"/>
      <c r="GH385" s="20"/>
      <c r="GI385" s="20"/>
      <c r="GJ385" s="20"/>
      <c r="GL385" s="24"/>
      <c r="GO385" s="20"/>
    </row>
  </sheetData>
  <hyperlinks>
    <hyperlink r:id="rId2" ref="E2"/>
    <hyperlink r:id="rId3" ref="E3"/>
    <hyperlink r:id="rId4" ref="E5"/>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5"/>
    <hyperlink r:id="rId33" ref="E36"/>
    <hyperlink r:id="rId34" ref="E37"/>
    <hyperlink r:id="rId35" ref="E38"/>
    <hyperlink r:id="rId36" ref="E39"/>
    <hyperlink r:id="rId37" ref="E40"/>
    <hyperlink r:id="rId38" ref="E41"/>
    <hyperlink r:id="rId39" ref="E42"/>
    <hyperlink r:id="rId40" ref="E43"/>
    <hyperlink r:id="rId41" ref="E44"/>
    <hyperlink r:id="rId42" ref="E45"/>
    <hyperlink r:id="rId43" ref="E46"/>
    <hyperlink r:id="rId44" ref="E48"/>
    <hyperlink r:id="rId45" ref="E49"/>
    <hyperlink r:id="rId46" ref="E50"/>
    <hyperlink r:id="rId47" ref="E51"/>
    <hyperlink r:id="rId48" ref="E52"/>
    <hyperlink r:id="rId49" ref="E53"/>
    <hyperlink r:id="rId50" ref="E54"/>
    <hyperlink r:id="rId51" ref="E55"/>
    <hyperlink r:id="rId52" ref="E56"/>
    <hyperlink r:id="rId53" ref="E57"/>
    <hyperlink r:id="rId54" ref="E58"/>
    <hyperlink r:id="rId55" ref="E59"/>
    <hyperlink r:id="rId56" ref="E60"/>
    <hyperlink r:id="rId57" ref="E61"/>
    <hyperlink r:id="rId58" ref="E62"/>
    <hyperlink r:id="rId59" ref="E65"/>
    <hyperlink r:id="rId60" ref="E66"/>
    <hyperlink r:id="rId61" ref="E67"/>
    <hyperlink r:id="rId62" ref="E68"/>
    <hyperlink r:id="rId63" ref="E69"/>
    <hyperlink r:id="rId64" ref="E70"/>
    <hyperlink r:id="rId65" ref="E71"/>
    <hyperlink r:id="rId66" ref="E72"/>
    <hyperlink r:id="rId67" ref="E73"/>
    <hyperlink r:id="rId68" ref="E74"/>
    <hyperlink r:id="rId69" ref="E75"/>
    <hyperlink r:id="rId70" ref="E76"/>
    <hyperlink r:id="rId71" ref="E77"/>
    <hyperlink r:id="rId72" ref="E78"/>
    <hyperlink r:id="rId73" ref="E79"/>
    <hyperlink r:id="rId74" ref="E80"/>
    <hyperlink r:id="rId75" ref="E81"/>
    <hyperlink r:id="rId76" ref="E82"/>
    <hyperlink r:id="rId77" ref="E83"/>
    <hyperlink r:id="rId78" ref="E84"/>
    <hyperlink r:id="rId79" ref="E85"/>
    <hyperlink r:id="rId80" ref="E86"/>
    <hyperlink r:id="rId81" ref="E87"/>
    <hyperlink r:id="rId82" ref="E88"/>
    <hyperlink r:id="rId83" ref="E90"/>
    <hyperlink r:id="rId84" ref="E91"/>
    <hyperlink r:id="rId85" ref="E92"/>
    <hyperlink r:id="rId86" ref="E93"/>
    <hyperlink r:id="rId87" ref="E94"/>
    <hyperlink r:id="rId88" ref="E95"/>
    <hyperlink r:id="rId89" ref="E96"/>
    <hyperlink r:id="rId90" ref="E97"/>
    <hyperlink r:id="rId91" ref="E98"/>
    <hyperlink r:id="rId92" ref="E99"/>
    <hyperlink r:id="rId93" ref="E100"/>
    <hyperlink r:id="rId94" ref="E101"/>
    <hyperlink r:id="rId95" ref="E102"/>
    <hyperlink r:id="rId96" ref="E103"/>
    <hyperlink r:id="rId97" ref="E104"/>
    <hyperlink r:id="rId98" ref="E105"/>
    <hyperlink r:id="rId99" ref="E106"/>
    <hyperlink r:id="rId100" ref="E107"/>
    <hyperlink r:id="rId101" ref="E108"/>
    <hyperlink r:id="rId102" ref="E109"/>
    <hyperlink r:id="rId103" ref="E110"/>
    <hyperlink r:id="rId104" ref="E111"/>
    <hyperlink r:id="rId105" ref="E112"/>
    <hyperlink r:id="rId106" ref="E113"/>
    <hyperlink r:id="rId107" ref="E114"/>
    <hyperlink r:id="rId108" ref="E115"/>
    <hyperlink r:id="rId109" ref="E116"/>
    <hyperlink r:id="rId110" ref="E117"/>
    <hyperlink r:id="rId111" ref="E118"/>
    <hyperlink r:id="rId112" ref="E119"/>
    <hyperlink r:id="rId113" ref="E120"/>
    <hyperlink r:id="rId114" ref="E121"/>
    <hyperlink r:id="rId115" ref="E122"/>
    <hyperlink r:id="rId116" ref="E123"/>
    <hyperlink r:id="rId117" ref="E124"/>
    <hyperlink r:id="rId118" ref="E125"/>
    <hyperlink r:id="rId119" ref="E126"/>
    <hyperlink r:id="rId120" ref="E127"/>
    <hyperlink r:id="rId121" ref="E128"/>
    <hyperlink r:id="rId122" ref="E129"/>
    <hyperlink r:id="rId123" ref="E130"/>
    <hyperlink r:id="rId124" ref="E131"/>
    <hyperlink r:id="rId125" ref="E132"/>
    <hyperlink r:id="rId126" ref="E133"/>
    <hyperlink r:id="rId127" ref="E134"/>
    <hyperlink r:id="rId128" ref="E135"/>
    <hyperlink r:id="rId129" ref="E136"/>
    <hyperlink r:id="rId130" ref="E137"/>
    <hyperlink r:id="rId131" ref="E138"/>
    <hyperlink r:id="rId132" ref="E143"/>
    <hyperlink r:id="rId133" ref="E144"/>
    <hyperlink r:id="rId134" ref="GM144"/>
    <hyperlink r:id="rId135" ref="E145"/>
    <hyperlink r:id="rId136" ref="E146"/>
    <hyperlink r:id="rId137" ref="E147"/>
    <hyperlink r:id="rId138" ref="E148"/>
    <hyperlink r:id="rId139" ref="E149"/>
    <hyperlink r:id="rId140" ref="E150"/>
    <hyperlink r:id="rId141" ref="E151"/>
    <hyperlink r:id="rId142" ref="E152"/>
    <hyperlink r:id="rId143" ref="E153"/>
    <hyperlink r:id="rId144" ref="E154"/>
    <hyperlink r:id="rId145" ref="E155"/>
    <hyperlink r:id="rId146" ref="E156"/>
    <hyperlink r:id="rId147" ref="E157"/>
    <hyperlink r:id="rId148" ref="E158"/>
    <hyperlink r:id="rId149" ref="E159"/>
    <hyperlink r:id="rId150" ref="E160"/>
    <hyperlink r:id="rId151" ref="E161"/>
    <hyperlink r:id="rId152" ref="E162"/>
    <hyperlink r:id="rId153" ref="E163"/>
    <hyperlink r:id="rId154" ref="E164"/>
    <hyperlink r:id="rId155" ref="E165"/>
    <hyperlink r:id="rId156" ref="E166"/>
    <hyperlink r:id="rId157" ref="E167"/>
    <hyperlink r:id="rId158" ref="E168"/>
    <hyperlink r:id="rId159" ref="E169"/>
    <hyperlink r:id="rId160" ref="E170"/>
    <hyperlink r:id="rId161" ref="E171"/>
    <hyperlink r:id="rId162" ref="E172"/>
    <hyperlink r:id="rId163" ref="E173"/>
    <hyperlink r:id="rId164" ref="E174"/>
    <hyperlink r:id="rId165" ref="E175"/>
    <hyperlink r:id="rId166" ref="E176"/>
    <hyperlink r:id="rId167" ref="E177"/>
    <hyperlink r:id="rId168" ref="E178"/>
    <hyperlink r:id="rId169" ref="E179"/>
    <hyperlink r:id="rId170" ref="E180"/>
    <hyperlink r:id="rId171" ref="E181"/>
    <hyperlink r:id="rId172" ref="E182"/>
    <hyperlink r:id="rId173" ref="E183"/>
    <hyperlink r:id="rId174" ref="E184"/>
    <hyperlink r:id="rId175" ref="E185"/>
  </hyperlinks>
  <printOptions/>
  <pageMargins bottom="0.75" footer="0.0" header="0.0" left="0.7" right="0.7" top="0.75"/>
  <pageSetup orientation="landscape"/>
  <drawing r:id="rId176"/>
  <legacyDrawing r:id="rId1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57"/>
    <col customWidth="1" min="2" max="2" width="25.57"/>
    <col customWidth="1" min="3" max="3" width="28.43"/>
    <col customWidth="1" min="4" max="4" width="70.0"/>
    <col customWidth="1" min="5" max="5" width="28.0"/>
    <col customWidth="1" min="6" max="6" width="40.14"/>
    <col customWidth="1" min="7" max="7" width="28.43"/>
    <col customWidth="1" min="8" max="8" width="71.29"/>
    <col customWidth="1" min="9" max="9" width="27.71"/>
    <col customWidth="1" min="10" max="10" width="41.57"/>
    <col customWidth="1" min="11" max="11" width="28.43"/>
    <col customWidth="1" min="12" max="12" width="36.86"/>
    <col customWidth="1" min="13" max="13" width="25.0"/>
    <col customWidth="1" min="14" max="14" width="40.14"/>
    <col customWidth="1" min="15" max="15" width="28.43"/>
    <col customWidth="1" min="16" max="16" width="27.86"/>
    <col customWidth="1" min="17" max="17" width="25.0"/>
    <col customWidth="1" min="18" max="18" width="45.14"/>
    <col customWidth="1" min="19" max="19" width="28.43"/>
    <col customWidth="1" min="20" max="21" width="45.14"/>
  </cols>
  <sheetData>
    <row r="1" ht="15.75" customHeight="1">
      <c r="A1" s="1" t="s">
        <v>0</v>
      </c>
      <c r="B1" s="2" t="s">
        <v>13</v>
      </c>
      <c r="C1" s="2" t="s">
        <v>2101</v>
      </c>
      <c r="D1" s="2" t="s">
        <v>14</v>
      </c>
      <c r="E1" s="2" t="s">
        <v>15</v>
      </c>
      <c r="F1" s="2" t="s">
        <v>17</v>
      </c>
      <c r="G1" s="2" t="s">
        <v>2102</v>
      </c>
      <c r="H1" s="2" t="s">
        <v>18</v>
      </c>
      <c r="I1" s="2" t="s">
        <v>19</v>
      </c>
      <c r="J1" s="2" t="s">
        <v>21</v>
      </c>
      <c r="K1" s="2" t="s">
        <v>2103</v>
      </c>
      <c r="L1" s="2" t="s">
        <v>22</v>
      </c>
      <c r="M1" s="2" t="s">
        <v>23</v>
      </c>
      <c r="N1" s="2" t="s">
        <v>25</v>
      </c>
      <c r="O1" s="2" t="s">
        <v>2104</v>
      </c>
      <c r="P1" s="2" t="s">
        <v>26</v>
      </c>
      <c r="Q1" s="2" t="s">
        <v>27</v>
      </c>
      <c r="R1" s="2" t="s">
        <v>29</v>
      </c>
      <c r="S1" s="2" t="s">
        <v>2105</v>
      </c>
      <c r="T1" s="2" t="s">
        <v>30</v>
      </c>
      <c r="U1" s="2" t="s">
        <v>31</v>
      </c>
    </row>
    <row r="2" ht="15.75" customHeight="1">
      <c r="A2" s="3">
        <v>43.0</v>
      </c>
      <c r="B2" s="6" t="s">
        <v>94</v>
      </c>
      <c r="C2" s="6" t="s">
        <v>94</v>
      </c>
      <c r="D2" s="6" t="s">
        <v>95</v>
      </c>
      <c r="E2" s="6">
        <v>60.0</v>
      </c>
      <c r="F2" s="6"/>
      <c r="G2" s="6"/>
      <c r="H2" s="6"/>
      <c r="I2" s="6"/>
      <c r="J2" s="6"/>
      <c r="K2" s="6"/>
      <c r="L2" s="6"/>
      <c r="M2" s="6"/>
      <c r="N2" s="6"/>
      <c r="O2" s="6"/>
      <c r="P2" s="6"/>
      <c r="Q2" s="6"/>
      <c r="R2" s="6"/>
      <c r="S2" s="6"/>
      <c r="T2" s="6"/>
      <c r="U2" s="6"/>
    </row>
    <row r="3" ht="15.75" customHeight="1">
      <c r="A3" s="3">
        <v>4.0</v>
      </c>
      <c r="B3" s="6" t="s">
        <v>116</v>
      </c>
      <c r="C3" s="6" t="s">
        <v>116</v>
      </c>
      <c r="D3" s="6" t="s">
        <v>117</v>
      </c>
      <c r="E3" s="6"/>
      <c r="F3" s="6" t="s">
        <v>118</v>
      </c>
      <c r="G3" s="48" t="s">
        <v>118</v>
      </c>
      <c r="H3" s="6" t="s">
        <v>119</v>
      </c>
      <c r="I3" s="6"/>
      <c r="J3" s="6" t="s">
        <v>120</v>
      </c>
      <c r="K3" s="6" t="s">
        <v>94</v>
      </c>
      <c r="L3" s="6" t="s">
        <v>121</v>
      </c>
      <c r="M3" s="6"/>
      <c r="N3" s="6"/>
      <c r="O3" s="6"/>
      <c r="P3" s="6"/>
      <c r="Q3" s="6"/>
      <c r="R3" s="6"/>
      <c r="S3" s="6"/>
      <c r="T3" s="6"/>
      <c r="U3" s="6"/>
    </row>
    <row r="4" ht="15.75" customHeight="1">
      <c r="A4" s="9">
        <v>125.0</v>
      </c>
      <c r="B4" s="13" t="s">
        <v>133</v>
      </c>
      <c r="C4" s="13" t="s">
        <v>1375</v>
      </c>
      <c r="D4" s="13" t="s">
        <v>134</v>
      </c>
      <c r="E4" s="13">
        <v>10.0</v>
      </c>
      <c r="F4" s="13" t="s">
        <v>135</v>
      </c>
      <c r="G4" s="13" t="s">
        <v>311</v>
      </c>
      <c r="H4" s="13" t="s">
        <v>136</v>
      </c>
      <c r="I4" s="13">
        <v>10.0</v>
      </c>
      <c r="J4" s="13" t="s">
        <v>118</v>
      </c>
      <c r="K4" s="13" t="s">
        <v>118</v>
      </c>
      <c r="L4" s="13" t="s">
        <v>137</v>
      </c>
      <c r="M4" s="13">
        <v>10.0</v>
      </c>
      <c r="N4" s="13" t="s">
        <v>120</v>
      </c>
      <c r="O4" s="13" t="s">
        <v>2060</v>
      </c>
      <c r="P4" s="13" t="s">
        <v>138</v>
      </c>
      <c r="Q4" s="13">
        <v>10.0</v>
      </c>
      <c r="R4" s="13"/>
      <c r="S4" s="13"/>
      <c r="T4" s="13"/>
      <c r="U4" s="13"/>
    </row>
    <row r="5" ht="15.75" customHeight="1">
      <c r="A5" s="9">
        <v>125.0</v>
      </c>
      <c r="B5" s="13" t="s">
        <v>143</v>
      </c>
      <c r="C5" s="13" t="s">
        <v>94</v>
      </c>
      <c r="D5" s="13" t="s">
        <v>144</v>
      </c>
      <c r="E5" s="13">
        <v>40.0</v>
      </c>
      <c r="F5" s="13"/>
      <c r="G5" s="13"/>
      <c r="H5" s="13"/>
      <c r="I5" s="13"/>
      <c r="J5" s="13"/>
      <c r="K5" s="13"/>
      <c r="L5" s="13"/>
      <c r="M5" s="13">
        <v>10.0</v>
      </c>
      <c r="N5" s="13"/>
      <c r="O5" s="13"/>
      <c r="P5" s="13"/>
      <c r="Q5" s="13"/>
      <c r="R5" s="13"/>
      <c r="S5" s="13"/>
      <c r="T5" s="13"/>
      <c r="U5" s="13"/>
    </row>
    <row r="6" ht="15.75" customHeight="1">
      <c r="A6" s="9">
        <v>125.0</v>
      </c>
      <c r="B6" s="13" t="s">
        <v>133</v>
      </c>
      <c r="C6" s="13" t="s">
        <v>1375</v>
      </c>
      <c r="D6" s="13" t="s">
        <v>134</v>
      </c>
      <c r="E6" s="13">
        <v>10.0</v>
      </c>
      <c r="F6" s="13" t="s">
        <v>135</v>
      </c>
      <c r="G6" s="13" t="s">
        <v>311</v>
      </c>
      <c r="H6" s="13" t="s">
        <v>136</v>
      </c>
      <c r="I6" s="13">
        <v>10.0</v>
      </c>
      <c r="J6" s="13" t="s">
        <v>118</v>
      </c>
      <c r="K6" s="13" t="s">
        <v>118</v>
      </c>
      <c r="L6" s="13" t="s">
        <v>137</v>
      </c>
      <c r="M6" s="13">
        <v>10.0</v>
      </c>
      <c r="N6" s="13" t="s">
        <v>120</v>
      </c>
      <c r="O6" s="13" t="s">
        <v>2060</v>
      </c>
      <c r="P6" s="13" t="s">
        <v>138</v>
      </c>
      <c r="Q6" s="13">
        <v>10.0</v>
      </c>
      <c r="R6" s="13"/>
      <c r="S6" s="13"/>
      <c r="T6" s="13"/>
      <c r="U6" s="13"/>
    </row>
    <row r="7" ht="15.75" customHeight="1">
      <c r="A7" s="11">
        <v>87.0</v>
      </c>
      <c r="B7" s="13" t="s">
        <v>154</v>
      </c>
      <c r="C7" s="13" t="s">
        <v>94</v>
      </c>
      <c r="D7" s="13" t="s">
        <v>155</v>
      </c>
      <c r="E7" s="13" t="s">
        <v>156</v>
      </c>
      <c r="F7" s="13" t="s">
        <v>157</v>
      </c>
      <c r="G7" s="13" t="s">
        <v>1375</v>
      </c>
      <c r="H7" s="13" t="s">
        <v>158</v>
      </c>
      <c r="I7" s="13" t="s">
        <v>159</v>
      </c>
      <c r="J7" s="13"/>
      <c r="K7" s="13"/>
      <c r="L7" s="13"/>
      <c r="M7" s="13"/>
      <c r="N7" s="13"/>
      <c r="O7" s="13"/>
      <c r="P7" s="13"/>
      <c r="Q7" s="13"/>
      <c r="R7" s="13"/>
      <c r="S7" s="13"/>
      <c r="T7" s="13"/>
      <c r="U7" s="13"/>
    </row>
    <row r="8" ht="15.75" customHeight="1">
      <c r="A8" s="9">
        <v>125.0</v>
      </c>
      <c r="B8" s="13" t="s">
        <v>143</v>
      </c>
      <c r="C8" s="13" t="s">
        <v>94</v>
      </c>
      <c r="D8" s="13" t="s">
        <v>144</v>
      </c>
      <c r="E8" s="13">
        <v>40.0</v>
      </c>
      <c r="F8" s="13"/>
      <c r="G8" s="13"/>
      <c r="H8" s="13"/>
      <c r="I8" s="13"/>
      <c r="J8" s="13"/>
      <c r="K8" s="13"/>
      <c r="L8" s="13"/>
      <c r="M8" s="13">
        <v>10.0</v>
      </c>
      <c r="N8" s="13"/>
      <c r="O8" s="13"/>
      <c r="P8" s="13"/>
      <c r="Q8" s="13"/>
      <c r="R8" s="13"/>
      <c r="S8" s="13"/>
      <c r="T8" s="13"/>
      <c r="U8" s="13"/>
    </row>
    <row r="9" ht="15.75" customHeight="1">
      <c r="A9" s="3">
        <v>37.0</v>
      </c>
      <c r="B9" s="6" t="s">
        <v>133</v>
      </c>
      <c r="C9" s="48" t="s">
        <v>311</v>
      </c>
      <c r="D9" s="6" t="s">
        <v>176</v>
      </c>
      <c r="E9" s="6">
        <v>10.0</v>
      </c>
      <c r="F9" s="6" t="s">
        <v>120</v>
      </c>
      <c r="G9" s="6" t="s">
        <v>2060</v>
      </c>
      <c r="H9" s="6" t="s">
        <v>177</v>
      </c>
      <c r="I9" s="6">
        <v>10.0</v>
      </c>
      <c r="J9" s="6"/>
      <c r="K9" s="6"/>
      <c r="L9" s="6"/>
      <c r="M9" s="6"/>
      <c r="N9" s="6"/>
      <c r="O9" s="6"/>
      <c r="P9" s="6"/>
      <c r="Q9" s="6"/>
      <c r="R9" s="6"/>
      <c r="S9" s="6"/>
      <c r="T9" s="6"/>
      <c r="U9" s="6"/>
    </row>
    <row r="10" ht="15.75" customHeight="1">
      <c r="A10" s="19">
        <v>145.0</v>
      </c>
      <c r="B10" s="13" t="s">
        <v>116</v>
      </c>
      <c r="C10" s="13" t="s">
        <v>116</v>
      </c>
      <c r="D10" s="13" t="s">
        <v>117</v>
      </c>
      <c r="E10" s="13">
        <v>35.0</v>
      </c>
      <c r="F10" s="13" t="s">
        <v>120</v>
      </c>
      <c r="G10" s="13" t="s">
        <v>94</v>
      </c>
      <c r="H10" s="13" t="s">
        <v>186</v>
      </c>
      <c r="I10" s="13">
        <v>5.0</v>
      </c>
      <c r="J10" s="13" t="s">
        <v>118</v>
      </c>
      <c r="K10" s="13" t="s">
        <v>118</v>
      </c>
      <c r="L10" s="13" t="s">
        <v>187</v>
      </c>
      <c r="M10" s="13">
        <v>30.0</v>
      </c>
      <c r="N10" s="13"/>
      <c r="O10" s="13"/>
      <c r="P10" s="13"/>
      <c r="Q10" s="13"/>
      <c r="R10" s="13"/>
      <c r="S10" s="13"/>
      <c r="T10" s="13"/>
      <c r="U10" s="13"/>
    </row>
    <row r="11" ht="15.75" customHeight="1">
      <c r="A11" s="11">
        <v>123.0</v>
      </c>
      <c r="B11" s="13" t="s">
        <v>116</v>
      </c>
      <c r="C11" s="13" t="s">
        <v>116</v>
      </c>
      <c r="D11" s="13" t="s">
        <v>117</v>
      </c>
      <c r="E11" s="13">
        <v>10.0</v>
      </c>
      <c r="F11" s="13" t="s">
        <v>118</v>
      </c>
      <c r="G11" s="13" t="s">
        <v>118</v>
      </c>
      <c r="H11" s="13" t="s">
        <v>137</v>
      </c>
      <c r="I11" s="13">
        <v>10.0</v>
      </c>
      <c r="J11" s="13"/>
      <c r="K11" s="13"/>
      <c r="L11" s="13"/>
      <c r="M11" s="13"/>
      <c r="N11" s="13"/>
      <c r="O11" s="13"/>
      <c r="P11" s="13"/>
      <c r="Q11" s="13"/>
      <c r="R11" s="13"/>
      <c r="S11" s="13"/>
      <c r="T11" s="13"/>
      <c r="U11" s="13"/>
    </row>
    <row r="12" ht="15.75" customHeight="1">
      <c r="A12" s="3">
        <v>35.0</v>
      </c>
      <c r="B12" s="6" t="s">
        <v>116</v>
      </c>
      <c r="C12" s="13" t="s">
        <v>116</v>
      </c>
      <c r="D12" s="6" t="s">
        <v>117</v>
      </c>
      <c r="E12" s="6"/>
      <c r="F12" s="6" t="s">
        <v>118</v>
      </c>
      <c r="G12" s="48" t="s">
        <v>118</v>
      </c>
      <c r="H12" s="6" t="s">
        <v>198</v>
      </c>
      <c r="I12" s="6"/>
      <c r="J12" s="6" t="s">
        <v>120</v>
      </c>
      <c r="K12" s="6" t="s">
        <v>94</v>
      </c>
      <c r="L12" s="6" t="s">
        <v>199</v>
      </c>
      <c r="M12" s="6"/>
      <c r="N12" s="6"/>
      <c r="O12" s="6"/>
      <c r="P12" s="6"/>
      <c r="Q12" s="6"/>
      <c r="R12" s="6"/>
      <c r="S12" s="6"/>
      <c r="T12" s="6"/>
      <c r="U12" s="6"/>
    </row>
    <row r="13" ht="15.75" customHeight="1">
      <c r="A13" s="11">
        <v>149.0</v>
      </c>
      <c r="B13" s="13" t="s">
        <v>116</v>
      </c>
      <c r="C13" s="13" t="s">
        <v>116</v>
      </c>
      <c r="D13" s="13" t="s">
        <v>117</v>
      </c>
      <c r="E13" s="13">
        <v>120.0</v>
      </c>
      <c r="F13" s="13" t="s">
        <v>120</v>
      </c>
      <c r="G13" s="13" t="s">
        <v>118</v>
      </c>
      <c r="H13" s="13" t="s">
        <v>137</v>
      </c>
      <c r="I13" s="13">
        <v>120.0</v>
      </c>
      <c r="J13" s="13"/>
      <c r="K13" s="13"/>
      <c r="L13" s="13"/>
      <c r="M13" s="13"/>
      <c r="N13" s="13"/>
      <c r="O13" s="13"/>
      <c r="P13" s="13"/>
      <c r="Q13" s="13"/>
      <c r="R13" s="13"/>
      <c r="S13" s="13"/>
      <c r="T13" s="13"/>
      <c r="U13" s="13"/>
    </row>
    <row r="14" ht="15.75" customHeight="1">
      <c r="A14" s="11">
        <v>159.0</v>
      </c>
      <c r="B14" s="13"/>
      <c r="C14" s="13"/>
      <c r="D14" s="13"/>
      <c r="E14" s="13"/>
      <c r="F14" s="13"/>
      <c r="G14" s="13"/>
      <c r="H14" s="13"/>
      <c r="I14" s="13"/>
      <c r="J14" s="13"/>
      <c r="K14" s="13"/>
      <c r="L14" s="13"/>
      <c r="M14" s="13"/>
      <c r="N14" s="13"/>
      <c r="O14" s="13"/>
      <c r="P14" s="13"/>
      <c r="Q14" s="13"/>
      <c r="R14" s="13"/>
      <c r="S14" s="13"/>
      <c r="T14" s="13"/>
      <c r="U14" s="13"/>
    </row>
    <row r="15" ht="15.75" customHeight="1">
      <c r="A15" s="9">
        <v>144.0</v>
      </c>
      <c r="B15" s="6" t="s">
        <v>120</v>
      </c>
      <c r="C15" s="6" t="s">
        <v>2106</v>
      </c>
      <c r="D15" s="6" t="s">
        <v>221</v>
      </c>
      <c r="E15" s="6">
        <v>90.0</v>
      </c>
      <c r="F15" s="6"/>
      <c r="G15" s="6"/>
      <c r="H15" s="6"/>
      <c r="I15" s="6"/>
      <c r="J15" s="6"/>
      <c r="K15" s="6"/>
      <c r="L15" s="6"/>
      <c r="M15" s="6"/>
      <c r="N15" s="6"/>
      <c r="O15" s="6"/>
      <c r="P15" s="6"/>
      <c r="Q15" s="6"/>
      <c r="R15" s="6"/>
      <c r="S15" s="6"/>
      <c r="T15" s="6"/>
      <c r="U15" s="6"/>
    </row>
    <row r="16" ht="15.75" customHeight="1">
      <c r="A16" s="19">
        <v>94.0</v>
      </c>
      <c r="B16" s="6" t="s">
        <v>120</v>
      </c>
      <c r="C16" s="6" t="s">
        <v>2060</v>
      </c>
      <c r="D16" s="6" t="s">
        <v>230</v>
      </c>
      <c r="E16" s="6" t="s">
        <v>231</v>
      </c>
      <c r="F16" s="6"/>
      <c r="G16" s="6"/>
      <c r="H16" s="6"/>
      <c r="I16" s="6"/>
      <c r="J16" s="6"/>
      <c r="K16" s="6"/>
      <c r="L16" s="6"/>
      <c r="M16" s="6"/>
      <c r="N16" s="6"/>
      <c r="O16" s="6"/>
      <c r="P16" s="6"/>
      <c r="Q16" s="6"/>
      <c r="R16" s="6"/>
      <c r="S16" s="6"/>
      <c r="T16" s="6"/>
      <c r="U16" s="6"/>
    </row>
    <row r="17" ht="15.75" customHeight="1">
      <c r="A17" s="19">
        <v>94.0</v>
      </c>
      <c r="B17" s="13" t="s">
        <v>120</v>
      </c>
      <c r="C17" s="13" t="s">
        <v>94</v>
      </c>
      <c r="D17" s="13" t="s">
        <v>266</v>
      </c>
      <c r="E17" s="13" t="s">
        <v>231</v>
      </c>
      <c r="F17" s="13"/>
      <c r="G17" s="13"/>
      <c r="H17" s="13"/>
      <c r="I17" s="13"/>
      <c r="J17" s="13"/>
      <c r="K17" s="13"/>
      <c r="L17" s="13"/>
      <c r="M17" s="13"/>
      <c r="N17" s="13"/>
      <c r="O17" s="13"/>
      <c r="P17" s="13"/>
      <c r="Q17" s="13"/>
      <c r="R17" s="13"/>
      <c r="S17" s="13"/>
      <c r="T17" s="13"/>
      <c r="U17" s="13"/>
    </row>
    <row r="18" ht="15.75" customHeight="1">
      <c r="A18" s="3">
        <v>122.0</v>
      </c>
      <c r="B18" s="6"/>
      <c r="C18" s="6"/>
      <c r="D18" s="6"/>
      <c r="E18" s="6"/>
      <c r="F18" s="6"/>
      <c r="G18" s="6"/>
      <c r="H18" s="6"/>
      <c r="I18" s="6"/>
      <c r="J18" s="6"/>
      <c r="K18" s="6"/>
      <c r="L18" s="6"/>
      <c r="M18" s="6"/>
      <c r="N18" s="6"/>
      <c r="O18" s="6"/>
      <c r="P18" s="6"/>
      <c r="Q18" s="6"/>
      <c r="R18" s="6"/>
      <c r="S18" s="6"/>
      <c r="T18" s="6"/>
      <c r="U18" s="6"/>
    </row>
    <row r="19" ht="15.75" customHeight="1">
      <c r="A19" s="9">
        <v>41.0</v>
      </c>
      <c r="B19" s="6" t="s">
        <v>294</v>
      </c>
      <c r="C19" s="6" t="s">
        <v>116</v>
      </c>
      <c r="D19" s="6" t="s">
        <v>116</v>
      </c>
      <c r="E19" s="6" t="s">
        <v>295</v>
      </c>
      <c r="F19" s="6" t="s">
        <v>120</v>
      </c>
      <c r="G19" s="6" t="s">
        <v>2060</v>
      </c>
      <c r="H19" s="6" t="s">
        <v>296</v>
      </c>
      <c r="I19" s="6">
        <v>30.0</v>
      </c>
      <c r="J19" s="6"/>
      <c r="K19" s="6"/>
      <c r="L19" s="6"/>
      <c r="M19" s="6"/>
      <c r="N19" s="6"/>
      <c r="O19" s="6"/>
      <c r="P19" s="6"/>
      <c r="Q19" s="6"/>
      <c r="R19" s="6"/>
      <c r="S19" s="6"/>
      <c r="T19" s="6"/>
      <c r="U19" s="6"/>
    </row>
    <row r="20" ht="15.75" customHeight="1">
      <c r="A20" s="11">
        <v>143.0</v>
      </c>
      <c r="B20" s="13" t="s">
        <v>116</v>
      </c>
      <c r="C20" s="13" t="s">
        <v>116</v>
      </c>
      <c r="D20" s="13" t="s">
        <v>117</v>
      </c>
      <c r="E20" s="13" t="s">
        <v>303</v>
      </c>
      <c r="F20" s="13" t="s">
        <v>118</v>
      </c>
      <c r="G20" s="13" t="s">
        <v>118</v>
      </c>
      <c r="H20" s="13" t="s">
        <v>304</v>
      </c>
      <c r="I20" s="13" t="s">
        <v>303</v>
      </c>
      <c r="J20" s="13"/>
      <c r="K20" s="13"/>
      <c r="L20" s="13"/>
      <c r="M20" s="13"/>
      <c r="N20" s="13"/>
      <c r="O20" s="13"/>
      <c r="P20" s="13"/>
      <c r="Q20" s="13"/>
      <c r="R20" s="13"/>
      <c r="S20" s="13"/>
      <c r="T20" s="13"/>
      <c r="U20" s="13"/>
    </row>
    <row r="21" ht="15.75" customHeight="1">
      <c r="A21" s="3">
        <v>148.0</v>
      </c>
      <c r="B21" s="6" t="s">
        <v>311</v>
      </c>
      <c r="C21" s="6" t="s">
        <v>311</v>
      </c>
      <c r="D21" s="6" t="s">
        <v>312</v>
      </c>
      <c r="E21" s="6" t="s">
        <v>313</v>
      </c>
      <c r="F21" s="6" t="s">
        <v>120</v>
      </c>
      <c r="G21" s="6" t="s">
        <v>311</v>
      </c>
      <c r="H21" s="6" t="s">
        <v>314</v>
      </c>
      <c r="I21" s="6" t="s">
        <v>315</v>
      </c>
      <c r="J21" s="6"/>
      <c r="K21" s="6"/>
      <c r="L21" s="6"/>
      <c r="M21" s="6"/>
      <c r="N21" s="6"/>
      <c r="O21" s="6"/>
      <c r="P21" s="6"/>
      <c r="Q21" s="6"/>
      <c r="R21" s="6"/>
      <c r="S21" s="6"/>
      <c r="T21" s="6"/>
      <c r="U21" s="6"/>
    </row>
    <row r="22" ht="15.75" customHeight="1">
      <c r="A22" s="3">
        <v>148.0</v>
      </c>
      <c r="B22" s="6" t="s">
        <v>311</v>
      </c>
      <c r="C22" s="6" t="s">
        <v>311</v>
      </c>
      <c r="D22" s="6" t="s">
        <v>312</v>
      </c>
      <c r="E22" s="6">
        <v>2.0</v>
      </c>
      <c r="F22" s="6" t="s">
        <v>120</v>
      </c>
      <c r="G22" s="6" t="s">
        <v>311</v>
      </c>
      <c r="H22" s="6" t="s">
        <v>314</v>
      </c>
      <c r="I22" s="6">
        <v>0.5</v>
      </c>
      <c r="J22" s="6"/>
      <c r="K22" s="6"/>
      <c r="L22" s="6"/>
      <c r="M22" s="6"/>
      <c r="N22" s="6"/>
      <c r="O22" s="6"/>
      <c r="P22" s="6"/>
      <c r="Q22" s="6"/>
      <c r="R22" s="6"/>
      <c r="S22" s="6"/>
      <c r="T22" s="6"/>
      <c r="U22" s="6"/>
    </row>
    <row r="23" ht="15.75" customHeight="1">
      <c r="A23" s="9">
        <v>55.0</v>
      </c>
      <c r="B23" s="6" t="s">
        <v>143</v>
      </c>
      <c r="C23" s="13" t="s">
        <v>94</v>
      </c>
      <c r="D23" s="13" t="s">
        <v>321</v>
      </c>
      <c r="E23" s="6" t="s">
        <v>322</v>
      </c>
      <c r="F23" s="6"/>
      <c r="G23" s="13"/>
      <c r="H23" s="6"/>
      <c r="I23" s="6"/>
      <c r="J23" s="6"/>
      <c r="K23" s="13"/>
      <c r="L23" s="6"/>
      <c r="M23" s="6"/>
      <c r="N23" s="6"/>
      <c r="O23" s="13"/>
      <c r="P23" s="6"/>
      <c r="Q23" s="6"/>
      <c r="R23" s="6"/>
      <c r="S23" s="13"/>
      <c r="T23" s="6"/>
      <c r="U23" s="6"/>
    </row>
    <row r="24" ht="15.75" customHeight="1">
      <c r="A24" s="3">
        <v>59.0</v>
      </c>
      <c r="B24" s="6" t="s">
        <v>116</v>
      </c>
      <c r="C24" s="6" t="s">
        <v>116</v>
      </c>
      <c r="D24" s="6" t="s">
        <v>333</v>
      </c>
      <c r="E24" s="6"/>
      <c r="F24" s="6" t="s">
        <v>143</v>
      </c>
      <c r="G24" s="6" t="s">
        <v>94</v>
      </c>
      <c r="H24" s="6" t="s">
        <v>334</v>
      </c>
      <c r="I24" s="23" t="s">
        <v>231</v>
      </c>
      <c r="J24" s="6"/>
      <c r="K24" s="6"/>
      <c r="L24" s="6"/>
      <c r="M24" s="6"/>
      <c r="N24" s="6"/>
      <c r="O24" s="6"/>
      <c r="P24" s="6"/>
      <c r="Q24" s="6"/>
      <c r="R24" s="6"/>
      <c r="S24" s="6"/>
      <c r="T24" s="6"/>
      <c r="U24" s="6"/>
    </row>
    <row r="25" ht="15.75" customHeight="1">
      <c r="A25" s="9">
        <v>40.0</v>
      </c>
      <c r="B25" s="20" t="s">
        <v>116</v>
      </c>
      <c r="C25" s="6" t="s">
        <v>116</v>
      </c>
      <c r="D25" s="20" t="s">
        <v>117</v>
      </c>
      <c r="E25" s="20">
        <v>17.0</v>
      </c>
      <c r="F25" s="20" t="s">
        <v>339</v>
      </c>
      <c r="G25" s="20" t="s">
        <v>2060</v>
      </c>
      <c r="H25" s="20" t="s">
        <v>340</v>
      </c>
      <c r="I25" s="20">
        <v>17.0</v>
      </c>
      <c r="J25" s="20"/>
      <c r="K25" s="20"/>
      <c r="L25" s="20"/>
      <c r="M25" s="20"/>
      <c r="N25" s="20"/>
      <c r="O25" s="20"/>
      <c r="P25" s="20"/>
      <c r="Q25" s="20"/>
      <c r="R25" s="20"/>
      <c r="S25" s="20"/>
      <c r="T25" s="20"/>
      <c r="U25" s="20"/>
    </row>
    <row r="26" ht="15.75" customHeight="1">
      <c r="A26" s="9">
        <v>10.0</v>
      </c>
      <c r="B26" s="13" t="s">
        <v>116</v>
      </c>
      <c r="C26" s="6" t="s">
        <v>116</v>
      </c>
      <c r="D26" s="13" t="s">
        <v>117</v>
      </c>
      <c r="E26" s="13" t="s">
        <v>295</v>
      </c>
      <c r="F26" s="13" t="s">
        <v>118</v>
      </c>
      <c r="G26" s="13" t="s">
        <v>2060</v>
      </c>
      <c r="H26" s="13" t="s">
        <v>347</v>
      </c>
      <c r="I26" s="13" t="s">
        <v>295</v>
      </c>
      <c r="J26" s="13"/>
      <c r="K26" s="13"/>
      <c r="L26" s="13"/>
      <c r="M26" s="13"/>
      <c r="N26" s="13"/>
      <c r="O26" s="13"/>
      <c r="P26" s="13"/>
      <c r="Q26" s="13"/>
      <c r="R26" s="13"/>
      <c r="S26" s="13"/>
      <c r="T26" s="13"/>
      <c r="U26" s="13"/>
    </row>
    <row r="27" ht="15.75" customHeight="1">
      <c r="A27" s="3">
        <v>10.0</v>
      </c>
      <c r="B27" s="6" t="s">
        <v>116</v>
      </c>
      <c r="C27" s="6" t="s">
        <v>116</v>
      </c>
      <c r="D27" s="6" t="s">
        <v>117</v>
      </c>
      <c r="E27" s="6" t="s">
        <v>295</v>
      </c>
      <c r="F27" s="6" t="s">
        <v>118</v>
      </c>
      <c r="G27" s="6" t="s">
        <v>2060</v>
      </c>
      <c r="H27" s="6" t="s">
        <v>347</v>
      </c>
      <c r="I27" s="6" t="s">
        <v>295</v>
      </c>
      <c r="J27" s="6"/>
      <c r="K27" s="6"/>
      <c r="L27" s="6"/>
      <c r="M27" s="6"/>
      <c r="N27" s="6"/>
      <c r="O27" s="6"/>
      <c r="P27" s="6"/>
      <c r="Q27" s="6"/>
      <c r="R27" s="6"/>
      <c r="S27" s="6"/>
      <c r="T27" s="6"/>
      <c r="U27" s="6"/>
    </row>
    <row r="28" ht="15.75" customHeight="1">
      <c r="A28" s="11">
        <v>141.0</v>
      </c>
      <c r="B28" s="13" t="s">
        <v>294</v>
      </c>
      <c r="C28" s="6" t="s">
        <v>116</v>
      </c>
      <c r="D28" s="13" t="s">
        <v>117</v>
      </c>
      <c r="E28" s="13"/>
      <c r="F28" s="13" t="s">
        <v>133</v>
      </c>
      <c r="G28" s="13" t="s">
        <v>118</v>
      </c>
      <c r="H28" s="13" t="s">
        <v>358</v>
      </c>
      <c r="I28" s="13">
        <v>2.0</v>
      </c>
      <c r="J28" s="13" t="s">
        <v>118</v>
      </c>
      <c r="K28" s="13" t="s">
        <v>2060</v>
      </c>
      <c r="L28" s="13" t="s">
        <v>359</v>
      </c>
      <c r="M28" s="13">
        <v>2.0</v>
      </c>
      <c r="N28" s="13" t="s">
        <v>120</v>
      </c>
      <c r="O28" s="13" t="s">
        <v>2060</v>
      </c>
      <c r="P28" s="13" t="s">
        <v>138</v>
      </c>
      <c r="Q28" s="13">
        <v>2.0</v>
      </c>
      <c r="R28" s="13" t="s">
        <v>360</v>
      </c>
      <c r="S28" s="13" t="s">
        <v>94</v>
      </c>
      <c r="T28" s="23" t="s">
        <v>361</v>
      </c>
      <c r="U28" s="13">
        <v>2.0</v>
      </c>
    </row>
    <row r="29" ht="15.75" customHeight="1">
      <c r="A29" s="3">
        <v>142.0</v>
      </c>
      <c r="B29" s="6" t="s">
        <v>116</v>
      </c>
      <c r="C29" s="6" t="s">
        <v>116</v>
      </c>
      <c r="D29" s="6" t="s">
        <v>117</v>
      </c>
      <c r="E29" s="6">
        <v>7.0</v>
      </c>
      <c r="F29" s="6" t="s">
        <v>118</v>
      </c>
      <c r="G29" s="6" t="s">
        <v>311</v>
      </c>
      <c r="H29" s="6" t="s">
        <v>369</v>
      </c>
      <c r="I29" s="6" t="s">
        <v>370</v>
      </c>
      <c r="J29" s="6"/>
      <c r="K29" s="6"/>
      <c r="L29" s="6"/>
      <c r="M29" s="6"/>
      <c r="N29" s="6"/>
      <c r="O29" s="6"/>
      <c r="P29" s="6"/>
      <c r="Q29" s="6"/>
      <c r="R29" s="6"/>
      <c r="S29" s="6"/>
      <c r="T29" s="6"/>
      <c r="U29" s="6"/>
    </row>
    <row r="30" ht="15.75" customHeight="1">
      <c r="A30" s="9">
        <v>21.0</v>
      </c>
      <c r="B30" s="6" t="s">
        <v>116</v>
      </c>
      <c r="C30" s="6" t="s">
        <v>116</v>
      </c>
      <c r="D30" s="6" t="s">
        <v>117</v>
      </c>
      <c r="E30" s="6">
        <v>40.0</v>
      </c>
      <c r="F30" s="6" t="s">
        <v>118</v>
      </c>
      <c r="G30" s="6" t="s">
        <v>118</v>
      </c>
      <c r="H30" s="6" t="s">
        <v>377</v>
      </c>
      <c r="I30" s="6">
        <v>40.0</v>
      </c>
      <c r="J30" s="6"/>
      <c r="K30" s="6"/>
      <c r="L30" s="6"/>
      <c r="M30" s="6"/>
      <c r="N30" s="6"/>
      <c r="O30" s="6"/>
      <c r="P30" s="6"/>
      <c r="Q30" s="6"/>
      <c r="R30" s="6"/>
      <c r="S30" s="6"/>
      <c r="T30" s="6"/>
      <c r="U30" s="6"/>
    </row>
    <row r="31" ht="15.75" customHeight="1">
      <c r="A31" s="11">
        <v>44.0</v>
      </c>
      <c r="B31" s="13" t="s">
        <v>120</v>
      </c>
      <c r="C31" s="13" t="s">
        <v>94</v>
      </c>
      <c r="D31" s="13" t="s">
        <v>384</v>
      </c>
      <c r="E31" s="13">
        <v>20.0</v>
      </c>
      <c r="F31" s="20"/>
      <c r="G31" s="13"/>
      <c r="J31" s="13"/>
      <c r="K31" s="13"/>
      <c r="L31" s="13"/>
      <c r="M31" s="13"/>
      <c r="N31" s="13"/>
      <c r="O31" s="13"/>
      <c r="P31" s="13"/>
      <c r="Q31" s="13"/>
      <c r="R31" s="13"/>
      <c r="S31" s="13"/>
      <c r="T31" s="13"/>
      <c r="U31" s="13"/>
    </row>
    <row r="32" ht="15.75" customHeight="1">
      <c r="A32" s="3">
        <v>44.0</v>
      </c>
      <c r="B32" s="13" t="s">
        <v>120</v>
      </c>
      <c r="C32" s="13" t="s">
        <v>94</v>
      </c>
      <c r="D32" s="13" t="s">
        <v>384</v>
      </c>
      <c r="E32" s="13">
        <v>20.0</v>
      </c>
      <c r="F32" s="13"/>
      <c r="G32" s="13"/>
      <c r="H32" s="13"/>
      <c r="I32" s="13"/>
      <c r="J32" s="6"/>
      <c r="K32" s="13"/>
      <c r="L32" s="6"/>
      <c r="M32" s="6"/>
      <c r="N32" s="6"/>
      <c r="O32" s="13"/>
      <c r="P32" s="6"/>
      <c r="Q32" s="6"/>
      <c r="R32" s="6"/>
      <c r="S32" s="13"/>
      <c r="T32" s="6"/>
      <c r="U32" s="6"/>
    </row>
    <row r="33" ht="15.75" customHeight="1">
      <c r="A33" s="9">
        <v>6.0</v>
      </c>
      <c r="B33" s="20" t="s">
        <v>297</v>
      </c>
      <c r="C33" s="20" t="s">
        <v>116</v>
      </c>
      <c r="D33" s="20" t="s">
        <v>117</v>
      </c>
      <c r="E33" s="20">
        <v>40.0</v>
      </c>
      <c r="F33" s="6" t="s">
        <v>118</v>
      </c>
      <c r="G33" s="20" t="s">
        <v>118</v>
      </c>
      <c r="H33" s="6" t="s">
        <v>399</v>
      </c>
      <c r="I33" s="6">
        <v>40.0</v>
      </c>
      <c r="J33" s="6" t="s">
        <v>116</v>
      </c>
      <c r="K33" s="20" t="s">
        <v>116</v>
      </c>
      <c r="L33" s="6" t="s">
        <v>117</v>
      </c>
      <c r="M33" s="6">
        <v>40.0</v>
      </c>
      <c r="N33" s="6"/>
      <c r="O33" s="20"/>
      <c r="P33" s="6"/>
      <c r="Q33" s="6"/>
      <c r="R33" s="6"/>
      <c r="S33" s="20"/>
      <c r="T33" s="6"/>
      <c r="U33" s="6"/>
    </row>
    <row r="34" ht="15.75" customHeight="1">
      <c r="A34" s="11">
        <v>22.0</v>
      </c>
      <c r="B34" s="13" t="s">
        <v>116</v>
      </c>
      <c r="C34" s="20" t="s">
        <v>116</v>
      </c>
      <c r="D34" s="13" t="s">
        <v>117</v>
      </c>
      <c r="E34" s="13">
        <v>40.0</v>
      </c>
      <c r="F34" s="13" t="s">
        <v>118</v>
      </c>
      <c r="G34" s="13" t="s">
        <v>118</v>
      </c>
      <c r="H34" s="13" t="s">
        <v>377</v>
      </c>
      <c r="I34" s="13">
        <v>40.0</v>
      </c>
      <c r="J34" s="13"/>
      <c r="K34" s="13"/>
      <c r="L34" s="13"/>
      <c r="M34" s="13"/>
      <c r="N34" s="13"/>
      <c r="O34" s="13"/>
      <c r="P34" s="13"/>
      <c r="Q34" s="13"/>
      <c r="R34" s="13"/>
      <c r="S34" s="13"/>
      <c r="T34" s="13"/>
      <c r="U34" s="13"/>
    </row>
    <row r="35" ht="15.75" customHeight="1">
      <c r="A35" s="9">
        <v>33.0</v>
      </c>
      <c r="B35" s="20" t="s">
        <v>116</v>
      </c>
      <c r="C35" s="20" t="s">
        <v>116</v>
      </c>
      <c r="D35" s="20" t="s">
        <v>117</v>
      </c>
      <c r="E35" s="20">
        <v>30.0</v>
      </c>
      <c r="F35" s="6" t="s">
        <v>118</v>
      </c>
      <c r="G35" s="20" t="s">
        <v>2060</v>
      </c>
      <c r="H35" s="6" t="s">
        <v>419</v>
      </c>
      <c r="I35" s="6">
        <v>30.0</v>
      </c>
      <c r="J35" s="6" t="s">
        <v>120</v>
      </c>
      <c r="K35" s="20" t="s">
        <v>2060</v>
      </c>
      <c r="L35" s="6" t="s">
        <v>420</v>
      </c>
      <c r="M35" s="6">
        <v>30.0</v>
      </c>
      <c r="N35" s="6"/>
      <c r="O35" s="20"/>
      <c r="P35" s="6"/>
      <c r="Q35" s="6"/>
      <c r="R35" s="6"/>
      <c r="S35" s="20"/>
      <c r="T35" s="6"/>
      <c r="U35" s="6"/>
    </row>
    <row r="36" ht="15.75" customHeight="1">
      <c r="A36" s="9">
        <v>38.0</v>
      </c>
      <c r="B36" s="13" t="s">
        <v>94</v>
      </c>
      <c r="C36" s="13" t="s">
        <v>94</v>
      </c>
      <c r="D36" s="13" t="s">
        <v>432</v>
      </c>
      <c r="E36" s="13">
        <v>27.0</v>
      </c>
      <c r="F36" s="13"/>
      <c r="G36" s="13"/>
      <c r="H36" s="13"/>
      <c r="I36" s="13"/>
      <c r="J36" s="13"/>
      <c r="K36" s="13"/>
      <c r="L36" s="13"/>
      <c r="M36" s="13"/>
      <c r="N36" s="13"/>
      <c r="O36" s="13"/>
      <c r="P36" s="13"/>
      <c r="Q36" s="13"/>
      <c r="R36" s="13"/>
      <c r="S36" s="13"/>
      <c r="T36" s="13"/>
      <c r="U36" s="13"/>
    </row>
    <row r="37" ht="15.75" customHeight="1">
      <c r="A37" s="11">
        <v>101.0</v>
      </c>
      <c r="B37" s="13" t="s">
        <v>120</v>
      </c>
      <c r="C37" s="48" t="s">
        <v>2060</v>
      </c>
      <c r="D37" s="13" t="s">
        <v>445</v>
      </c>
      <c r="E37" s="13">
        <v>20.0</v>
      </c>
      <c r="F37" s="13"/>
      <c r="G37" s="13"/>
      <c r="H37" s="13"/>
      <c r="I37" s="13"/>
      <c r="J37" s="13"/>
      <c r="K37" s="13"/>
      <c r="L37" s="13"/>
      <c r="M37" s="13"/>
      <c r="N37" s="13"/>
      <c r="O37" s="13"/>
      <c r="P37" s="13"/>
      <c r="Q37" s="13"/>
      <c r="R37" s="13"/>
      <c r="S37" s="13"/>
      <c r="T37" s="13"/>
      <c r="U37" s="13"/>
    </row>
    <row r="38" ht="15.75" customHeight="1">
      <c r="A38" s="9">
        <v>102.0</v>
      </c>
      <c r="B38" s="6" t="s">
        <v>116</v>
      </c>
      <c r="C38" s="6" t="s">
        <v>116</v>
      </c>
      <c r="D38" s="6" t="s">
        <v>117</v>
      </c>
      <c r="E38" s="6" t="s">
        <v>479</v>
      </c>
      <c r="F38" s="6" t="s">
        <v>311</v>
      </c>
      <c r="G38" s="6" t="s">
        <v>1375</v>
      </c>
      <c r="H38" s="6" t="s">
        <v>480</v>
      </c>
      <c r="I38" s="6" t="s">
        <v>479</v>
      </c>
      <c r="J38" s="6"/>
      <c r="K38" s="6"/>
      <c r="L38" s="6"/>
      <c r="M38" s="6"/>
      <c r="N38" s="6"/>
      <c r="O38" s="6"/>
      <c r="P38" s="6"/>
      <c r="Q38" s="6"/>
      <c r="R38" s="6"/>
      <c r="S38" s="6"/>
      <c r="T38" s="6"/>
      <c r="U38" s="6"/>
    </row>
    <row r="39" ht="15.75" customHeight="1">
      <c r="A39" s="9">
        <v>109.0</v>
      </c>
      <c r="B39" s="6" t="s">
        <v>116</v>
      </c>
      <c r="C39" s="6" t="s">
        <v>116</v>
      </c>
      <c r="D39" s="6" t="s">
        <v>487</v>
      </c>
      <c r="E39" s="6" t="s">
        <v>488</v>
      </c>
      <c r="F39" s="6" t="s">
        <v>311</v>
      </c>
      <c r="G39" s="6" t="s">
        <v>1375</v>
      </c>
      <c r="H39" s="6" t="s">
        <v>489</v>
      </c>
      <c r="I39" s="6" t="s">
        <v>488</v>
      </c>
      <c r="J39" s="6"/>
      <c r="K39" s="6"/>
      <c r="L39" s="6"/>
      <c r="M39" s="6"/>
      <c r="N39" s="6"/>
      <c r="O39" s="6"/>
      <c r="P39" s="6"/>
      <c r="Q39" s="6"/>
      <c r="R39" s="6"/>
      <c r="S39" s="6"/>
      <c r="T39" s="6"/>
      <c r="U39" s="6"/>
    </row>
    <row r="40" ht="15.75" customHeight="1">
      <c r="A40" s="3">
        <v>140.0</v>
      </c>
      <c r="B40" s="6" t="s">
        <v>120</v>
      </c>
      <c r="C40" s="6" t="s">
        <v>94</v>
      </c>
      <c r="D40" s="6" t="s">
        <v>499</v>
      </c>
      <c r="E40" s="6" t="s">
        <v>500</v>
      </c>
      <c r="F40" s="6"/>
      <c r="G40" s="6"/>
      <c r="H40" s="6"/>
      <c r="I40" s="6"/>
      <c r="J40" s="6"/>
      <c r="K40" s="6"/>
      <c r="L40" s="6"/>
      <c r="M40" s="6"/>
      <c r="N40" s="6"/>
      <c r="O40" s="6"/>
      <c r="P40" s="6"/>
      <c r="Q40" s="6"/>
      <c r="R40" s="6"/>
      <c r="S40" s="6"/>
      <c r="T40" s="6"/>
      <c r="U40" s="6"/>
    </row>
    <row r="41" ht="15.75" customHeight="1">
      <c r="A41" s="11">
        <v>36.0</v>
      </c>
      <c r="B41" s="13" t="s">
        <v>116</v>
      </c>
      <c r="C41" s="13" t="s">
        <v>116</v>
      </c>
      <c r="D41" s="13" t="s">
        <v>117</v>
      </c>
      <c r="E41" s="13">
        <v>4.0</v>
      </c>
      <c r="F41" s="13" t="s">
        <v>133</v>
      </c>
      <c r="G41" s="13" t="s">
        <v>311</v>
      </c>
      <c r="H41" s="13" t="s">
        <v>506</v>
      </c>
      <c r="I41" s="13">
        <v>4.0</v>
      </c>
      <c r="J41" s="13" t="s">
        <v>118</v>
      </c>
      <c r="K41" s="13" t="s">
        <v>118</v>
      </c>
      <c r="L41" s="13" t="s">
        <v>507</v>
      </c>
      <c r="M41" s="13">
        <v>4.0</v>
      </c>
      <c r="N41" s="13" t="s">
        <v>120</v>
      </c>
      <c r="O41" s="13" t="s">
        <v>2060</v>
      </c>
      <c r="P41" s="13" t="s">
        <v>508</v>
      </c>
      <c r="Q41" s="13">
        <v>4.0</v>
      </c>
      <c r="R41" s="13"/>
      <c r="S41" s="13"/>
      <c r="T41" s="13"/>
      <c r="U41" s="13"/>
    </row>
    <row r="42" ht="15.75" customHeight="1">
      <c r="A42" s="9">
        <v>14.0</v>
      </c>
      <c r="B42" s="6" t="s">
        <v>116</v>
      </c>
      <c r="C42" s="6" t="s">
        <v>116</v>
      </c>
      <c r="D42" s="6" t="s">
        <v>117</v>
      </c>
      <c r="E42" s="6">
        <v>40.0</v>
      </c>
      <c r="F42" s="6" t="s">
        <v>515</v>
      </c>
      <c r="G42" s="6" t="s">
        <v>118</v>
      </c>
      <c r="H42" s="6" t="s">
        <v>377</v>
      </c>
      <c r="I42" s="6">
        <v>40.0</v>
      </c>
      <c r="J42" s="6"/>
      <c r="K42" s="6"/>
      <c r="L42" s="6"/>
      <c r="M42" s="6"/>
      <c r="N42" s="6"/>
      <c r="O42" s="6"/>
      <c r="P42" s="6"/>
      <c r="Q42" s="6"/>
      <c r="R42" s="6"/>
      <c r="S42" s="6"/>
      <c r="T42" s="6"/>
      <c r="U42" s="6"/>
    </row>
    <row r="43" ht="15.75" customHeight="1">
      <c r="A43" s="11">
        <v>105.0</v>
      </c>
      <c r="B43" s="13" t="s">
        <v>116</v>
      </c>
      <c r="C43" s="13" t="s">
        <v>116</v>
      </c>
      <c r="D43" s="13" t="s">
        <v>117</v>
      </c>
      <c r="E43" s="13" t="s">
        <v>526</v>
      </c>
      <c r="F43" s="20"/>
      <c r="G43" s="13" t="s">
        <v>118</v>
      </c>
      <c r="H43" s="13" t="s">
        <v>399</v>
      </c>
      <c r="I43" s="13">
        <v>10.0</v>
      </c>
      <c r="J43" s="13" t="s">
        <v>527</v>
      </c>
      <c r="K43" s="13" t="s">
        <v>2060</v>
      </c>
      <c r="L43" s="23" t="s">
        <v>528</v>
      </c>
      <c r="M43" s="13">
        <v>10.0</v>
      </c>
      <c r="N43" s="13" t="s">
        <v>529</v>
      </c>
      <c r="O43" s="13" t="s">
        <v>2060</v>
      </c>
      <c r="P43" s="13" t="s">
        <v>530</v>
      </c>
      <c r="Q43" s="13">
        <v>10.0</v>
      </c>
      <c r="R43" s="13"/>
      <c r="S43" s="13"/>
      <c r="T43" s="13"/>
      <c r="U43" s="13"/>
    </row>
    <row r="44" ht="15.75" customHeight="1">
      <c r="A44" s="11">
        <v>131.0</v>
      </c>
      <c r="B44" s="13" t="s">
        <v>535</v>
      </c>
      <c r="C44" s="49" t="s">
        <v>118</v>
      </c>
      <c r="D44" s="23" t="s">
        <v>536</v>
      </c>
      <c r="E44" s="13" t="s">
        <v>537</v>
      </c>
      <c r="F44" s="20"/>
      <c r="G44" s="23"/>
      <c r="J44" s="13"/>
      <c r="K44" s="23"/>
      <c r="L44" s="23"/>
      <c r="M44" s="13"/>
      <c r="N44" s="13"/>
      <c r="O44" s="23"/>
      <c r="P44" s="13"/>
      <c r="Q44" s="13"/>
      <c r="R44" s="13"/>
      <c r="S44" s="23"/>
      <c r="T44" s="13"/>
      <c r="U44" s="13"/>
    </row>
    <row r="45" ht="15.75" customHeight="1">
      <c r="A45" s="11">
        <v>156.0</v>
      </c>
      <c r="B45" s="13" t="s">
        <v>297</v>
      </c>
      <c r="C45" s="50" t="s">
        <v>116</v>
      </c>
      <c r="D45" s="23"/>
      <c r="E45" s="13">
        <v>30.0</v>
      </c>
      <c r="F45" s="20" t="s">
        <v>133</v>
      </c>
      <c r="G45" s="23"/>
      <c r="I45" s="24">
        <v>30.0</v>
      </c>
      <c r="J45" s="13" t="s">
        <v>120</v>
      </c>
      <c r="K45" s="23"/>
      <c r="L45" s="23"/>
      <c r="M45" s="13">
        <v>30.0</v>
      </c>
      <c r="N45" s="13" t="s">
        <v>118</v>
      </c>
      <c r="O45" s="23"/>
      <c r="P45" s="13"/>
      <c r="Q45" s="13">
        <v>30.0</v>
      </c>
      <c r="R45" s="13"/>
      <c r="S45" s="23"/>
      <c r="T45" s="13"/>
      <c r="U45" s="13"/>
    </row>
    <row r="46" ht="15.75" customHeight="1">
      <c r="A46" s="9">
        <v>85.0</v>
      </c>
      <c r="B46" s="13" t="s">
        <v>118</v>
      </c>
      <c r="C46" s="13" t="s">
        <v>118</v>
      </c>
      <c r="D46" s="13" t="s">
        <v>507</v>
      </c>
      <c r="E46" s="13">
        <v>40.0</v>
      </c>
      <c r="F46" s="13"/>
      <c r="G46" s="13"/>
      <c r="H46" s="13"/>
      <c r="I46" s="13"/>
      <c r="J46" s="13"/>
      <c r="K46" s="13"/>
      <c r="L46" s="13"/>
      <c r="M46" s="13"/>
      <c r="N46" s="13"/>
      <c r="O46" s="13"/>
      <c r="P46" s="13"/>
      <c r="Q46" s="13"/>
      <c r="R46" s="13"/>
      <c r="S46" s="13"/>
      <c r="T46" s="13"/>
      <c r="U46" s="13"/>
    </row>
    <row r="47" ht="15.75" customHeight="1">
      <c r="A47" s="9">
        <v>85.0</v>
      </c>
      <c r="B47" s="13" t="s">
        <v>535</v>
      </c>
      <c r="C47" s="13" t="s">
        <v>2106</v>
      </c>
      <c r="D47" s="13" t="s">
        <v>550</v>
      </c>
      <c r="E47" s="13">
        <v>120.0</v>
      </c>
      <c r="F47" s="13"/>
      <c r="G47" s="13"/>
      <c r="H47" s="13"/>
      <c r="I47" s="13"/>
      <c r="J47" s="13"/>
      <c r="K47" s="13"/>
      <c r="L47" s="13"/>
      <c r="M47" s="13"/>
      <c r="N47" s="13"/>
      <c r="O47" s="13"/>
      <c r="P47" s="13"/>
      <c r="Q47" s="13"/>
      <c r="R47" s="13"/>
      <c r="S47" s="13"/>
      <c r="T47" s="13"/>
      <c r="U47" s="13"/>
    </row>
    <row r="48" ht="15.75" customHeight="1">
      <c r="A48" s="9">
        <v>99.0</v>
      </c>
      <c r="B48" s="6" t="s">
        <v>116</v>
      </c>
      <c r="C48" s="6" t="s">
        <v>116</v>
      </c>
      <c r="D48" s="6" t="s">
        <v>117</v>
      </c>
      <c r="E48" s="6">
        <v>25.0</v>
      </c>
      <c r="F48" s="6" t="s">
        <v>118</v>
      </c>
      <c r="G48" s="6" t="s">
        <v>118</v>
      </c>
      <c r="H48" s="6" t="s">
        <v>554</v>
      </c>
      <c r="I48" s="6">
        <v>35.0</v>
      </c>
      <c r="J48" s="6" t="s">
        <v>555</v>
      </c>
      <c r="K48" s="6" t="s">
        <v>2106</v>
      </c>
      <c r="L48" s="6" t="s">
        <v>556</v>
      </c>
      <c r="M48" s="6">
        <v>35.0</v>
      </c>
      <c r="N48" s="6"/>
      <c r="O48" s="6"/>
      <c r="P48" s="6"/>
      <c r="Q48" s="6"/>
      <c r="R48" s="6"/>
      <c r="S48" s="6"/>
      <c r="T48" s="6"/>
      <c r="U48" s="6"/>
    </row>
    <row r="49" ht="15.75" customHeight="1">
      <c r="A49" s="11">
        <v>114.0</v>
      </c>
      <c r="B49" s="13" t="s">
        <v>565</v>
      </c>
      <c r="C49" s="6" t="s">
        <v>116</v>
      </c>
      <c r="D49" s="13" t="s">
        <v>487</v>
      </c>
      <c r="E49" s="13" t="s">
        <v>566</v>
      </c>
      <c r="F49" s="13" t="s">
        <v>116</v>
      </c>
      <c r="G49" s="13" t="s">
        <v>116</v>
      </c>
      <c r="H49" s="13" t="s">
        <v>567</v>
      </c>
      <c r="I49" s="13" t="s">
        <v>566</v>
      </c>
      <c r="J49" s="13" t="s">
        <v>568</v>
      </c>
      <c r="K49" s="13"/>
      <c r="L49" s="13" t="s">
        <v>569</v>
      </c>
      <c r="M49" s="13" t="s">
        <v>566</v>
      </c>
      <c r="N49" s="13"/>
      <c r="O49" s="13"/>
      <c r="P49" s="13"/>
      <c r="Q49" s="13"/>
      <c r="R49" s="13"/>
      <c r="S49" s="13"/>
      <c r="T49" s="13"/>
      <c r="U49" s="13"/>
    </row>
    <row r="50" ht="15.75" customHeight="1">
      <c r="A50" s="11">
        <v>139.0</v>
      </c>
      <c r="B50" s="13" t="s">
        <v>116</v>
      </c>
      <c r="C50" s="6" t="s">
        <v>116</v>
      </c>
      <c r="D50" s="13" t="s">
        <v>117</v>
      </c>
      <c r="E50" s="13" t="s">
        <v>303</v>
      </c>
      <c r="F50" s="13" t="s">
        <v>118</v>
      </c>
      <c r="G50" s="13" t="s">
        <v>1375</v>
      </c>
      <c r="H50" s="13" t="s">
        <v>577</v>
      </c>
      <c r="I50" s="13" t="s">
        <v>303</v>
      </c>
      <c r="J50" s="13" t="s">
        <v>120</v>
      </c>
      <c r="K50" s="13" t="s">
        <v>2060</v>
      </c>
      <c r="L50" s="13" t="s">
        <v>578</v>
      </c>
      <c r="M50" s="13">
        <v>30.0</v>
      </c>
      <c r="N50" s="13"/>
      <c r="O50" s="13"/>
      <c r="P50" s="13"/>
      <c r="Q50" s="13"/>
      <c r="R50" s="13"/>
      <c r="S50" s="13"/>
      <c r="T50" s="13"/>
      <c r="U50" s="13"/>
    </row>
    <row r="51" ht="15.75" customHeight="1">
      <c r="A51" s="11">
        <v>15.0</v>
      </c>
      <c r="B51" s="13" t="s">
        <v>116</v>
      </c>
      <c r="C51" s="6" t="s">
        <v>116</v>
      </c>
      <c r="D51" s="13" t="s">
        <v>117</v>
      </c>
      <c r="E51" s="13">
        <v>30.0</v>
      </c>
      <c r="F51" s="13" t="s">
        <v>515</v>
      </c>
      <c r="G51" s="13" t="s">
        <v>94</v>
      </c>
      <c r="H51" s="13" t="s">
        <v>585</v>
      </c>
      <c r="I51" s="13" t="s">
        <v>586</v>
      </c>
      <c r="J51" s="13"/>
      <c r="K51" s="13"/>
      <c r="L51" s="13"/>
      <c r="M51" s="13"/>
      <c r="N51" s="13"/>
      <c r="O51" s="13"/>
      <c r="P51" s="13"/>
      <c r="Q51" s="13"/>
      <c r="R51" s="13"/>
      <c r="S51" s="13"/>
      <c r="T51" s="13"/>
      <c r="U51" s="13"/>
    </row>
    <row r="52" ht="15.75" customHeight="1">
      <c r="A52" s="19">
        <v>24.0</v>
      </c>
      <c r="B52" s="13" t="s">
        <v>133</v>
      </c>
      <c r="C52" s="13" t="s">
        <v>1375</v>
      </c>
      <c r="D52" s="13" t="s">
        <v>597</v>
      </c>
      <c r="E52" s="13">
        <v>20.0</v>
      </c>
      <c r="F52" s="13" t="s">
        <v>118</v>
      </c>
      <c r="G52" s="13" t="s">
        <v>118</v>
      </c>
      <c r="H52" s="13" t="s">
        <v>598</v>
      </c>
      <c r="I52" s="13">
        <v>20.0</v>
      </c>
      <c r="J52" s="13" t="s">
        <v>599</v>
      </c>
      <c r="K52" s="13" t="s">
        <v>1375</v>
      </c>
      <c r="L52" s="13" t="s">
        <v>597</v>
      </c>
      <c r="M52" s="13">
        <v>20.0</v>
      </c>
      <c r="N52" s="13"/>
      <c r="O52" s="13"/>
      <c r="P52" s="13"/>
      <c r="Q52" s="13"/>
      <c r="R52" s="13"/>
      <c r="S52" s="13"/>
      <c r="T52" s="13"/>
      <c r="U52" s="13"/>
    </row>
    <row r="53" ht="15.75" customHeight="1">
      <c r="A53" s="11">
        <v>135.0</v>
      </c>
      <c r="B53" s="13" t="s">
        <v>116</v>
      </c>
      <c r="C53" s="13" t="s">
        <v>116</v>
      </c>
      <c r="D53" s="13" t="s">
        <v>606</v>
      </c>
      <c r="E53" s="13">
        <v>3.0</v>
      </c>
      <c r="F53" s="13" t="s">
        <v>118</v>
      </c>
      <c r="G53" s="13"/>
      <c r="H53" s="13"/>
      <c r="I53" s="13">
        <v>3.0</v>
      </c>
      <c r="J53" s="13"/>
      <c r="K53" s="13"/>
      <c r="L53" s="13"/>
      <c r="M53" s="13"/>
      <c r="N53" s="13"/>
      <c r="O53" s="13"/>
      <c r="P53" s="13"/>
      <c r="Q53" s="13"/>
      <c r="R53" s="13"/>
      <c r="S53" s="13"/>
      <c r="T53" s="13"/>
      <c r="U53" s="13"/>
    </row>
    <row r="54" ht="15.75" customHeight="1">
      <c r="A54" s="3">
        <v>16.0</v>
      </c>
      <c r="B54" s="6" t="s">
        <v>116</v>
      </c>
      <c r="C54" s="13" t="s">
        <v>116</v>
      </c>
      <c r="D54" s="6" t="s">
        <v>612</v>
      </c>
      <c r="E54" s="6">
        <v>30.0</v>
      </c>
      <c r="F54" s="6" t="s">
        <v>515</v>
      </c>
      <c r="G54" s="6" t="s">
        <v>2106</v>
      </c>
      <c r="H54" s="6" t="s">
        <v>613</v>
      </c>
      <c r="I54" s="6">
        <v>30.0</v>
      </c>
      <c r="J54" s="6"/>
      <c r="K54" s="6"/>
      <c r="L54" s="6"/>
      <c r="M54" s="6"/>
      <c r="N54" s="6"/>
      <c r="O54" s="6"/>
      <c r="P54" s="6"/>
      <c r="Q54" s="6"/>
      <c r="R54" s="6"/>
      <c r="S54" s="6"/>
      <c r="T54" s="6"/>
      <c r="U54" s="6"/>
    </row>
    <row r="55" ht="15.75" customHeight="1">
      <c r="A55" s="3">
        <v>155.0</v>
      </c>
      <c r="B55" s="6" t="s">
        <v>116</v>
      </c>
      <c r="C55" s="13" t="s">
        <v>116</v>
      </c>
      <c r="D55" s="6" t="s">
        <v>117</v>
      </c>
      <c r="E55" s="6">
        <v>10.0</v>
      </c>
      <c r="F55" s="6" t="s">
        <v>118</v>
      </c>
      <c r="G55" s="6" t="s">
        <v>118</v>
      </c>
      <c r="H55" s="6" t="s">
        <v>633</v>
      </c>
      <c r="I55" s="6">
        <v>10.0</v>
      </c>
      <c r="J55" s="6" t="s">
        <v>120</v>
      </c>
      <c r="K55" s="6" t="s">
        <v>2060</v>
      </c>
      <c r="L55" s="6" t="s">
        <v>138</v>
      </c>
      <c r="M55" s="6">
        <v>10.0</v>
      </c>
      <c r="N55" s="6"/>
      <c r="O55" s="6"/>
      <c r="P55" s="6"/>
      <c r="Q55" s="6"/>
      <c r="R55" s="6"/>
      <c r="S55" s="6"/>
      <c r="T55" s="6"/>
      <c r="U55" s="6"/>
    </row>
    <row r="56" ht="15.75" customHeight="1">
      <c r="A56" s="9">
        <v>72.0</v>
      </c>
      <c r="B56" s="13" t="s">
        <v>116</v>
      </c>
      <c r="C56" s="13" t="s">
        <v>116</v>
      </c>
      <c r="D56" s="13" t="s">
        <v>639</v>
      </c>
      <c r="E56" s="13">
        <v>30.0</v>
      </c>
      <c r="F56" s="13" t="s">
        <v>118</v>
      </c>
      <c r="G56" s="13" t="s">
        <v>118</v>
      </c>
      <c r="H56" s="13" t="s">
        <v>640</v>
      </c>
      <c r="I56" s="13">
        <v>30.0</v>
      </c>
      <c r="J56" s="13" t="s">
        <v>120</v>
      </c>
      <c r="K56" s="13" t="s">
        <v>2060</v>
      </c>
      <c r="L56" s="13" t="s">
        <v>641</v>
      </c>
      <c r="M56" s="13">
        <v>30.0</v>
      </c>
      <c r="N56" s="13"/>
      <c r="O56" s="13"/>
      <c r="P56" s="13"/>
      <c r="Q56" s="13"/>
      <c r="R56" s="13"/>
      <c r="S56" s="13"/>
      <c r="T56" s="13"/>
      <c r="U56" s="13"/>
    </row>
    <row r="57" ht="15.75" customHeight="1">
      <c r="A57" s="3">
        <v>104.0</v>
      </c>
      <c r="B57" s="6" t="s">
        <v>116</v>
      </c>
      <c r="C57" s="13" t="s">
        <v>116</v>
      </c>
      <c r="D57" s="13" t="s">
        <v>117</v>
      </c>
      <c r="E57" s="6">
        <v>10.0</v>
      </c>
      <c r="F57" s="20" t="s">
        <v>118</v>
      </c>
      <c r="G57" s="13" t="s">
        <v>311</v>
      </c>
      <c r="H57" s="6" t="s">
        <v>651</v>
      </c>
      <c r="I57" s="6">
        <v>10.0</v>
      </c>
      <c r="J57" s="20" t="s">
        <v>120</v>
      </c>
      <c r="K57" s="13" t="s">
        <v>2060</v>
      </c>
      <c r="L57" s="6" t="s">
        <v>653</v>
      </c>
      <c r="M57" s="6">
        <v>10.0</v>
      </c>
      <c r="N57" s="6"/>
      <c r="O57" s="13"/>
      <c r="P57" s="6"/>
      <c r="Q57" s="6"/>
      <c r="R57" s="6"/>
      <c r="S57" s="13"/>
      <c r="T57" s="6"/>
      <c r="U57" s="6"/>
    </row>
    <row r="58" ht="15.75" customHeight="1">
      <c r="A58" s="9">
        <v>7.0</v>
      </c>
      <c r="B58" s="13" t="s">
        <v>116</v>
      </c>
      <c r="C58" s="13" t="s">
        <v>116</v>
      </c>
      <c r="D58" s="13" t="s">
        <v>117</v>
      </c>
      <c r="E58" s="13">
        <v>8.0</v>
      </c>
      <c r="F58" s="13" t="s">
        <v>118</v>
      </c>
      <c r="G58" s="13" t="s">
        <v>118</v>
      </c>
      <c r="H58" s="13" t="s">
        <v>662</v>
      </c>
      <c r="I58" s="13">
        <v>8.0</v>
      </c>
      <c r="J58" s="13"/>
      <c r="K58" s="13"/>
      <c r="L58" s="13"/>
      <c r="M58" s="13"/>
      <c r="N58" s="13"/>
      <c r="O58" s="13"/>
      <c r="P58" s="13"/>
      <c r="Q58" s="13"/>
      <c r="R58" s="13"/>
      <c r="S58" s="13"/>
      <c r="T58" s="13"/>
      <c r="U58" s="13"/>
    </row>
    <row r="59" ht="15.75" customHeight="1">
      <c r="A59" s="3">
        <v>7.0</v>
      </c>
      <c r="B59" s="6" t="s">
        <v>116</v>
      </c>
      <c r="C59" s="13" t="s">
        <v>116</v>
      </c>
      <c r="D59" s="6" t="s">
        <v>333</v>
      </c>
      <c r="E59" s="6" t="s">
        <v>295</v>
      </c>
      <c r="F59" s="6" t="s">
        <v>666</v>
      </c>
      <c r="G59" s="6" t="s">
        <v>1375</v>
      </c>
      <c r="H59" s="6" t="s">
        <v>667</v>
      </c>
      <c r="I59" s="6" t="s">
        <v>295</v>
      </c>
      <c r="J59" s="6" t="s">
        <v>668</v>
      </c>
      <c r="K59" s="6" t="s">
        <v>118</v>
      </c>
      <c r="L59" s="6" t="s">
        <v>669</v>
      </c>
      <c r="M59" s="6" t="s">
        <v>295</v>
      </c>
      <c r="N59" s="6" t="s">
        <v>670</v>
      </c>
      <c r="O59" s="6" t="s">
        <v>2060</v>
      </c>
      <c r="P59" s="6" t="s">
        <v>671</v>
      </c>
      <c r="Q59" s="6" t="s">
        <v>295</v>
      </c>
      <c r="R59" s="6"/>
      <c r="S59" s="6"/>
      <c r="T59" s="6"/>
      <c r="U59" s="6"/>
    </row>
    <row r="60" ht="15.75" customHeight="1">
      <c r="A60" s="9">
        <v>134.0</v>
      </c>
      <c r="B60" s="6" t="s">
        <v>116</v>
      </c>
      <c r="C60" s="13" t="s">
        <v>116</v>
      </c>
      <c r="D60" s="6" t="s">
        <v>677</v>
      </c>
      <c r="E60" s="6">
        <v>20.0</v>
      </c>
      <c r="F60" s="6" t="s">
        <v>120</v>
      </c>
      <c r="G60" s="6" t="s">
        <v>94</v>
      </c>
      <c r="H60" s="6" t="s">
        <v>678</v>
      </c>
      <c r="I60" s="6">
        <v>20.0</v>
      </c>
      <c r="J60" s="6"/>
      <c r="K60" s="6"/>
      <c r="L60" s="6"/>
      <c r="M60" s="6"/>
      <c r="N60" s="6"/>
      <c r="O60" s="6"/>
      <c r="P60" s="6"/>
      <c r="Q60" s="6"/>
      <c r="R60" s="6"/>
      <c r="S60" s="6"/>
      <c r="T60" s="6"/>
      <c r="U60" s="6"/>
    </row>
    <row r="61" ht="15.75" customHeight="1">
      <c r="A61" s="11">
        <v>83.0</v>
      </c>
      <c r="B61" s="13" t="s">
        <v>116</v>
      </c>
      <c r="C61" s="13" t="s">
        <v>116</v>
      </c>
      <c r="D61" s="13" t="s">
        <v>117</v>
      </c>
      <c r="E61" s="13">
        <v>35.0</v>
      </c>
      <c r="F61" s="13" t="s">
        <v>120</v>
      </c>
      <c r="G61" s="13" t="s">
        <v>2106</v>
      </c>
      <c r="H61" s="13" t="s">
        <v>686</v>
      </c>
      <c r="I61" s="13">
        <v>35.0</v>
      </c>
      <c r="J61" s="13"/>
      <c r="K61" s="13"/>
      <c r="L61" s="13"/>
      <c r="M61" s="13"/>
      <c r="N61" s="13"/>
      <c r="O61" s="13"/>
      <c r="P61" s="13"/>
      <c r="Q61" s="13"/>
      <c r="R61" s="13"/>
      <c r="S61" s="13"/>
      <c r="T61" s="13"/>
      <c r="U61" s="13"/>
    </row>
    <row r="62" ht="15.75" customHeight="1">
      <c r="A62" s="9">
        <v>39.0</v>
      </c>
      <c r="B62" s="6" t="s">
        <v>116</v>
      </c>
      <c r="C62" s="13" t="s">
        <v>116</v>
      </c>
      <c r="D62" s="6" t="s">
        <v>117</v>
      </c>
      <c r="E62" s="6">
        <v>60.0</v>
      </c>
      <c r="F62" s="6" t="s">
        <v>339</v>
      </c>
      <c r="G62" s="6" t="s">
        <v>118</v>
      </c>
      <c r="H62" s="6" t="s">
        <v>699</v>
      </c>
      <c r="I62" s="6" t="s">
        <v>700</v>
      </c>
      <c r="J62" s="6"/>
      <c r="K62" s="6"/>
      <c r="L62" s="6"/>
      <c r="M62" s="6"/>
      <c r="N62" s="6"/>
      <c r="O62" s="6"/>
      <c r="P62" s="6"/>
      <c r="Q62" s="6"/>
      <c r="R62" s="6"/>
      <c r="S62" s="6"/>
      <c r="T62" s="6"/>
      <c r="U62" s="6"/>
    </row>
    <row r="63" ht="15.75" customHeight="1">
      <c r="A63" s="9">
        <v>39.0</v>
      </c>
      <c r="B63" s="6" t="s">
        <v>116</v>
      </c>
      <c r="C63" s="13" t="s">
        <v>116</v>
      </c>
      <c r="D63" s="6" t="s">
        <v>117</v>
      </c>
      <c r="E63" s="6">
        <v>60.0</v>
      </c>
      <c r="F63" s="6" t="s">
        <v>339</v>
      </c>
      <c r="G63" s="6" t="s">
        <v>118</v>
      </c>
      <c r="H63" s="6" t="s">
        <v>699</v>
      </c>
      <c r="I63" s="6" t="s">
        <v>714</v>
      </c>
      <c r="J63" s="6"/>
      <c r="K63" s="6"/>
      <c r="L63" s="6"/>
      <c r="M63" s="6"/>
      <c r="N63" s="6"/>
      <c r="O63" s="6"/>
      <c r="P63" s="6"/>
      <c r="Q63" s="6"/>
      <c r="R63" s="6"/>
      <c r="S63" s="6"/>
      <c r="T63" s="6"/>
      <c r="U63" s="6"/>
    </row>
    <row r="64" ht="15.75" customHeight="1">
      <c r="A64" s="11">
        <v>63.0</v>
      </c>
      <c r="B64" s="13" t="s">
        <v>720</v>
      </c>
      <c r="C64" s="13" t="s">
        <v>1375</v>
      </c>
      <c r="D64" s="13" t="s">
        <v>721</v>
      </c>
      <c r="E64" s="13">
        <v>0.0</v>
      </c>
      <c r="F64" s="13" t="s">
        <v>722</v>
      </c>
      <c r="G64" s="13" t="s">
        <v>94</v>
      </c>
      <c r="H64" s="13" t="s">
        <v>723</v>
      </c>
      <c r="I64" s="13" t="s">
        <v>724</v>
      </c>
      <c r="J64" s="13"/>
      <c r="K64" s="13"/>
      <c r="L64" s="13"/>
      <c r="M64" s="13"/>
      <c r="N64" s="13"/>
      <c r="O64" s="13"/>
      <c r="P64" s="13"/>
      <c r="Q64" s="13"/>
      <c r="R64" s="13"/>
      <c r="S64" s="13"/>
      <c r="T64" s="13"/>
      <c r="U64" s="13"/>
    </row>
    <row r="65" ht="15.75" customHeight="1">
      <c r="A65" s="11">
        <v>93.0</v>
      </c>
      <c r="B65" s="13" t="s">
        <v>311</v>
      </c>
      <c r="C65" s="48" t="s">
        <v>311</v>
      </c>
      <c r="D65" s="13" t="s">
        <v>731</v>
      </c>
      <c r="E65" s="13">
        <v>6.5</v>
      </c>
      <c r="F65" s="13" t="s">
        <v>118</v>
      </c>
      <c r="G65" s="13" t="s">
        <v>118</v>
      </c>
      <c r="H65" s="13" t="s">
        <v>732</v>
      </c>
      <c r="I65" s="13">
        <v>6.5</v>
      </c>
      <c r="J65" s="13" t="s">
        <v>555</v>
      </c>
      <c r="K65" s="13" t="s">
        <v>2060</v>
      </c>
      <c r="L65" s="13" t="s">
        <v>733</v>
      </c>
      <c r="M65" s="13">
        <v>6.5</v>
      </c>
      <c r="N65" s="13"/>
      <c r="O65" s="13"/>
      <c r="P65" s="13"/>
      <c r="Q65" s="13"/>
      <c r="R65" s="13"/>
      <c r="S65" s="13"/>
      <c r="T65" s="13"/>
      <c r="U65" s="13"/>
    </row>
    <row r="66" ht="15.75" customHeight="1">
      <c r="A66" s="11">
        <v>32.0</v>
      </c>
      <c r="B66" s="13" t="s">
        <v>297</v>
      </c>
      <c r="C66" s="13" t="s">
        <v>116</v>
      </c>
      <c r="D66" s="13" t="s">
        <v>612</v>
      </c>
      <c r="E66" s="13">
        <v>30.0</v>
      </c>
      <c r="F66" s="13" t="s">
        <v>118</v>
      </c>
      <c r="G66" s="13" t="s">
        <v>2060</v>
      </c>
      <c r="H66" s="13" t="s">
        <v>741</v>
      </c>
      <c r="I66" s="13">
        <v>60.0</v>
      </c>
      <c r="J66" s="13"/>
      <c r="K66" s="13"/>
      <c r="L66" s="13"/>
      <c r="M66" s="13"/>
      <c r="N66" s="13"/>
      <c r="O66" s="13"/>
      <c r="P66" s="13"/>
      <c r="Q66" s="13"/>
      <c r="R66" s="13"/>
      <c r="S66" s="13"/>
      <c r="T66" s="13"/>
      <c r="U66" s="13"/>
    </row>
    <row r="67" ht="15.75" customHeight="1">
      <c r="A67" s="11">
        <v>58.0</v>
      </c>
      <c r="B67" s="13" t="s">
        <v>116</v>
      </c>
      <c r="C67" s="13" t="s">
        <v>116</v>
      </c>
      <c r="D67" s="13" t="s">
        <v>117</v>
      </c>
      <c r="E67" s="13">
        <v>40.0</v>
      </c>
      <c r="F67" s="13" t="s">
        <v>133</v>
      </c>
      <c r="G67" s="13" t="s">
        <v>311</v>
      </c>
      <c r="H67" s="13" t="s">
        <v>749</v>
      </c>
      <c r="I67" s="13">
        <v>40.0</v>
      </c>
      <c r="J67" s="13" t="s">
        <v>118</v>
      </c>
      <c r="K67" s="13" t="s">
        <v>118</v>
      </c>
      <c r="L67" s="13" t="s">
        <v>750</v>
      </c>
      <c r="M67" s="13">
        <v>40.0</v>
      </c>
      <c r="N67" s="13" t="s">
        <v>120</v>
      </c>
      <c r="O67" s="13" t="s">
        <v>2060</v>
      </c>
      <c r="P67" s="13" t="s">
        <v>751</v>
      </c>
      <c r="Q67" s="13">
        <v>40.0</v>
      </c>
      <c r="R67" s="13"/>
      <c r="S67" s="13"/>
      <c r="T67" s="13"/>
      <c r="U67" s="13"/>
    </row>
    <row r="68" ht="15.75" customHeight="1">
      <c r="A68" s="11">
        <v>81.0</v>
      </c>
      <c r="B68" s="13" t="s">
        <v>133</v>
      </c>
      <c r="C68" s="13" t="s">
        <v>1375</v>
      </c>
      <c r="D68" s="13" t="s">
        <v>763</v>
      </c>
      <c r="E68" s="13">
        <v>1.0</v>
      </c>
      <c r="F68" s="13" t="s">
        <v>120</v>
      </c>
      <c r="G68" s="13" t="s">
        <v>118</v>
      </c>
      <c r="H68" s="13" t="s">
        <v>764</v>
      </c>
      <c r="I68" s="13">
        <v>5.0</v>
      </c>
      <c r="J68" s="13"/>
      <c r="K68" s="13"/>
      <c r="L68" s="13"/>
      <c r="M68" s="13"/>
      <c r="N68" s="13"/>
      <c r="O68" s="13"/>
      <c r="P68" s="13"/>
      <c r="Q68" s="13"/>
      <c r="R68" s="13"/>
      <c r="S68" s="13"/>
      <c r="T68" s="13"/>
      <c r="U68" s="13"/>
    </row>
    <row r="69" ht="15.75" customHeight="1">
      <c r="A69" s="11">
        <v>20.0</v>
      </c>
      <c r="B69" s="13" t="s">
        <v>116</v>
      </c>
      <c r="C69" s="13" t="s">
        <v>116</v>
      </c>
      <c r="D69" s="13" t="s">
        <v>639</v>
      </c>
      <c r="E69" s="13">
        <v>10.0</v>
      </c>
      <c r="F69" s="13" t="s">
        <v>780</v>
      </c>
      <c r="G69" s="13" t="s">
        <v>2060</v>
      </c>
      <c r="H69" s="13" t="s">
        <v>751</v>
      </c>
      <c r="I69" s="13">
        <v>10.0</v>
      </c>
      <c r="J69" s="13"/>
      <c r="K69" s="13"/>
      <c r="L69" s="13"/>
      <c r="M69" s="13"/>
      <c r="N69" s="13"/>
      <c r="O69" s="13"/>
      <c r="P69" s="13"/>
      <c r="Q69" s="13"/>
      <c r="R69" s="13"/>
      <c r="S69" s="13"/>
      <c r="T69" s="13"/>
      <c r="U69" s="13"/>
    </row>
    <row r="70" ht="15.75" customHeight="1">
      <c r="A70" s="11">
        <v>34.0</v>
      </c>
      <c r="B70" s="13" t="s">
        <v>118</v>
      </c>
      <c r="C70" s="13" t="s">
        <v>118</v>
      </c>
      <c r="D70" s="13" t="s">
        <v>507</v>
      </c>
      <c r="E70" s="13">
        <v>30.0</v>
      </c>
      <c r="F70" s="13" t="s">
        <v>120</v>
      </c>
      <c r="G70" s="13" t="s">
        <v>2060</v>
      </c>
      <c r="H70" s="13" t="s">
        <v>508</v>
      </c>
      <c r="I70" s="13">
        <v>30.0</v>
      </c>
      <c r="J70" s="13"/>
      <c r="K70" s="13"/>
      <c r="L70" s="13"/>
      <c r="M70" s="13"/>
      <c r="N70" s="13"/>
      <c r="O70" s="13"/>
      <c r="P70" s="13"/>
      <c r="Q70" s="13"/>
      <c r="R70" s="13"/>
      <c r="S70" s="13"/>
      <c r="T70" s="13"/>
      <c r="U70" s="13"/>
    </row>
    <row r="71" ht="15.75" customHeight="1">
      <c r="A71" s="9">
        <v>90.0</v>
      </c>
      <c r="B71" s="6" t="s">
        <v>133</v>
      </c>
      <c r="C71" s="6" t="s">
        <v>311</v>
      </c>
      <c r="D71" s="6" t="s">
        <v>731</v>
      </c>
      <c r="E71" s="6">
        <v>6.5</v>
      </c>
      <c r="F71" s="6" t="s">
        <v>118</v>
      </c>
      <c r="G71" s="6" t="s">
        <v>118</v>
      </c>
      <c r="H71" s="6" t="s">
        <v>732</v>
      </c>
      <c r="I71" s="6">
        <v>6.5</v>
      </c>
      <c r="J71" s="6" t="s">
        <v>120</v>
      </c>
      <c r="K71" s="6" t="s">
        <v>2060</v>
      </c>
      <c r="L71" s="6" t="s">
        <v>733</v>
      </c>
      <c r="M71" s="6">
        <v>6.5</v>
      </c>
      <c r="N71" s="6"/>
      <c r="O71" s="6"/>
      <c r="P71" s="6"/>
      <c r="Q71" s="6"/>
      <c r="R71" s="6"/>
      <c r="S71" s="6"/>
      <c r="T71" s="6"/>
      <c r="U71" s="6"/>
    </row>
    <row r="72" ht="15.75" customHeight="1">
      <c r="A72" s="9">
        <v>133.0</v>
      </c>
      <c r="B72" s="13" t="s">
        <v>116</v>
      </c>
      <c r="C72" s="13" t="s">
        <v>116</v>
      </c>
      <c r="D72" s="13" t="s">
        <v>117</v>
      </c>
      <c r="E72" s="13">
        <v>20.0</v>
      </c>
      <c r="F72" s="13" t="s">
        <v>118</v>
      </c>
      <c r="G72" s="13" t="s">
        <v>118</v>
      </c>
      <c r="H72" s="13" t="s">
        <v>793</v>
      </c>
      <c r="I72" s="13">
        <v>20.0</v>
      </c>
      <c r="J72" s="13"/>
      <c r="K72" s="13"/>
      <c r="L72" s="13"/>
      <c r="M72" s="13"/>
      <c r="N72" s="13"/>
      <c r="O72" s="13"/>
      <c r="P72" s="13"/>
      <c r="Q72" s="13"/>
      <c r="R72" s="13"/>
      <c r="S72" s="13"/>
      <c r="T72" s="13"/>
      <c r="U72" s="13"/>
    </row>
    <row r="73" ht="15.75" customHeight="1">
      <c r="A73" s="9">
        <v>138.0</v>
      </c>
      <c r="B73" s="6" t="s">
        <v>133</v>
      </c>
      <c r="C73" s="6" t="s">
        <v>1375</v>
      </c>
      <c r="D73" s="6" t="s">
        <v>807</v>
      </c>
      <c r="E73" s="6">
        <v>10.0</v>
      </c>
      <c r="F73" s="6" t="s">
        <v>118</v>
      </c>
      <c r="G73" s="6" t="s">
        <v>311</v>
      </c>
      <c r="H73" s="6" t="s">
        <v>369</v>
      </c>
      <c r="I73" s="6">
        <v>10.0</v>
      </c>
      <c r="J73" s="6" t="s">
        <v>120</v>
      </c>
      <c r="K73" s="6" t="s">
        <v>118</v>
      </c>
      <c r="L73" s="6" t="s">
        <v>793</v>
      </c>
      <c r="M73" s="6">
        <v>10.0</v>
      </c>
      <c r="N73" s="6"/>
      <c r="O73" s="6"/>
      <c r="P73" s="6"/>
      <c r="Q73" s="6"/>
      <c r="R73" s="6"/>
      <c r="S73" s="6"/>
      <c r="T73" s="6"/>
      <c r="U73" s="6"/>
    </row>
    <row r="74" ht="15.75" customHeight="1">
      <c r="A74" s="9">
        <v>138.0</v>
      </c>
      <c r="B74" s="6" t="s">
        <v>133</v>
      </c>
      <c r="C74" s="6" t="s">
        <v>1375</v>
      </c>
      <c r="D74" s="6" t="s">
        <v>807</v>
      </c>
      <c r="E74" s="6">
        <v>10.0</v>
      </c>
      <c r="F74" s="6" t="s">
        <v>118</v>
      </c>
      <c r="G74" s="6" t="s">
        <v>311</v>
      </c>
      <c r="H74" s="6" t="s">
        <v>369</v>
      </c>
      <c r="I74" s="6">
        <v>10.0</v>
      </c>
      <c r="J74" s="6" t="s">
        <v>120</v>
      </c>
      <c r="K74" s="6" t="s">
        <v>118</v>
      </c>
      <c r="L74" s="6" t="s">
        <v>793</v>
      </c>
      <c r="M74" s="6">
        <v>10.0</v>
      </c>
      <c r="N74" s="6"/>
      <c r="O74" s="6"/>
      <c r="P74" s="6"/>
      <c r="Q74" s="6"/>
      <c r="R74" s="6"/>
      <c r="S74" s="6"/>
      <c r="T74" s="6"/>
      <c r="U74" s="6"/>
    </row>
    <row r="75" ht="15.75" customHeight="1">
      <c r="A75" s="3">
        <v>146.0</v>
      </c>
      <c r="B75" s="6" t="s">
        <v>116</v>
      </c>
      <c r="C75" s="6" t="s">
        <v>116</v>
      </c>
      <c r="D75" s="6" t="s">
        <v>815</v>
      </c>
      <c r="E75" s="6">
        <v>5.0</v>
      </c>
      <c r="F75" s="6" t="s">
        <v>118</v>
      </c>
      <c r="G75" s="6" t="s">
        <v>118</v>
      </c>
      <c r="H75" s="6" t="s">
        <v>816</v>
      </c>
      <c r="I75" s="6">
        <v>5.0</v>
      </c>
      <c r="J75" s="6"/>
      <c r="K75" s="6"/>
      <c r="L75" s="6"/>
      <c r="M75" s="6"/>
      <c r="N75" s="6"/>
      <c r="O75" s="6"/>
      <c r="P75" s="6"/>
      <c r="Q75" s="6"/>
      <c r="R75" s="6"/>
      <c r="S75" s="6"/>
      <c r="T75" s="6"/>
      <c r="U75" s="6"/>
    </row>
    <row r="76" ht="15.75" customHeight="1">
      <c r="A76" s="28">
        <v>1.0</v>
      </c>
      <c r="B76" s="31" t="s">
        <v>116</v>
      </c>
      <c r="C76" s="6" t="s">
        <v>116</v>
      </c>
      <c r="D76" s="31" t="s">
        <v>117</v>
      </c>
      <c r="E76" s="31">
        <v>136.0</v>
      </c>
      <c r="F76" s="31" t="s">
        <v>118</v>
      </c>
      <c r="G76" s="31" t="s">
        <v>118</v>
      </c>
      <c r="H76" s="31" t="s">
        <v>822</v>
      </c>
      <c r="I76" s="31">
        <v>136.0</v>
      </c>
      <c r="J76" s="31"/>
      <c r="K76" s="31"/>
      <c r="L76" s="31"/>
      <c r="M76" s="31"/>
      <c r="N76" s="31"/>
      <c r="O76" s="31"/>
      <c r="P76" s="31"/>
      <c r="Q76" s="31"/>
      <c r="R76" s="31"/>
      <c r="S76" s="31"/>
      <c r="T76" s="31"/>
      <c r="U76" s="31"/>
    </row>
    <row r="77" ht="15.75" customHeight="1">
      <c r="A77" s="11">
        <v>8.0</v>
      </c>
      <c r="B77" s="13" t="s">
        <v>116</v>
      </c>
      <c r="C77" s="6" t="s">
        <v>116</v>
      </c>
      <c r="D77" s="13" t="s">
        <v>333</v>
      </c>
      <c r="E77" s="13">
        <v>20.0</v>
      </c>
      <c r="F77" s="13" t="s">
        <v>120</v>
      </c>
      <c r="G77" s="13" t="s">
        <v>2060</v>
      </c>
      <c r="H77" s="13" t="s">
        <v>832</v>
      </c>
      <c r="I77" s="13">
        <v>20.0</v>
      </c>
      <c r="J77" s="13"/>
      <c r="K77" s="13"/>
      <c r="L77" s="13"/>
      <c r="M77" s="13"/>
      <c r="N77" s="13"/>
      <c r="O77" s="13"/>
      <c r="P77" s="13"/>
      <c r="Q77" s="13"/>
      <c r="R77" s="13"/>
      <c r="S77" s="13"/>
      <c r="T77" s="13"/>
      <c r="U77" s="13"/>
    </row>
    <row r="78" ht="15.75" customHeight="1">
      <c r="A78" s="3">
        <v>9.0</v>
      </c>
      <c r="B78" s="6" t="s">
        <v>116</v>
      </c>
      <c r="C78" s="6" t="s">
        <v>116</v>
      </c>
      <c r="D78" s="6" t="s">
        <v>117</v>
      </c>
      <c r="E78" s="6">
        <v>47.0</v>
      </c>
      <c r="F78" s="6" t="s">
        <v>118</v>
      </c>
      <c r="G78" s="6" t="s">
        <v>118</v>
      </c>
      <c r="H78" s="6" t="s">
        <v>399</v>
      </c>
      <c r="I78" s="6">
        <v>30.0</v>
      </c>
      <c r="J78" s="6"/>
      <c r="K78" s="6"/>
      <c r="L78" s="6"/>
      <c r="M78" s="6"/>
      <c r="N78" s="6"/>
      <c r="O78" s="6"/>
      <c r="P78" s="6"/>
      <c r="Q78" s="6"/>
      <c r="R78" s="6"/>
      <c r="S78" s="6"/>
      <c r="T78" s="6"/>
      <c r="U78" s="6"/>
    </row>
    <row r="79" ht="15.75" customHeight="1">
      <c r="A79" s="9">
        <v>30.0</v>
      </c>
      <c r="B79" s="13" t="s">
        <v>116</v>
      </c>
      <c r="C79" s="6" t="s">
        <v>116</v>
      </c>
      <c r="D79" s="13" t="s">
        <v>117</v>
      </c>
      <c r="E79" s="13">
        <v>45.0</v>
      </c>
      <c r="F79" s="13" t="s">
        <v>118</v>
      </c>
      <c r="G79" s="13" t="s">
        <v>118</v>
      </c>
      <c r="H79" s="13" t="s">
        <v>847</v>
      </c>
      <c r="I79" s="13">
        <v>40.0</v>
      </c>
      <c r="J79" s="13" t="s">
        <v>120</v>
      </c>
      <c r="K79" s="13" t="s">
        <v>2060</v>
      </c>
      <c r="L79" s="13" t="s">
        <v>848</v>
      </c>
      <c r="M79" s="13">
        <v>40.0</v>
      </c>
      <c r="N79" s="13"/>
      <c r="O79" s="13"/>
      <c r="P79" s="13"/>
      <c r="Q79" s="13"/>
      <c r="R79" s="13"/>
      <c r="S79" s="13"/>
      <c r="T79" s="13"/>
      <c r="U79" s="13"/>
    </row>
    <row r="80" ht="15.75" customHeight="1">
      <c r="A80" s="11">
        <v>3.0</v>
      </c>
      <c r="B80" s="13" t="s">
        <v>858</v>
      </c>
      <c r="C80" s="6" t="s">
        <v>116</v>
      </c>
      <c r="D80" s="13" t="s">
        <v>117</v>
      </c>
      <c r="E80" s="13">
        <v>15.0</v>
      </c>
      <c r="F80" s="13" t="s">
        <v>118</v>
      </c>
      <c r="G80" s="13" t="s">
        <v>1375</v>
      </c>
      <c r="H80" s="13" t="s">
        <v>859</v>
      </c>
      <c r="I80" s="13">
        <v>10.0</v>
      </c>
      <c r="J80" s="13"/>
      <c r="K80" s="13"/>
      <c r="L80" s="13"/>
      <c r="M80" s="13"/>
      <c r="N80" s="13"/>
      <c r="O80" s="13"/>
      <c r="P80" s="13"/>
      <c r="Q80" s="13"/>
      <c r="R80" s="13"/>
      <c r="S80" s="13"/>
      <c r="T80" s="13"/>
      <c r="U80" s="13"/>
    </row>
    <row r="81" ht="15.75" customHeight="1">
      <c r="A81" s="9">
        <v>18.0</v>
      </c>
      <c r="B81" s="6" t="s">
        <v>116</v>
      </c>
      <c r="C81" s="6" t="s">
        <v>116</v>
      </c>
      <c r="D81" s="6" t="s">
        <v>117</v>
      </c>
      <c r="E81" s="6">
        <v>30.0</v>
      </c>
      <c r="F81" s="6" t="s">
        <v>133</v>
      </c>
      <c r="G81" s="6" t="s">
        <v>311</v>
      </c>
      <c r="H81" s="6" t="s">
        <v>873</v>
      </c>
      <c r="I81" s="6">
        <v>30.0</v>
      </c>
      <c r="J81" s="6"/>
      <c r="K81" s="6"/>
      <c r="L81" s="6"/>
      <c r="M81" s="6"/>
      <c r="N81" s="6"/>
      <c r="O81" s="6"/>
      <c r="P81" s="6"/>
      <c r="Q81" s="6"/>
      <c r="R81" s="6"/>
      <c r="S81" s="6"/>
      <c r="T81" s="6"/>
      <c r="U81" s="6"/>
    </row>
    <row r="82" ht="15.75" customHeight="1">
      <c r="A82" s="11">
        <v>18.0</v>
      </c>
      <c r="B82" s="13" t="s">
        <v>116</v>
      </c>
      <c r="C82" s="6" t="s">
        <v>116</v>
      </c>
      <c r="D82" s="13" t="s">
        <v>117</v>
      </c>
      <c r="E82" s="13">
        <v>30.0</v>
      </c>
      <c r="F82" s="13" t="s">
        <v>133</v>
      </c>
      <c r="G82" s="13" t="s">
        <v>311</v>
      </c>
      <c r="H82" s="13" t="s">
        <v>873</v>
      </c>
      <c r="I82" s="13">
        <v>30.0</v>
      </c>
      <c r="J82" s="13"/>
      <c r="K82" s="13"/>
      <c r="L82" s="13"/>
      <c r="M82" s="13"/>
      <c r="N82" s="13"/>
      <c r="O82" s="13"/>
      <c r="P82" s="13"/>
      <c r="Q82" s="13"/>
      <c r="R82" s="13"/>
      <c r="S82" s="13"/>
      <c r="T82" s="13"/>
      <c r="U82" s="13"/>
    </row>
    <row r="83" ht="15.75" customHeight="1">
      <c r="A83" s="11">
        <v>69.0</v>
      </c>
      <c r="B83" s="13" t="s">
        <v>535</v>
      </c>
      <c r="C83" s="48" t="s">
        <v>118</v>
      </c>
      <c r="D83" s="13" t="s">
        <v>881</v>
      </c>
      <c r="E83" s="13" t="s">
        <v>882</v>
      </c>
      <c r="F83" s="13" t="s">
        <v>120</v>
      </c>
      <c r="G83" s="48" t="s">
        <v>94</v>
      </c>
      <c r="H83" s="13" t="s">
        <v>883</v>
      </c>
      <c r="I83" s="13" t="s">
        <v>882</v>
      </c>
      <c r="J83" s="13"/>
      <c r="K83" s="13"/>
      <c r="L83" s="13"/>
      <c r="M83" s="13"/>
      <c r="N83" s="13"/>
      <c r="O83" s="13"/>
      <c r="P83" s="13"/>
      <c r="Q83" s="13"/>
      <c r="R83" s="13"/>
      <c r="S83" s="13"/>
      <c r="T83" s="13"/>
      <c r="U83" s="13"/>
    </row>
    <row r="84" ht="15.75" customHeight="1">
      <c r="A84" s="11">
        <v>91.0</v>
      </c>
      <c r="B84" s="13" t="s">
        <v>311</v>
      </c>
      <c r="C84" s="48" t="s">
        <v>311</v>
      </c>
      <c r="D84" s="13" t="s">
        <v>891</v>
      </c>
      <c r="E84" s="13">
        <v>35.0</v>
      </c>
      <c r="F84" s="13" t="s">
        <v>118</v>
      </c>
      <c r="G84" s="13" t="s">
        <v>311</v>
      </c>
      <c r="H84" s="13" t="s">
        <v>892</v>
      </c>
      <c r="I84" s="13">
        <v>35.0</v>
      </c>
      <c r="J84" s="13" t="s">
        <v>120</v>
      </c>
      <c r="K84" s="13" t="s">
        <v>118</v>
      </c>
      <c r="L84" s="13" t="s">
        <v>893</v>
      </c>
      <c r="M84" s="13">
        <v>35.0</v>
      </c>
      <c r="N84" s="13"/>
      <c r="O84" s="13"/>
      <c r="P84" s="13"/>
      <c r="Q84" s="13"/>
      <c r="R84" s="13"/>
      <c r="S84" s="13"/>
      <c r="T84" s="13"/>
      <c r="U84" s="13"/>
    </row>
    <row r="85" ht="15.75" customHeight="1">
      <c r="A85" s="11">
        <v>137.0</v>
      </c>
      <c r="B85" s="13" t="s">
        <v>116</v>
      </c>
      <c r="C85" s="13" t="s">
        <v>116</v>
      </c>
      <c r="D85" s="13" t="s">
        <v>117</v>
      </c>
      <c r="E85" s="13">
        <v>10.0</v>
      </c>
      <c r="F85" s="13" t="s">
        <v>120</v>
      </c>
      <c r="G85" s="13" t="s">
        <v>2060</v>
      </c>
      <c r="H85" s="13" t="s">
        <v>901</v>
      </c>
      <c r="I85" s="13">
        <v>10.0</v>
      </c>
      <c r="J85" s="13"/>
      <c r="K85" s="13"/>
      <c r="L85" s="13"/>
      <c r="M85" s="13"/>
      <c r="N85" s="13"/>
      <c r="O85" s="13"/>
      <c r="P85" s="13"/>
      <c r="Q85" s="13"/>
      <c r="R85" s="13"/>
      <c r="S85" s="13"/>
      <c r="T85" s="13"/>
      <c r="U85" s="13"/>
    </row>
    <row r="86" ht="15.75" customHeight="1">
      <c r="A86" s="33">
        <v>2.0</v>
      </c>
      <c r="B86" s="36" t="s">
        <v>116</v>
      </c>
      <c r="C86" s="13" t="s">
        <v>116</v>
      </c>
      <c r="D86" s="36" t="s">
        <v>910</v>
      </c>
      <c r="E86" s="36">
        <v>45.0</v>
      </c>
      <c r="F86" s="36" t="s">
        <v>118</v>
      </c>
      <c r="G86" s="36" t="s">
        <v>311</v>
      </c>
      <c r="H86" s="36" t="s">
        <v>911</v>
      </c>
      <c r="I86" s="36">
        <v>45.0</v>
      </c>
      <c r="J86" s="36" t="s">
        <v>120</v>
      </c>
      <c r="K86" s="36" t="s">
        <v>2106</v>
      </c>
      <c r="L86" s="36" t="s">
        <v>912</v>
      </c>
      <c r="M86" s="36">
        <v>45.0</v>
      </c>
      <c r="N86" s="36"/>
      <c r="O86" s="36"/>
      <c r="P86" s="36"/>
      <c r="Q86" s="36"/>
      <c r="R86" s="36"/>
      <c r="S86" s="36"/>
      <c r="T86" s="36"/>
      <c r="U86" s="36"/>
    </row>
    <row r="87" ht="15.75" customHeight="1">
      <c r="A87" s="11">
        <v>28.0</v>
      </c>
      <c r="B87" s="13" t="s">
        <v>918</v>
      </c>
      <c r="C87" s="13" t="s">
        <v>1375</v>
      </c>
      <c r="D87" s="13" t="s">
        <v>919</v>
      </c>
      <c r="E87" s="13">
        <v>30.0</v>
      </c>
      <c r="F87" s="13" t="s">
        <v>118</v>
      </c>
      <c r="G87" s="13" t="s">
        <v>118</v>
      </c>
      <c r="H87" s="13" t="s">
        <v>920</v>
      </c>
      <c r="I87" s="13">
        <v>30.0</v>
      </c>
      <c r="J87" s="13"/>
      <c r="K87" s="13"/>
      <c r="L87" s="13"/>
      <c r="M87" s="13"/>
      <c r="N87" s="13"/>
      <c r="O87" s="13"/>
      <c r="P87" s="13"/>
      <c r="Q87" s="13"/>
      <c r="R87" s="13"/>
      <c r="S87" s="13"/>
      <c r="T87" s="13"/>
      <c r="U87" s="13"/>
    </row>
    <row r="88" ht="15.75" customHeight="1">
      <c r="A88" s="19">
        <v>48.0</v>
      </c>
      <c r="B88" s="13" t="s">
        <v>143</v>
      </c>
      <c r="C88" s="13" t="s">
        <v>94</v>
      </c>
      <c r="D88" s="13" t="s">
        <v>944</v>
      </c>
      <c r="E88" s="13">
        <v>45.0</v>
      </c>
      <c r="F88" s="13"/>
      <c r="G88" s="13"/>
      <c r="H88" s="13"/>
      <c r="I88" s="13"/>
      <c r="J88" s="13"/>
      <c r="K88" s="13"/>
      <c r="L88" s="13"/>
      <c r="M88" s="13"/>
      <c r="N88" s="13"/>
      <c r="O88" s="13"/>
      <c r="P88" s="13"/>
      <c r="Q88" s="13"/>
      <c r="R88" s="13"/>
      <c r="S88" s="13"/>
      <c r="T88" s="13"/>
      <c r="U88" s="13"/>
    </row>
    <row r="89" ht="15.75" customHeight="1">
      <c r="A89" s="19">
        <v>48.0</v>
      </c>
      <c r="B89" s="13" t="s">
        <v>143</v>
      </c>
      <c r="C89" s="13" t="s">
        <v>94</v>
      </c>
      <c r="D89" s="13" t="s">
        <v>944</v>
      </c>
      <c r="E89" s="13">
        <v>45.0</v>
      </c>
      <c r="F89" s="13"/>
      <c r="G89" s="13"/>
      <c r="H89" s="13"/>
      <c r="I89" s="13"/>
      <c r="J89" s="13"/>
      <c r="K89" s="13"/>
      <c r="L89" s="13"/>
      <c r="M89" s="13"/>
      <c r="N89" s="13"/>
      <c r="O89" s="13"/>
      <c r="P89" s="13"/>
      <c r="Q89" s="13"/>
      <c r="R89" s="13"/>
      <c r="S89" s="13"/>
      <c r="T89" s="13"/>
      <c r="U89" s="13"/>
    </row>
    <row r="90" ht="15.75" customHeight="1">
      <c r="A90" s="9">
        <v>67.0</v>
      </c>
      <c r="B90" s="13" t="s">
        <v>143</v>
      </c>
      <c r="C90" s="13" t="s">
        <v>94</v>
      </c>
      <c r="D90" s="13" t="s">
        <v>955</v>
      </c>
      <c r="E90" s="13"/>
      <c r="F90" s="13"/>
      <c r="G90" s="13"/>
      <c r="H90" s="13"/>
      <c r="I90" s="13"/>
      <c r="J90" s="13"/>
      <c r="K90" s="13"/>
      <c r="L90" s="13"/>
      <c r="M90" s="13"/>
      <c r="N90" s="13"/>
      <c r="O90" s="13"/>
      <c r="P90" s="13"/>
      <c r="Q90" s="13"/>
      <c r="R90" s="13"/>
      <c r="S90" s="13"/>
      <c r="T90" s="13"/>
      <c r="U90" s="13"/>
    </row>
    <row r="91" ht="15.75" customHeight="1">
      <c r="A91" s="11">
        <v>128.0</v>
      </c>
      <c r="B91" s="13" t="s">
        <v>116</v>
      </c>
      <c r="C91" s="13" t="s">
        <v>116</v>
      </c>
      <c r="D91" s="13" t="s">
        <v>117</v>
      </c>
      <c r="E91" s="13" t="s">
        <v>966</v>
      </c>
      <c r="F91" s="13" t="s">
        <v>967</v>
      </c>
      <c r="G91" s="13" t="s">
        <v>1375</v>
      </c>
      <c r="H91" s="13" t="s">
        <v>567</v>
      </c>
      <c r="I91" s="13" t="s">
        <v>968</v>
      </c>
      <c r="J91" s="13" t="s">
        <v>133</v>
      </c>
      <c r="K91" s="13"/>
      <c r="L91" s="13" t="s">
        <v>969</v>
      </c>
      <c r="M91" s="13" t="s">
        <v>968</v>
      </c>
      <c r="N91" s="13"/>
      <c r="O91" s="13"/>
      <c r="P91" s="13"/>
      <c r="Q91" s="13"/>
      <c r="R91" s="13"/>
      <c r="S91" s="13"/>
      <c r="T91" s="13"/>
      <c r="U91" s="13"/>
    </row>
    <row r="92" ht="15.75" customHeight="1">
      <c r="A92" s="19">
        <v>129.0</v>
      </c>
      <c r="B92" s="6" t="s">
        <v>116</v>
      </c>
      <c r="C92" s="6" t="s">
        <v>116</v>
      </c>
      <c r="D92" s="6" t="s">
        <v>117</v>
      </c>
      <c r="E92" s="6">
        <v>25.0</v>
      </c>
      <c r="F92" s="6" t="s">
        <v>120</v>
      </c>
      <c r="G92" s="6" t="s">
        <v>2106</v>
      </c>
      <c r="H92" s="6" t="s">
        <v>979</v>
      </c>
      <c r="I92" s="6">
        <v>15.0</v>
      </c>
      <c r="J92" s="6"/>
      <c r="K92" s="6"/>
      <c r="L92" s="6"/>
      <c r="M92" s="6"/>
      <c r="N92" s="6"/>
      <c r="O92" s="6"/>
      <c r="P92" s="6"/>
      <c r="Q92" s="6"/>
      <c r="R92" s="6"/>
      <c r="S92" s="6"/>
      <c r="T92" s="6"/>
      <c r="U92" s="6"/>
    </row>
    <row r="93" ht="15.75" customHeight="1">
      <c r="A93" s="3">
        <v>136.0</v>
      </c>
      <c r="B93" s="6" t="s">
        <v>118</v>
      </c>
      <c r="C93" s="6" t="s">
        <v>311</v>
      </c>
      <c r="D93" s="6" t="s">
        <v>369</v>
      </c>
      <c r="E93" s="6">
        <v>20.0</v>
      </c>
      <c r="F93" s="6"/>
      <c r="G93" s="6"/>
      <c r="H93" s="6"/>
      <c r="I93" s="6"/>
      <c r="J93" s="6"/>
      <c r="K93" s="6"/>
      <c r="L93" s="6"/>
      <c r="M93" s="6"/>
      <c r="N93" s="6"/>
      <c r="O93" s="6"/>
      <c r="P93" s="6"/>
      <c r="Q93" s="6"/>
      <c r="R93" s="6"/>
      <c r="S93" s="6"/>
      <c r="T93" s="6"/>
      <c r="U93" s="6"/>
    </row>
    <row r="94" ht="15.75" customHeight="1">
      <c r="A94" s="3">
        <v>150.0</v>
      </c>
      <c r="B94" s="6" t="s">
        <v>118</v>
      </c>
      <c r="C94" s="48" t="s">
        <v>118</v>
      </c>
      <c r="D94" s="6" t="s">
        <v>991</v>
      </c>
      <c r="E94" s="6" t="s">
        <v>992</v>
      </c>
      <c r="F94" s="6" t="s">
        <v>120</v>
      </c>
      <c r="G94" s="6" t="s">
        <v>94</v>
      </c>
      <c r="H94" s="6" t="s">
        <v>993</v>
      </c>
      <c r="I94" s="6" t="s">
        <v>992</v>
      </c>
      <c r="J94" s="6"/>
      <c r="K94" s="6"/>
      <c r="L94" s="6"/>
      <c r="M94" s="6"/>
      <c r="N94" s="6"/>
      <c r="O94" s="6"/>
      <c r="P94" s="6"/>
      <c r="Q94" s="6"/>
      <c r="R94" s="6"/>
      <c r="S94" s="6"/>
      <c r="T94" s="6"/>
      <c r="U94" s="6"/>
    </row>
    <row r="95" ht="15.75" customHeight="1">
      <c r="A95" s="11">
        <v>150.0</v>
      </c>
      <c r="B95" s="13" t="s">
        <v>133</v>
      </c>
      <c r="C95" s="13" t="s">
        <v>118</v>
      </c>
      <c r="D95" s="13" t="s">
        <v>996</v>
      </c>
      <c r="E95" s="13" t="s">
        <v>992</v>
      </c>
      <c r="F95" s="13" t="s">
        <v>118</v>
      </c>
      <c r="G95" s="13" t="s">
        <v>2060</v>
      </c>
      <c r="H95" s="13" t="s">
        <v>997</v>
      </c>
      <c r="I95" s="13" t="s">
        <v>992</v>
      </c>
      <c r="J95" s="13" t="s">
        <v>120</v>
      </c>
      <c r="K95" s="13" t="s">
        <v>2060</v>
      </c>
      <c r="L95" s="13" t="s">
        <v>998</v>
      </c>
      <c r="M95" s="13" t="s">
        <v>992</v>
      </c>
      <c r="N95" s="13" t="s">
        <v>360</v>
      </c>
      <c r="O95" s="13" t="s">
        <v>94</v>
      </c>
      <c r="P95" s="13" t="s">
        <v>999</v>
      </c>
      <c r="Q95" s="13" t="s">
        <v>992</v>
      </c>
      <c r="R95" s="13"/>
      <c r="S95" s="13"/>
      <c r="T95" s="13"/>
      <c r="U95" s="13"/>
    </row>
    <row r="96" ht="15.75" customHeight="1">
      <c r="A96" s="3">
        <v>150.0</v>
      </c>
      <c r="B96" s="6" t="s">
        <v>133</v>
      </c>
      <c r="C96" s="6" t="s">
        <v>118</v>
      </c>
      <c r="D96" s="6" t="s">
        <v>1001</v>
      </c>
      <c r="E96" s="6" t="s">
        <v>992</v>
      </c>
      <c r="F96" s="6" t="s">
        <v>118</v>
      </c>
      <c r="G96" s="6" t="s">
        <v>2106</v>
      </c>
      <c r="H96" s="6" t="s">
        <v>1002</v>
      </c>
      <c r="I96" s="6" t="s">
        <v>992</v>
      </c>
      <c r="J96" s="6" t="s">
        <v>120</v>
      </c>
      <c r="K96" s="6" t="s">
        <v>94</v>
      </c>
      <c r="L96" s="6" t="s">
        <v>1003</v>
      </c>
      <c r="M96" s="6" t="s">
        <v>992</v>
      </c>
      <c r="N96" s="6"/>
      <c r="O96" s="6"/>
      <c r="P96" s="6"/>
      <c r="Q96" s="6"/>
      <c r="R96" s="6"/>
      <c r="S96" s="6"/>
      <c r="T96" s="6"/>
      <c r="U96" s="6"/>
    </row>
    <row r="97" ht="15.75" customHeight="1">
      <c r="A97" s="3">
        <v>132.0</v>
      </c>
      <c r="B97" s="6" t="s">
        <v>116</v>
      </c>
      <c r="C97" s="6" t="s">
        <v>116</v>
      </c>
      <c r="D97" s="6" t="s">
        <v>117</v>
      </c>
      <c r="E97" s="6">
        <v>40.0</v>
      </c>
      <c r="F97" s="6" t="s">
        <v>118</v>
      </c>
      <c r="G97" s="6" t="s">
        <v>2106</v>
      </c>
      <c r="H97" s="6" t="s">
        <v>1007</v>
      </c>
      <c r="I97" s="6">
        <v>40.0</v>
      </c>
      <c r="J97" s="6"/>
      <c r="K97" s="6"/>
      <c r="L97" s="6"/>
      <c r="M97" s="6"/>
      <c r="N97" s="6"/>
      <c r="O97" s="6"/>
      <c r="P97" s="6"/>
      <c r="Q97" s="6"/>
      <c r="R97" s="6"/>
      <c r="S97" s="6"/>
      <c r="T97" s="6"/>
      <c r="U97" s="6"/>
    </row>
    <row r="98" ht="15.75" customHeight="1">
      <c r="A98" s="11">
        <v>147.0</v>
      </c>
      <c r="B98" s="13" t="s">
        <v>116</v>
      </c>
      <c r="C98" s="13" t="s">
        <v>116</v>
      </c>
      <c r="D98" s="13" t="s">
        <v>117</v>
      </c>
      <c r="E98" s="13">
        <v>2.0</v>
      </c>
      <c r="F98" s="13" t="s">
        <v>133</v>
      </c>
      <c r="G98" s="13" t="s">
        <v>1375</v>
      </c>
      <c r="H98" s="13" t="s">
        <v>1017</v>
      </c>
      <c r="I98" s="13">
        <v>2.0</v>
      </c>
      <c r="J98" s="13"/>
      <c r="K98" s="13"/>
      <c r="L98" s="13"/>
      <c r="M98" s="13"/>
      <c r="N98" s="13"/>
      <c r="O98" s="13"/>
      <c r="P98" s="13"/>
      <c r="Q98" s="13"/>
      <c r="R98" s="13"/>
      <c r="S98" s="13"/>
      <c r="T98" s="13"/>
      <c r="U98" s="13"/>
    </row>
    <row r="99" ht="15.75" customHeight="1">
      <c r="A99" s="11">
        <v>89.0</v>
      </c>
      <c r="B99" s="13" t="s">
        <v>133</v>
      </c>
      <c r="C99" s="48" t="s">
        <v>311</v>
      </c>
      <c r="D99" s="13" t="s">
        <v>1023</v>
      </c>
      <c r="E99" s="13">
        <v>10.0</v>
      </c>
      <c r="F99" s="13" t="s">
        <v>118</v>
      </c>
      <c r="G99" s="13" t="s">
        <v>118</v>
      </c>
      <c r="H99" s="13" t="s">
        <v>1024</v>
      </c>
      <c r="I99" s="13">
        <v>10.0</v>
      </c>
      <c r="J99" s="13"/>
      <c r="K99" s="13"/>
      <c r="L99" s="13"/>
      <c r="M99" s="13"/>
      <c r="N99" s="13"/>
      <c r="O99" s="13"/>
      <c r="P99" s="13"/>
      <c r="Q99" s="13"/>
      <c r="R99" s="13"/>
      <c r="S99" s="13"/>
      <c r="T99" s="13"/>
      <c r="U99" s="13"/>
    </row>
    <row r="100" ht="15.75" customHeight="1">
      <c r="A100" s="9">
        <v>130.0</v>
      </c>
      <c r="B100" s="13" t="s">
        <v>116</v>
      </c>
      <c r="C100" s="13" t="s">
        <v>116</v>
      </c>
      <c r="D100" s="13" t="s">
        <v>117</v>
      </c>
      <c r="E100" s="13">
        <v>15.0</v>
      </c>
      <c r="F100" s="13" t="s">
        <v>1034</v>
      </c>
      <c r="G100" s="13" t="s">
        <v>1375</v>
      </c>
      <c r="H100" s="13" t="s">
        <v>1035</v>
      </c>
      <c r="I100" s="13">
        <v>15.0</v>
      </c>
      <c r="J100" s="13" t="s">
        <v>118</v>
      </c>
      <c r="K100" s="13" t="s">
        <v>118</v>
      </c>
      <c r="L100" s="13" t="s">
        <v>304</v>
      </c>
      <c r="M100" s="13">
        <v>15.0</v>
      </c>
      <c r="N100" s="13"/>
      <c r="O100" s="13"/>
      <c r="P100" s="13"/>
      <c r="Q100" s="13"/>
      <c r="R100" s="13"/>
      <c r="S100" s="13"/>
      <c r="T100" s="13"/>
      <c r="U100" s="13"/>
    </row>
    <row r="101" ht="15.75" customHeight="1">
      <c r="A101" s="3">
        <v>130.0</v>
      </c>
      <c r="B101" s="6" t="s">
        <v>116</v>
      </c>
      <c r="C101" s="6" t="s">
        <v>116</v>
      </c>
      <c r="D101" s="6" t="s">
        <v>117</v>
      </c>
      <c r="E101" s="6">
        <v>15.0</v>
      </c>
      <c r="F101" s="6" t="s">
        <v>1034</v>
      </c>
      <c r="G101" s="6" t="s">
        <v>1375</v>
      </c>
      <c r="H101" s="6" t="s">
        <v>1035</v>
      </c>
      <c r="I101" s="6">
        <v>15.0</v>
      </c>
      <c r="J101" s="6" t="s">
        <v>118</v>
      </c>
      <c r="K101" s="6" t="s">
        <v>118</v>
      </c>
      <c r="L101" s="6" t="s">
        <v>304</v>
      </c>
      <c r="M101" s="6">
        <v>15.0</v>
      </c>
      <c r="N101" s="6"/>
      <c r="O101" s="6"/>
      <c r="P101" s="6"/>
      <c r="Q101" s="6"/>
      <c r="R101" s="6"/>
      <c r="S101" s="6"/>
      <c r="T101" s="6"/>
      <c r="U101" s="6"/>
    </row>
    <row r="102" ht="15.75" customHeight="1">
      <c r="A102" s="3">
        <v>88.0</v>
      </c>
      <c r="B102" s="6" t="s">
        <v>116</v>
      </c>
      <c r="C102" s="6" t="s">
        <v>116</v>
      </c>
      <c r="D102" s="6" t="s">
        <v>117</v>
      </c>
      <c r="E102" s="6" t="s">
        <v>1042</v>
      </c>
      <c r="F102" s="6" t="s">
        <v>133</v>
      </c>
      <c r="G102" s="6" t="s">
        <v>1375</v>
      </c>
      <c r="H102" s="6" t="s">
        <v>1043</v>
      </c>
      <c r="I102" s="6" t="s">
        <v>1042</v>
      </c>
      <c r="J102" s="6"/>
      <c r="K102" s="6"/>
      <c r="L102" s="6"/>
      <c r="M102" s="6"/>
      <c r="N102" s="6"/>
      <c r="O102" s="6"/>
      <c r="P102" s="6"/>
      <c r="Q102" s="6"/>
      <c r="R102" s="6"/>
      <c r="S102" s="6"/>
      <c r="T102" s="6"/>
      <c r="U102" s="6"/>
    </row>
    <row r="103" ht="15.75" customHeight="1">
      <c r="A103" s="9">
        <v>17.0</v>
      </c>
      <c r="B103" s="13" t="s">
        <v>1051</v>
      </c>
      <c r="C103" s="13" t="s">
        <v>118</v>
      </c>
      <c r="D103" s="13" t="s">
        <v>1052</v>
      </c>
      <c r="E103" s="13">
        <v>40.0</v>
      </c>
      <c r="F103" s="13" t="s">
        <v>1053</v>
      </c>
      <c r="G103" s="13" t="s">
        <v>2060</v>
      </c>
      <c r="H103" s="13" t="s">
        <v>1054</v>
      </c>
      <c r="I103" s="13">
        <v>33.0</v>
      </c>
      <c r="J103" s="13"/>
      <c r="K103" s="13"/>
      <c r="L103" s="13"/>
      <c r="M103" s="13"/>
      <c r="N103" s="13"/>
      <c r="O103" s="13"/>
      <c r="P103" s="13"/>
      <c r="Q103" s="13"/>
      <c r="R103" s="13"/>
      <c r="S103" s="13"/>
      <c r="T103" s="13"/>
      <c r="U103" s="13"/>
    </row>
    <row r="104" ht="15.75" customHeight="1">
      <c r="A104" s="9">
        <v>46.0</v>
      </c>
      <c r="B104" s="6" t="s">
        <v>116</v>
      </c>
      <c r="C104" s="6" t="s">
        <v>116</v>
      </c>
      <c r="D104" s="6" t="s">
        <v>333</v>
      </c>
      <c r="E104" s="6">
        <v>45.0</v>
      </c>
      <c r="F104" s="6" t="s">
        <v>133</v>
      </c>
      <c r="G104" s="6" t="s">
        <v>311</v>
      </c>
      <c r="H104" s="6" t="s">
        <v>1068</v>
      </c>
      <c r="I104" s="6">
        <v>45.0</v>
      </c>
      <c r="J104" s="6" t="s">
        <v>118</v>
      </c>
      <c r="K104" s="6" t="s">
        <v>2060</v>
      </c>
      <c r="L104" s="6" t="s">
        <v>1069</v>
      </c>
      <c r="M104" s="6">
        <v>45.0</v>
      </c>
      <c r="N104" s="6" t="s">
        <v>120</v>
      </c>
      <c r="O104" s="6" t="s">
        <v>94</v>
      </c>
      <c r="P104" s="6" t="s">
        <v>1070</v>
      </c>
      <c r="Q104" s="6">
        <v>45.0</v>
      </c>
      <c r="R104" s="6"/>
      <c r="S104" s="6"/>
      <c r="T104" s="6"/>
      <c r="U104" s="6"/>
    </row>
    <row r="105" ht="15.75" customHeight="1">
      <c r="A105" s="9">
        <v>60.0</v>
      </c>
      <c r="B105" s="13" t="s">
        <v>116</v>
      </c>
      <c r="C105" s="13" t="s">
        <v>116</v>
      </c>
      <c r="D105" s="13" t="s">
        <v>1161</v>
      </c>
      <c r="E105" s="13" t="s">
        <v>1162</v>
      </c>
      <c r="F105" s="13" t="s">
        <v>118</v>
      </c>
      <c r="G105" s="13" t="s">
        <v>118</v>
      </c>
      <c r="H105" s="13" t="s">
        <v>1163</v>
      </c>
      <c r="I105" s="13">
        <v>30.0</v>
      </c>
      <c r="J105" s="13"/>
      <c r="K105" s="13"/>
      <c r="L105" s="13"/>
      <c r="M105" s="13"/>
      <c r="N105" s="13"/>
      <c r="O105" s="13"/>
      <c r="P105" s="13"/>
      <c r="Q105" s="13"/>
      <c r="R105" s="13"/>
      <c r="S105" s="13"/>
      <c r="T105" s="13"/>
      <c r="U105" s="13"/>
    </row>
    <row r="106" ht="15.75" customHeight="1">
      <c r="A106" s="9">
        <v>62.0</v>
      </c>
      <c r="B106" s="6" t="s">
        <v>1170</v>
      </c>
      <c r="C106" s="48" t="s">
        <v>311</v>
      </c>
      <c r="D106" s="6" t="s">
        <v>1170</v>
      </c>
      <c r="E106" s="6">
        <v>8.0</v>
      </c>
      <c r="F106" s="6"/>
      <c r="G106" s="6"/>
      <c r="H106" s="6"/>
      <c r="I106" s="6"/>
      <c r="J106" s="6"/>
      <c r="K106" s="6"/>
      <c r="L106" s="6"/>
      <c r="M106" s="6"/>
      <c r="N106" s="6"/>
      <c r="O106" s="6"/>
      <c r="P106" s="6"/>
      <c r="Q106" s="6"/>
      <c r="R106" s="6"/>
      <c r="S106" s="6"/>
      <c r="T106" s="6"/>
      <c r="U106" s="6"/>
    </row>
    <row r="107" ht="15.75" customHeight="1">
      <c r="A107" s="3">
        <v>80.0</v>
      </c>
      <c r="B107" s="6" t="s">
        <v>311</v>
      </c>
      <c r="C107" s="6" t="s">
        <v>1375</v>
      </c>
      <c r="D107" s="6" t="s">
        <v>1177</v>
      </c>
      <c r="E107" s="6">
        <v>20.0</v>
      </c>
      <c r="F107" s="6" t="s">
        <v>118</v>
      </c>
      <c r="G107" s="6" t="s">
        <v>118</v>
      </c>
      <c r="H107" s="6" t="s">
        <v>1178</v>
      </c>
      <c r="I107" s="6">
        <v>20.0</v>
      </c>
      <c r="J107" s="6"/>
      <c r="K107" s="6"/>
      <c r="L107" s="6"/>
      <c r="M107" s="6"/>
      <c r="N107" s="6"/>
      <c r="O107" s="6"/>
      <c r="P107" s="6"/>
      <c r="Q107" s="6"/>
      <c r="R107" s="6"/>
      <c r="S107" s="6"/>
      <c r="T107" s="6"/>
      <c r="U107" s="6"/>
    </row>
    <row r="108" ht="15.75" customHeight="1">
      <c r="A108" s="11">
        <v>112.0</v>
      </c>
      <c r="B108" s="13" t="s">
        <v>535</v>
      </c>
      <c r="C108" s="13"/>
      <c r="D108" s="13"/>
      <c r="E108" s="13" t="s">
        <v>1192</v>
      </c>
      <c r="F108" s="13"/>
      <c r="G108" s="13"/>
      <c r="H108" s="13"/>
      <c r="I108" s="13"/>
      <c r="J108" s="13"/>
      <c r="K108" s="13"/>
      <c r="L108" s="13"/>
      <c r="M108" s="13"/>
      <c r="N108" s="13"/>
      <c r="O108" s="13"/>
      <c r="P108" s="13"/>
      <c r="Q108" s="13"/>
      <c r="R108" s="13"/>
      <c r="S108" s="13"/>
      <c r="T108" s="13"/>
      <c r="U108" s="13"/>
    </row>
    <row r="109" ht="15.75" customHeight="1">
      <c r="A109" s="3">
        <v>112.0</v>
      </c>
      <c r="B109" s="6" t="s">
        <v>535</v>
      </c>
      <c r="C109" s="48" t="s">
        <v>118</v>
      </c>
      <c r="D109" s="6" t="s">
        <v>1199</v>
      </c>
      <c r="E109" s="6" t="s">
        <v>1200</v>
      </c>
      <c r="F109" s="6"/>
      <c r="G109" s="6"/>
      <c r="H109" s="6"/>
      <c r="I109" s="6"/>
      <c r="J109" s="6"/>
      <c r="K109" s="6"/>
      <c r="L109" s="6"/>
      <c r="M109" s="6"/>
      <c r="N109" s="6"/>
      <c r="O109" s="6"/>
      <c r="P109" s="6"/>
      <c r="Q109" s="6"/>
      <c r="R109" s="6"/>
      <c r="S109" s="6"/>
      <c r="T109" s="6"/>
      <c r="U109" s="6"/>
    </row>
    <row r="110" ht="15.75" customHeight="1">
      <c r="A110" s="11">
        <v>112.0</v>
      </c>
      <c r="B110" s="13" t="s">
        <v>535</v>
      </c>
      <c r="C110" s="48" t="s">
        <v>118</v>
      </c>
      <c r="D110" s="13" t="s">
        <v>1205</v>
      </c>
      <c r="E110" s="13">
        <v>15.0</v>
      </c>
      <c r="F110" s="13"/>
      <c r="G110" s="13"/>
      <c r="H110" s="13"/>
      <c r="I110" s="13"/>
      <c r="J110" s="13"/>
      <c r="K110" s="13"/>
      <c r="L110" s="13"/>
      <c r="M110" s="13"/>
      <c r="N110" s="13"/>
      <c r="O110" s="13"/>
      <c r="P110" s="13"/>
      <c r="Q110" s="13"/>
      <c r="R110" s="13"/>
      <c r="S110" s="13"/>
      <c r="T110" s="13"/>
      <c r="U110" s="13"/>
    </row>
    <row r="111" ht="15.75" customHeight="1">
      <c r="A111" s="3">
        <v>113.0</v>
      </c>
      <c r="B111" s="6" t="s">
        <v>116</v>
      </c>
      <c r="C111" s="6" t="s">
        <v>116</v>
      </c>
      <c r="D111" s="6" t="s">
        <v>117</v>
      </c>
      <c r="E111" s="6">
        <v>3.0</v>
      </c>
      <c r="F111" s="6" t="s">
        <v>118</v>
      </c>
      <c r="G111" s="6" t="s">
        <v>118</v>
      </c>
      <c r="H111" s="6" t="s">
        <v>1212</v>
      </c>
      <c r="I111" s="6">
        <v>6.0</v>
      </c>
      <c r="J111" s="6" t="s">
        <v>120</v>
      </c>
      <c r="K111" s="6" t="s">
        <v>2060</v>
      </c>
      <c r="L111" s="6" t="s">
        <v>1213</v>
      </c>
      <c r="M111" s="6">
        <v>6.0</v>
      </c>
      <c r="N111" s="6"/>
      <c r="O111" s="6"/>
      <c r="P111" s="6"/>
      <c r="Q111" s="6"/>
      <c r="R111" s="6"/>
      <c r="S111" s="6"/>
      <c r="T111" s="6"/>
      <c r="U111" s="6"/>
    </row>
    <row r="112" ht="15.75" customHeight="1">
      <c r="A112" s="9">
        <v>118.0</v>
      </c>
      <c r="B112" s="13" t="s">
        <v>133</v>
      </c>
      <c r="C112" s="48" t="s">
        <v>311</v>
      </c>
      <c r="D112" s="13" t="s">
        <v>1219</v>
      </c>
      <c r="E112" s="13" t="s">
        <v>882</v>
      </c>
      <c r="F112" s="13" t="s">
        <v>120</v>
      </c>
      <c r="G112" s="13"/>
      <c r="H112" s="13" t="s">
        <v>1220</v>
      </c>
      <c r="I112" s="13" t="s">
        <v>882</v>
      </c>
      <c r="J112" s="13"/>
      <c r="K112" s="13"/>
      <c r="L112" s="13"/>
      <c r="M112" s="13"/>
      <c r="N112" s="13"/>
      <c r="O112" s="13"/>
      <c r="P112" s="13"/>
      <c r="Q112" s="13"/>
      <c r="R112" s="13"/>
      <c r="S112" s="13"/>
      <c r="T112" s="13"/>
      <c r="U112" s="13"/>
    </row>
    <row r="113" ht="15.75" customHeight="1">
      <c r="A113" s="3">
        <v>118.0</v>
      </c>
      <c r="B113" s="6" t="s">
        <v>133</v>
      </c>
      <c r="C113" s="48" t="s">
        <v>311</v>
      </c>
      <c r="D113" s="6" t="s">
        <v>1219</v>
      </c>
      <c r="E113" s="6" t="s">
        <v>882</v>
      </c>
      <c r="F113" s="6" t="s">
        <v>120</v>
      </c>
      <c r="G113" s="6"/>
      <c r="H113" s="6" t="s">
        <v>1220</v>
      </c>
      <c r="I113" s="6" t="s">
        <v>882</v>
      </c>
      <c r="J113" s="6"/>
      <c r="K113" s="6"/>
      <c r="L113" s="6"/>
      <c r="M113" s="6"/>
      <c r="N113" s="6"/>
      <c r="O113" s="6"/>
      <c r="P113" s="6"/>
      <c r="Q113" s="6"/>
      <c r="R113" s="6"/>
      <c r="S113" s="6"/>
      <c r="T113" s="6"/>
      <c r="U113" s="6"/>
    </row>
    <row r="114" ht="15.75" customHeight="1">
      <c r="A114" s="11">
        <v>119.0</v>
      </c>
      <c r="B114" s="20" t="s">
        <v>116</v>
      </c>
      <c r="C114" s="20" t="s">
        <v>116</v>
      </c>
      <c r="D114" s="20" t="s">
        <v>117</v>
      </c>
      <c r="E114" s="20">
        <v>30.0</v>
      </c>
      <c r="F114" s="13" t="s">
        <v>120</v>
      </c>
      <c r="G114" s="20" t="s">
        <v>2060</v>
      </c>
      <c r="H114" s="13" t="s">
        <v>1228</v>
      </c>
      <c r="I114" s="13" t="s">
        <v>1229</v>
      </c>
      <c r="J114" s="13"/>
      <c r="K114" s="20"/>
      <c r="L114" s="13"/>
      <c r="M114" s="13"/>
      <c r="N114" s="13"/>
      <c r="O114" s="20"/>
      <c r="P114" s="13"/>
      <c r="Q114" s="13"/>
      <c r="R114" s="13"/>
      <c r="S114" s="20"/>
      <c r="T114" s="13"/>
      <c r="U114" s="13"/>
    </row>
    <row r="115" ht="15.75" customHeight="1">
      <c r="A115" s="11">
        <v>121.0</v>
      </c>
      <c r="B115" s="20" t="s">
        <v>133</v>
      </c>
      <c r="C115" s="13" t="s">
        <v>1375</v>
      </c>
      <c r="D115" s="13" t="s">
        <v>1241</v>
      </c>
      <c r="E115" s="13">
        <v>7.5</v>
      </c>
      <c r="F115" s="13" t="s">
        <v>118</v>
      </c>
      <c r="G115" s="13" t="s">
        <v>311</v>
      </c>
      <c r="H115" s="13" t="s">
        <v>1242</v>
      </c>
      <c r="I115" s="13">
        <v>7.5</v>
      </c>
      <c r="J115" s="13" t="s">
        <v>120</v>
      </c>
      <c r="K115" s="13" t="s">
        <v>2107</v>
      </c>
      <c r="L115" s="13" t="s">
        <v>1243</v>
      </c>
      <c r="M115" s="13">
        <v>7.5</v>
      </c>
      <c r="N115" s="13"/>
      <c r="O115" s="13"/>
      <c r="P115" s="13"/>
      <c r="Q115" s="13"/>
      <c r="R115" s="13"/>
      <c r="S115" s="13"/>
      <c r="T115" s="13"/>
      <c r="U115" s="13"/>
    </row>
    <row r="116" ht="15.75" customHeight="1">
      <c r="A116" s="11">
        <v>126.0</v>
      </c>
      <c r="B116" s="13" t="s">
        <v>116</v>
      </c>
      <c r="C116" s="13" t="s">
        <v>116</v>
      </c>
      <c r="D116" s="13" t="s">
        <v>117</v>
      </c>
      <c r="E116" s="13">
        <v>30.0</v>
      </c>
      <c r="F116" s="13" t="s">
        <v>133</v>
      </c>
      <c r="G116" s="13" t="s">
        <v>1375</v>
      </c>
      <c r="H116" s="13" t="s">
        <v>1248</v>
      </c>
      <c r="I116" s="13">
        <v>30.0</v>
      </c>
      <c r="J116" s="13"/>
      <c r="K116" s="13"/>
      <c r="L116" s="13"/>
      <c r="M116" s="13"/>
      <c r="N116" s="13"/>
      <c r="O116" s="13"/>
      <c r="P116" s="13"/>
      <c r="Q116" s="13"/>
      <c r="R116" s="13"/>
      <c r="S116" s="13"/>
      <c r="T116" s="13"/>
      <c r="U116" s="13"/>
    </row>
    <row r="117" ht="15.75" customHeight="1">
      <c r="A117" s="3">
        <v>84.0</v>
      </c>
      <c r="B117" s="6" t="s">
        <v>116</v>
      </c>
      <c r="C117" s="6" t="s">
        <v>116</v>
      </c>
      <c r="D117" s="6" t="s">
        <v>117</v>
      </c>
      <c r="E117" s="6">
        <v>30.0</v>
      </c>
      <c r="F117" s="6" t="s">
        <v>118</v>
      </c>
      <c r="G117" s="6" t="s">
        <v>118</v>
      </c>
      <c r="H117" s="6" t="s">
        <v>1255</v>
      </c>
      <c r="I117" s="6">
        <v>30.0</v>
      </c>
      <c r="J117" s="6"/>
      <c r="K117" s="6"/>
      <c r="L117" s="6"/>
      <c r="M117" s="6"/>
      <c r="N117" s="6"/>
      <c r="O117" s="6"/>
      <c r="P117" s="6"/>
      <c r="Q117" s="6"/>
      <c r="R117" s="6"/>
      <c r="S117" s="6"/>
      <c r="T117" s="6"/>
      <c r="U117" s="6"/>
    </row>
    <row r="118" ht="15.75" customHeight="1">
      <c r="A118" s="9">
        <v>127.0</v>
      </c>
      <c r="B118" s="6" t="s">
        <v>116</v>
      </c>
      <c r="C118" s="6" t="s">
        <v>116</v>
      </c>
      <c r="D118" s="6" t="s">
        <v>117</v>
      </c>
      <c r="E118" s="6">
        <v>180.0</v>
      </c>
      <c r="F118" s="6" t="s">
        <v>120</v>
      </c>
      <c r="G118" s="6" t="s">
        <v>118</v>
      </c>
      <c r="H118" s="6" t="s">
        <v>399</v>
      </c>
      <c r="I118" s="6">
        <v>180.0</v>
      </c>
      <c r="J118" s="6"/>
      <c r="K118" s="6"/>
      <c r="L118" s="6"/>
      <c r="M118" s="6"/>
      <c r="N118" s="6"/>
      <c r="O118" s="6"/>
      <c r="P118" s="6"/>
      <c r="Q118" s="6"/>
      <c r="R118" s="6"/>
      <c r="S118" s="6"/>
      <c r="T118" s="6"/>
      <c r="U118" s="6"/>
    </row>
    <row r="119" ht="15.75" customHeight="1">
      <c r="A119" s="9">
        <v>127.0</v>
      </c>
      <c r="B119" s="6" t="s">
        <v>116</v>
      </c>
      <c r="C119" s="6" t="s">
        <v>116</v>
      </c>
      <c r="D119" s="6" t="s">
        <v>117</v>
      </c>
      <c r="E119" s="6">
        <v>180.0</v>
      </c>
      <c r="F119" s="6" t="s">
        <v>120</v>
      </c>
      <c r="G119" s="6" t="s">
        <v>118</v>
      </c>
      <c r="H119" s="6" t="s">
        <v>399</v>
      </c>
      <c r="I119" s="6">
        <v>180.0</v>
      </c>
      <c r="J119" s="6"/>
      <c r="K119" s="6"/>
      <c r="L119" s="6"/>
      <c r="M119" s="6"/>
      <c r="N119" s="6"/>
      <c r="O119" s="6"/>
      <c r="P119" s="6"/>
      <c r="Q119" s="6"/>
      <c r="R119" s="6"/>
      <c r="S119" s="6"/>
      <c r="T119" s="6"/>
      <c r="U119" s="6"/>
    </row>
    <row r="120" ht="15.75" customHeight="1">
      <c r="A120" s="3">
        <v>31.0</v>
      </c>
      <c r="B120" s="6" t="s">
        <v>133</v>
      </c>
      <c r="C120" s="6" t="s">
        <v>1375</v>
      </c>
      <c r="D120" s="6" t="s">
        <v>1282</v>
      </c>
      <c r="E120" s="6">
        <v>60.0</v>
      </c>
      <c r="F120" s="6" t="s">
        <v>120</v>
      </c>
      <c r="G120" s="6" t="s">
        <v>2060</v>
      </c>
      <c r="H120" s="6" t="s">
        <v>1283</v>
      </c>
      <c r="I120" s="6">
        <v>60.0</v>
      </c>
      <c r="J120" s="6"/>
      <c r="K120" s="6"/>
      <c r="L120" s="6"/>
      <c r="M120" s="6"/>
      <c r="N120" s="6"/>
      <c r="O120" s="6"/>
      <c r="P120" s="6"/>
      <c r="Q120" s="6"/>
      <c r="R120" s="6"/>
      <c r="S120" s="6"/>
      <c r="T120" s="6"/>
      <c r="U120" s="6"/>
    </row>
    <row r="121" ht="15.75" customHeight="1">
      <c r="A121" s="9">
        <v>57.0</v>
      </c>
      <c r="B121" s="6" t="s">
        <v>116</v>
      </c>
      <c r="C121" s="6" t="s">
        <v>116</v>
      </c>
      <c r="D121" s="6" t="s">
        <v>117</v>
      </c>
      <c r="E121" s="6">
        <v>30.0</v>
      </c>
      <c r="F121" s="6" t="s">
        <v>1291</v>
      </c>
      <c r="G121" s="6"/>
      <c r="H121" s="6" t="s">
        <v>1292</v>
      </c>
      <c r="I121" s="6" t="s">
        <v>1293</v>
      </c>
      <c r="J121" s="6"/>
      <c r="K121" s="6"/>
      <c r="L121" s="6"/>
      <c r="M121" s="6"/>
      <c r="N121" s="6"/>
      <c r="O121" s="6"/>
      <c r="P121" s="6"/>
      <c r="Q121" s="6"/>
      <c r="R121" s="6"/>
      <c r="S121" s="6"/>
      <c r="T121" s="6"/>
      <c r="U121" s="6"/>
    </row>
    <row r="122" ht="15.75" customHeight="1">
      <c r="A122" s="11">
        <v>57.0</v>
      </c>
      <c r="B122" s="13" t="s">
        <v>116</v>
      </c>
      <c r="C122" s="6" t="s">
        <v>116</v>
      </c>
      <c r="D122" s="13" t="s">
        <v>117</v>
      </c>
      <c r="E122" s="13">
        <v>30.0</v>
      </c>
      <c r="F122" s="13" t="s">
        <v>1291</v>
      </c>
      <c r="G122" s="13"/>
      <c r="H122" s="13" t="s">
        <v>1292</v>
      </c>
      <c r="I122" s="13" t="s">
        <v>1293</v>
      </c>
      <c r="J122" s="13"/>
      <c r="K122" s="13"/>
      <c r="L122" s="13"/>
      <c r="M122" s="13"/>
      <c r="N122" s="13"/>
      <c r="O122" s="13"/>
      <c r="P122" s="13"/>
      <c r="Q122" s="13"/>
      <c r="R122" s="13"/>
      <c r="S122" s="13"/>
      <c r="T122" s="13"/>
      <c r="U122" s="13"/>
    </row>
    <row r="123" ht="15.75" customHeight="1">
      <c r="A123" s="9">
        <v>74.0</v>
      </c>
      <c r="B123" s="13" t="s">
        <v>116</v>
      </c>
      <c r="C123" s="6" t="s">
        <v>116</v>
      </c>
      <c r="D123" s="13" t="s">
        <v>567</v>
      </c>
      <c r="E123" s="13">
        <v>1.75</v>
      </c>
      <c r="F123" s="13" t="s">
        <v>311</v>
      </c>
      <c r="G123" s="13" t="s">
        <v>1375</v>
      </c>
      <c r="H123" s="13" t="s">
        <v>1343</v>
      </c>
      <c r="I123" s="13">
        <v>1.75</v>
      </c>
      <c r="J123" s="13"/>
      <c r="K123" s="13"/>
      <c r="L123" s="13"/>
      <c r="M123" s="13"/>
      <c r="N123" s="13"/>
      <c r="O123" s="13"/>
      <c r="P123" s="13"/>
      <c r="Q123" s="13"/>
      <c r="R123" s="13"/>
      <c r="S123" s="13"/>
      <c r="T123" s="13"/>
      <c r="U123" s="13"/>
    </row>
    <row r="124" ht="15.75" customHeight="1">
      <c r="A124" s="9">
        <v>75.0</v>
      </c>
      <c r="B124" s="6" t="s">
        <v>116</v>
      </c>
      <c r="C124" s="6" t="s">
        <v>116</v>
      </c>
      <c r="D124" s="6" t="s">
        <v>117</v>
      </c>
      <c r="E124" s="6">
        <v>10.0</v>
      </c>
      <c r="F124" s="6" t="s">
        <v>118</v>
      </c>
      <c r="G124" s="6" t="s">
        <v>118</v>
      </c>
      <c r="H124" s="6" t="s">
        <v>1352</v>
      </c>
      <c r="I124" s="6">
        <v>10.0</v>
      </c>
      <c r="J124" s="6"/>
      <c r="K124" s="6"/>
      <c r="L124" s="6"/>
      <c r="M124" s="6"/>
      <c r="N124" s="6"/>
      <c r="O124" s="6"/>
      <c r="P124" s="6"/>
      <c r="Q124" s="6"/>
      <c r="R124" s="6"/>
      <c r="S124" s="6"/>
      <c r="T124" s="6"/>
      <c r="U124" s="6"/>
    </row>
    <row r="125" ht="15.75" customHeight="1">
      <c r="A125" s="9">
        <v>76.0</v>
      </c>
      <c r="B125" s="13" t="s">
        <v>311</v>
      </c>
      <c r="C125" s="13" t="s">
        <v>1375</v>
      </c>
      <c r="D125" s="13" t="s">
        <v>1358</v>
      </c>
      <c r="E125" s="13">
        <v>20.0</v>
      </c>
      <c r="F125" s="13" t="s">
        <v>118</v>
      </c>
      <c r="G125" s="13" t="s">
        <v>118</v>
      </c>
      <c r="H125" s="13" t="s">
        <v>750</v>
      </c>
      <c r="I125" s="13">
        <v>20.0</v>
      </c>
      <c r="J125" s="13"/>
      <c r="K125" s="13"/>
      <c r="L125" s="13"/>
      <c r="M125" s="13"/>
      <c r="N125" s="13"/>
      <c r="O125" s="13"/>
      <c r="P125" s="13"/>
      <c r="Q125" s="13"/>
      <c r="R125" s="13"/>
      <c r="S125" s="13"/>
      <c r="T125" s="13"/>
      <c r="U125" s="13"/>
    </row>
    <row r="126" ht="15.75" customHeight="1">
      <c r="A126" s="9">
        <v>77.0</v>
      </c>
      <c r="B126" s="6" t="s">
        <v>116</v>
      </c>
      <c r="C126" s="6" t="s">
        <v>116</v>
      </c>
      <c r="D126" s="6" t="s">
        <v>117</v>
      </c>
      <c r="E126" s="6">
        <v>30.0</v>
      </c>
      <c r="F126" s="6" t="s">
        <v>118</v>
      </c>
      <c r="G126" s="6" t="s">
        <v>2060</v>
      </c>
      <c r="H126" s="6" t="s">
        <v>1370</v>
      </c>
      <c r="I126" s="6">
        <v>30.0</v>
      </c>
      <c r="J126" s="6"/>
      <c r="K126" s="6"/>
      <c r="L126" s="6"/>
      <c r="M126" s="6"/>
      <c r="N126" s="6"/>
      <c r="O126" s="6"/>
      <c r="P126" s="6"/>
      <c r="Q126" s="6"/>
      <c r="R126" s="6"/>
      <c r="S126" s="6"/>
      <c r="T126" s="6"/>
      <c r="U126" s="6"/>
    </row>
    <row r="127" ht="15.75" customHeight="1">
      <c r="A127" s="9">
        <v>108.0</v>
      </c>
      <c r="B127" s="6" t="s">
        <v>1375</v>
      </c>
      <c r="C127" s="6" t="s">
        <v>1375</v>
      </c>
      <c r="D127" s="6" t="s">
        <v>1376</v>
      </c>
      <c r="E127" s="6">
        <v>5.0</v>
      </c>
      <c r="F127" s="6" t="s">
        <v>311</v>
      </c>
      <c r="G127" s="6" t="s">
        <v>311</v>
      </c>
      <c r="H127" s="6" t="s">
        <v>1377</v>
      </c>
      <c r="I127" s="6">
        <v>5.0</v>
      </c>
      <c r="J127" s="6" t="s">
        <v>118</v>
      </c>
      <c r="K127" s="6" t="s">
        <v>118</v>
      </c>
      <c r="L127" s="6" t="s">
        <v>1378</v>
      </c>
      <c r="M127" s="6">
        <v>5.0</v>
      </c>
      <c r="N127" s="6" t="s">
        <v>120</v>
      </c>
      <c r="O127" s="6" t="s">
        <v>2060</v>
      </c>
      <c r="P127" s="6" t="s">
        <v>1379</v>
      </c>
      <c r="Q127" s="6">
        <v>5.0</v>
      </c>
      <c r="R127" s="6"/>
      <c r="S127" s="6"/>
      <c r="T127" s="6"/>
      <c r="U127" s="6"/>
    </row>
    <row r="128" ht="15.75" customHeight="1">
      <c r="A128" s="11">
        <v>108.0</v>
      </c>
      <c r="B128" s="13" t="s">
        <v>297</v>
      </c>
      <c r="C128" s="13" t="s">
        <v>1375</v>
      </c>
      <c r="D128" s="13" t="s">
        <v>1382</v>
      </c>
      <c r="E128" s="13">
        <v>45.0</v>
      </c>
      <c r="F128" s="13" t="s">
        <v>1383</v>
      </c>
      <c r="G128" s="13" t="s">
        <v>1383</v>
      </c>
      <c r="H128" s="13" t="s">
        <v>1384</v>
      </c>
      <c r="I128" s="13">
        <v>45.0</v>
      </c>
      <c r="J128" s="13"/>
      <c r="K128" s="13"/>
      <c r="L128" s="13"/>
      <c r="M128" s="13"/>
      <c r="N128" s="13"/>
      <c r="O128" s="13"/>
      <c r="P128" s="13"/>
      <c r="Q128" s="13"/>
      <c r="R128" s="13"/>
      <c r="S128" s="13"/>
      <c r="T128" s="13"/>
      <c r="U128" s="13"/>
    </row>
    <row r="129" ht="15.75" customHeight="1">
      <c r="A129" s="11">
        <v>110.0</v>
      </c>
      <c r="B129" s="13" t="s">
        <v>297</v>
      </c>
      <c r="C129" s="13" t="s">
        <v>116</v>
      </c>
      <c r="D129" s="13" t="s">
        <v>487</v>
      </c>
      <c r="E129" s="13">
        <v>25.0</v>
      </c>
      <c r="F129" s="13" t="s">
        <v>1389</v>
      </c>
      <c r="G129" s="13" t="s">
        <v>1375</v>
      </c>
      <c r="H129" s="13" t="s">
        <v>639</v>
      </c>
      <c r="I129" s="13">
        <v>25.0</v>
      </c>
      <c r="J129" s="13" t="s">
        <v>118</v>
      </c>
      <c r="K129" s="13" t="s">
        <v>118</v>
      </c>
      <c r="L129" s="13" t="s">
        <v>1390</v>
      </c>
      <c r="M129" s="13">
        <v>25.0</v>
      </c>
      <c r="N129" s="13"/>
      <c r="O129" s="13"/>
      <c r="P129" s="13"/>
      <c r="Q129" s="13"/>
      <c r="R129" s="13"/>
      <c r="S129" s="13"/>
      <c r="T129" s="13"/>
      <c r="U129" s="13"/>
    </row>
    <row r="130" ht="15.75" customHeight="1">
      <c r="A130" s="11">
        <v>116.0</v>
      </c>
      <c r="B130" s="13" t="s">
        <v>116</v>
      </c>
      <c r="C130" s="13" t="s">
        <v>116</v>
      </c>
      <c r="D130" s="13" t="s">
        <v>487</v>
      </c>
      <c r="E130" s="13" t="s">
        <v>882</v>
      </c>
      <c r="F130" s="13" t="s">
        <v>1399</v>
      </c>
      <c r="G130" s="13" t="s">
        <v>1375</v>
      </c>
      <c r="H130" s="13" t="s">
        <v>1400</v>
      </c>
      <c r="I130" s="13" t="s">
        <v>882</v>
      </c>
      <c r="J130" s="13" t="s">
        <v>1399</v>
      </c>
      <c r="K130" s="13" t="s">
        <v>1375</v>
      </c>
      <c r="L130" s="13" t="s">
        <v>1401</v>
      </c>
      <c r="M130" s="13" t="s">
        <v>882</v>
      </c>
      <c r="N130" s="13"/>
      <c r="O130" s="13"/>
      <c r="P130" s="13"/>
      <c r="Q130" s="13"/>
      <c r="R130" s="13"/>
      <c r="S130" s="13"/>
      <c r="T130" s="13"/>
      <c r="U130" s="13"/>
    </row>
    <row r="131" ht="15.75" customHeight="1">
      <c r="A131" s="3">
        <v>117.0</v>
      </c>
      <c r="B131" s="6" t="s">
        <v>120</v>
      </c>
      <c r="C131" s="6" t="s">
        <v>2060</v>
      </c>
      <c r="D131" s="6" t="s">
        <v>1408</v>
      </c>
      <c r="E131" s="6">
        <v>25.0</v>
      </c>
      <c r="F131" s="6"/>
      <c r="G131" s="6"/>
      <c r="H131" s="6"/>
      <c r="I131" s="6"/>
      <c r="J131" s="6"/>
      <c r="K131" s="6"/>
      <c r="L131" s="6"/>
      <c r="M131" s="6"/>
      <c r="N131" s="6"/>
      <c r="O131" s="6"/>
      <c r="P131" s="6"/>
      <c r="Q131" s="6"/>
      <c r="R131" s="6"/>
      <c r="S131" s="6"/>
      <c r="T131" s="6"/>
      <c r="U131" s="6"/>
    </row>
    <row r="132" ht="15.75" customHeight="1">
      <c r="A132" s="9">
        <v>124.0</v>
      </c>
      <c r="B132" s="6" t="s">
        <v>311</v>
      </c>
      <c r="C132" s="6" t="s">
        <v>311</v>
      </c>
      <c r="D132" s="6" t="s">
        <v>1412</v>
      </c>
      <c r="E132" s="6">
        <v>3.0</v>
      </c>
      <c r="F132" s="6" t="s">
        <v>118</v>
      </c>
      <c r="G132" s="6" t="s">
        <v>2106</v>
      </c>
      <c r="H132" s="6" t="s">
        <v>1413</v>
      </c>
      <c r="I132" s="6">
        <v>6.0</v>
      </c>
      <c r="J132" s="6"/>
      <c r="K132" s="6"/>
      <c r="L132" s="6"/>
      <c r="M132" s="6"/>
      <c r="N132" s="6"/>
      <c r="O132" s="6"/>
      <c r="P132" s="6"/>
      <c r="Q132" s="6"/>
      <c r="R132" s="6"/>
      <c r="S132" s="6"/>
      <c r="T132" s="6"/>
      <c r="U132" s="6"/>
    </row>
    <row r="133" ht="15.75" customHeight="1">
      <c r="A133" s="3">
        <v>27.0</v>
      </c>
      <c r="B133" s="6" t="s">
        <v>116</v>
      </c>
      <c r="C133" s="6" t="s">
        <v>116</v>
      </c>
      <c r="D133" s="6" t="s">
        <v>117</v>
      </c>
      <c r="E133" s="6">
        <v>16.0</v>
      </c>
      <c r="F133" s="6" t="s">
        <v>143</v>
      </c>
      <c r="G133" s="6" t="s">
        <v>94</v>
      </c>
      <c r="H133" s="6" t="s">
        <v>1420</v>
      </c>
      <c r="I133" s="6" t="s">
        <v>1421</v>
      </c>
      <c r="J133" s="6"/>
      <c r="K133" s="6"/>
      <c r="L133" s="6"/>
      <c r="M133" s="6"/>
      <c r="N133" s="6"/>
      <c r="O133" s="6"/>
      <c r="P133" s="6"/>
      <c r="Q133" s="6"/>
      <c r="R133" s="6"/>
      <c r="S133" s="6"/>
      <c r="T133" s="6"/>
      <c r="U133" s="6"/>
    </row>
    <row r="134" ht="15.75" customHeight="1">
      <c r="A134" s="3">
        <v>115.0</v>
      </c>
      <c r="B134" s="6" t="s">
        <v>116</v>
      </c>
      <c r="C134" s="6" t="s">
        <v>116</v>
      </c>
      <c r="D134" s="6" t="s">
        <v>487</v>
      </c>
      <c r="E134" s="6">
        <v>15.0</v>
      </c>
      <c r="F134" s="6" t="s">
        <v>133</v>
      </c>
      <c r="G134" s="6" t="s">
        <v>1383</v>
      </c>
      <c r="H134" s="6" t="s">
        <v>1436</v>
      </c>
      <c r="I134" s="6">
        <v>15.0</v>
      </c>
      <c r="J134" s="6"/>
      <c r="K134" s="6"/>
      <c r="L134" s="6"/>
      <c r="M134" s="6"/>
      <c r="N134" s="6"/>
      <c r="O134" s="6"/>
      <c r="P134" s="6"/>
      <c r="Q134" s="6"/>
      <c r="R134" s="6"/>
      <c r="S134" s="6"/>
      <c r="T134" s="6"/>
      <c r="U134" s="6"/>
    </row>
    <row r="135" ht="15.75" customHeight="1">
      <c r="A135" s="9">
        <v>78.0</v>
      </c>
      <c r="B135" s="13" t="s">
        <v>116</v>
      </c>
      <c r="C135" s="13" t="s">
        <v>116</v>
      </c>
      <c r="D135" s="13" t="s">
        <v>117</v>
      </c>
      <c r="E135" s="13">
        <v>25.0</v>
      </c>
      <c r="F135" s="13" t="s">
        <v>297</v>
      </c>
      <c r="G135" s="13" t="s">
        <v>116</v>
      </c>
      <c r="H135" s="13" t="s">
        <v>1469</v>
      </c>
      <c r="I135" s="13">
        <v>25.0</v>
      </c>
      <c r="J135" s="13" t="s">
        <v>1375</v>
      </c>
      <c r="K135" s="13" t="s">
        <v>1375</v>
      </c>
      <c r="L135" s="13" t="s">
        <v>1467</v>
      </c>
      <c r="M135" s="13">
        <v>25.0</v>
      </c>
      <c r="N135" s="13"/>
      <c r="O135" s="13"/>
      <c r="P135" s="13"/>
      <c r="Q135" s="13"/>
      <c r="R135" s="13"/>
      <c r="S135" s="13"/>
      <c r="T135" s="13"/>
      <c r="U135" s="13"/>
    </row>
    <row r="136" ht="15.75" customHeight="1">
      <c r="A136" s="9">
        <v>49.0</v>
      </c>
      <c r="B136" s="6" t="s">
        <v>1481</v>
      </c>
      <c r="C136" s="6" t="s">
        <v>1375</v>
      </c>
      <c r="D136" s="6" t="s">
        <v>1482</v>
      </c>
      <c r="E136" s="6">
        <v>30.0</v>
      </c>
      <c r="F136" s="6" t="s">
        <v>720</v>
      </c>
      <c r="G136" s="6" t="s">
        <v>311</v>
      </c>
      <c r="H136" s="6" t="s">
        <v>1483</v>
      </c>
      <c r="I136" s="6">
        <v>25.0</v>
      </c>
      <c r="J136" s="6"/>
      <c r="K136" s="6"/>
      <c r="L136" s="6"/>
      <c r="M136" s="6"/>
      <c r="N136" s="6"/>
      <c r="O136" s="6"/>
      <c r="P136" s="6"/>
      <c r="Q136" s="6"/>
      <c r="R136" s="6"/>
      <c r="S136" s="6"/>
      <c r="T136" s="6"/>
      <c r="U136" s="6"/>
    </row>
    <row r="137" ht="15.75" customHeight="1">
      <c r="A137" s="11">
        <v>49.0</v>
      </c>
      <c r="B137" s="13" t="s">
        <v>720</v>
      </c>
      <c r="C137" s="13" t="s">
        <v>1375</v>
      </c>
      <c r="D137" s="13" t="s">
        <v>1483</v>
      </c>
      <c r="E137" s="13">
        <v>25.0</v>
      </c>
      <c r="F137" s="13" t="s">
        <v>1481</v>
      </c>
      <c r="G137" s="13" t="s">
        <v>311</v>
      </c>
      <c r="H137" s="13" t="s">
        <v>1482</v>
      </c>
      <c r="I137" s="13">
        <v>30.0</v>
      </c>
      <c r="J137" s="13"/>
      <c r="K137" s="13"/>
      <c r="L137" s="13"/>
      <c r="M137" s="13"/>
      <c r="N137" s="13"/>
      <c r="O137" s="13"/>
      <c r="P137" s="13"/>
      <c r="Q137" s="13"/>
      <c r="R137" s="13"/>
      <c r="S137" s="13"/>
      <c r="T137" s="13"/>
      <c r="U137" s="13"/>
    </row>
    <row r="138" ht="15.75" customHeight="1">
      <c r="A138" s="9">
        <v>73.0</v>
      </c>
      <c r="B138" s="6" t="s">
        <v>116</v>
      </c>
      <c r="C138" s="6" t="s">
        <v>116</v>
      </c>
      <c r="D138" s="6" t="s">
        <v>117</v>
      </c>
      <c r="E138" s="6" t="s">
        <v>1523</v>
      </c>
      <c r="F138" s="6" t="s">
        <v>118</v>
      </c>
      <c r="G138" s="6" t="s">
        <v>118</v>
      </c>
      <c r="H138" s="6" t="s">
        <v>1524</v>
      </c>
      <c r="I138" s="6">
        <v>10.0</v>
      </c>
      <c r="J138" s="6"/>
      <c r="K138" s="6"/>
      <c r="L138" s="6"/>
      <c r="M138" s="6"/>
      <c r="N138" s="6"/>
      <c r="O138" s="6"/>
      <c r="P138" s="6"/>
      <c r="Q138" s="6"/>
      <c r="R138" s="6"/>
      <c r="S138" s="6"/>
      <c r="T138" s="6"/>
      <c r="U138" s="6"/>
    </row>
    <row r="139" ht="15.75" customHeight="1">
      <c r="A139" s="9">
        <v>73.0</v>
      </c>
      <c r="B139" s="6" t="s">
        <v>116</v>
      </c>
      <c r="C139" s="6" t="s">
        <v>116</v>
      </c>
      <c r="D139" s="6" t="s">
        <v>117</v>
      </c>
      <c r="E139" s="6" t="s">
        <v>1523</v>
      </c>
      <c r="F139" s="6" t="s">
        <v>118</v>
      </c>
      <c r="G139" s="6" t="s">
        <v>118</v>
      </c>
      <c r="H139" s="6" t="s">
        <v>1524</v>
      </c>
      <c r="I139" s="6">
        <v>20.0</v>
      </c>
      <c r="J139" s="6"/>
      <c r="K139" s="6"/>
      <c r="L139" s="6"/>
      <c r="M139" s="6"/>
      <c r="N139" s="6"/>
      <c r="O139" s="6"/>
      <c r="P139" s="6"/>
      <c r="Q139" s="6"/>
      <c r="R139" s="6"/>
      <c r="S139" s="6"/>
      <c r="T139" s="6"/>
      <c r="U139" s="6"/>
    </row>
    <row r="140" ht="15.75" customHeight="1">
      <c r="A140" s="9">
        <v>73.0</v>
      </c>
      <c r="B140" s="6" t="s">
        <v>116</v>
      </c>
      <c r="C140" s="6" t="s">
        <v>116</v>
      </c>
      <c r="D140" s="6" t="s">
        <v>117</v>
      </c>
      <c r="E140" s="6" t="s">
        <v>1523</v>
      </c>
      <c r="F140" s="6" t="s">
        <v>118</v>
      </c>
      <c r="G140" s="6" t="s">
        <v>118</v>
      </c>
      <c r="H140" s="6" t="s">
        <v>1524</v>
      </c>
      <c r="I140" s="6">
        <v>30.0</v>
      </c>
      <c r="J140" s="6"/>
      <c r="K140" s="6"/>
      <c r="L140" s="6"/>
      <c r="M140" s="6"/>
      <c r="N140" s="6"/>
      <c r="O140" s="6"/>
      <c r="P140" s="6"/>
      <c r="Q140" s="6"/>
      <c r="R140" s="6"/>
      <c r="S140" s="6"/>
      <c r="T140" s="6"/>
      <c r="U140" s="6"/>
    </row>
    <row r="141" ht="15.75" customHeight="1">
      <c r="A141" s="9">
        <v>73.0</v>
      </c>
      <c r="B141" s="6" t="s">
        <v>116</v>
      </c>
      <c r="C141" s="6" t="s">
        <v>116</v>
      </c>
      <c r="D141" s="6" t="s">
        <v>117</v>
      </c>
      <c r="E141" s="6" t="s">
        <v>1523</v>
      </c>
      <c r="F141" s="6" t="s">
        <v>118</v>
      </c>
      <c r="G141" s="6" t="s">
        <v>118</v>
      </c>
      <c r="H141" s="6" t="s">
        <v>1524</v>
      </c>
      <c r="I141" s="6">
        <v>45.0</v>
      </c>
      <c r="J141" s="6"/>
      <c r="K141" s="6"/>
      <c r="L141" s="6"/>
      <c r="M141" s="6"/>
      <c r="N141" s="6"/>
      <c r="O141" s="6"/>
      <c r="P141" s="6"/>
      <c r="Q141" s="6"/>
      <c r="R141" s="6"/>
      <c r="S141" s="6"/>
      <c r="T141" s="6"/>
      <c r="U141" s="6"/>
    </row>
    <row r="142" ht="15.75" customHeight="1">
      <c r="A142" s="9">
        <v>73.0</v>
      </c>
      <c r="B142" s="6" t="s">
        <v>116</v>
      </c>
      <c r="C142" s="6" t="s">
        <v>116</v>
      </c>
      <c r="D142" s="6" t="s">
        <v>117</v>
      </c>
      <c r="E142" s="6" t="s">
        <v>1523</v>
      </c>
      <c r="F142" s="6" t="s">
        <v>118</v>
      </c>
      <c r="G142" s="6" t="s">
        <v>118</v>
      </c>
      <c r="H142" s="6" t="s">
        <v>1524</v>
      </c>
      <c r="I142" s="6">
        <v>60.0</v>
      </c>
      <c r="J142" s="6"/>
      <c r="K142" s="6"/>
      <c r="L142" s="6"/>
      <c r="M142" s="6"/>
      <c r="N142" s="6"/>
      <c r="O142" s="6"/>
      <c r="P142" s="6"/>
      <c r="Q142" s="6"/>
      <c r="R142" s="6"/>
      <c r="S142" s="6"/>
      <c r="T142" s="6"/>
      <c r="U142" s="6"/>
    </row>
    <row r="143" ht="15.75" customHeight="1">
      <c r="A143" s="9">
        <v>13.0</v>
      </c>
      <c r="B143" s="13" t="s">
        <v>116</v>
      </c>
      <c r="C143" s="13" t="s">
        <v>116</v>
      </c>
      <c r="D143" s="13" t="s">
        <v>1639</v>
      </c>
      <c r="E143" s="13">
        <v>20.0</v>
      </c>
      <c r="F143" s="13" t="s">
        <v>1640</v>
      </c>
      <c r="G143" s="13"/>
      <c r="H143" s="13" t="s">
        <v>1641</v>
      </c>
      <c r="I143" s="13">
        <v>20.0</v>
      </c>
      <c r="J143" s="13" t="s">
        <v>1642</v>
      </c>
      <c r="K143" s="13"/>
      <c r="L143" s="13" t="s">
        <v>1641</v>
      </c>
      <c r="M143" s="13">
        <v>20.0</v>
      </c>
      <c r="N143" s="13"/>
      <c r="O143" s="13"/>
      <c r="P143" s="13"/>
      <c r="Q143" s="13"/>
      <c r="R143" s="13"/>
      <c r="S143" s="13"/>
      <c r="T143" s="13"/>
      <c r="U143" s="13"/>
    </row>
    <row r="144" ht="15.75" customHeight="1">
      <c r="A144" s="11">
        <v>54.0</v>
      </c>
      <c r="B144" s="13" t="s">
        <v>116</v>
      </c>
      <c r="C144" s="13" t="s">
        <v>116</v>
      </c>
      <c r="D144" s="13" t="s">
        <v>117</v>
      </c>
      <c r="E144" s="13">
        <v>10.0</v>
      </c>
      <c r="F144" s="13" t="s">
        <v>1649</v>
      </c>
      <c r="G144" s="13" t="s">
        <v>1375</v>
      </c>
      <c r="H144" s="13" t="s">
        <v>1650</v>
      </c>
      <c r="I144" s="13">
        <v>10.0</v>
      </c>
      <c r="J144" s="13" t="s">
        <v>118</v>
      </c>
      <c r="K144" s="13" t="s">
        <v>118</v>
      </c>
      <c r="L144" s="13" t="s">
        <v>1651</v>
      </c>
      <c r="M144" s="13">
        <v>10.0</v>
      </c>
      <c r="N144" s="13"/>
      <c r="O144" s="13"/>
      <c r="P144" s="13"/>
      <c r="Q144" s="13"/>
      <c r="R144" s="13"/>
      <c r="S144" s="13"/>
      <c r="T144" s="13"/>
      <c r="U144" s="13"/>
    </row>
    <row r="145" ht="15.75" customHeight="1">
      <c r="A145" s="11">
        <v>61.0</v>
      </c>
      <c r="B145" s="13" t="s">
        <v>311</v>
      </c>
      <c r="C145" s="13" t="s">
        <v>311</v>
      </c>
      <c r="D145" s="13" t="s">
        <v>1659</v>
      </c>
      <c r="E145" s="13">
        <v>30.0</v>
      </c>
      <c r="F145" s="13" t="s">
        <v>535</v>
      </c>
      <c r="G145" s="13" t="s">
        <v>2106</v>
      </c>
      <c r="H145" s="13" t="s">
        <v>1660</v>
      </c>
      <c r="I145" s="13">
        <v>30.0</v>
      </c>
      <c r="J145" s="13"/>
      <c r="K145" s="13"/>
      <c r="L145" s="13"/>
      <c r="M145" s="13"/>
      <c r="N145" s="13"/>
      <c r="O145" s="13"/>
      <c r="P145" s="13"/>
      <c r="Q145" s="13"/>
      <c r="R145" s="13"/>
      <c r="S145" s="13"/>
      <c r="T145" s="13"/>
      <c r="U145" s="13"/>
    </row>
    <row r="146" ht="15.75" customHeight="1">
      <c r="A146" s="11">
        <v>70.0</v>
      </c>
      <c r="B146" s="13" t="s">
        <v>118</v>
      </c>
      <c r="C146" s="13" t="s">
        <v>118</v>
      </c>
      <c r="D146" s="13" t="s">
        <v>1666</v>
      </c>
      <c r="E146" s="13">
        <v>13.0</v>
      </c>
      <c r="F146" s="13" t="s">
        <v>120</v>
      </c>
      <c r="G146" s="13" t="s">
        <v>2060</v>
      </c>
      <c r="H146" s="13" t="s">
        <v>1667</v>
      </c>
      <c r="I146" s="13">
        <v>13.0</v>
      </c>
      <c r="J146" s="13" t="s">
        <v>360</v>
      </c>
      <c r="K146" s="13" t="s">
        <v>94</v>
      </c>
      <c r="L146" s="13" t="s">
        <v>1668</v>
      </c>
      <c r="M146" s="13"/>
      <c r="N146" s="13"/>
      <c r="O146" s="13"/>
      <c r="P146" s="13"/>
      <c r="Q146" s="13"/>
      <c r="R146" s="13"/>
      <c r="S146" s="13"/>
      <c r="T146" s="13"/>
      <c r="U146" s="13"/>
    </row>
    <row r="147" ht="15.75" customHeight="1">
      <c r="A147" s="9">
        <v>71.0</v>
      </c>
      <c r="B147" s="6" t="s">
        <v>116</v>
      </c>
      <c r="C147" s="6" t="s">
        <v>116</v>
      </c>
      <c r="D147" s="6" t="s">
        <v>117</v>
      </c>
      <c r="E147" s="6">
        <v>10.0</v>
      </c>
      <c r="F147" s="6" t="s">
        <v>120</v>
      </c>
      <c r="G147" s="6" t="s">
        <v>118</v>
      </c>
      <c r="H147" s="6" t="s">
        <v>1675</v>
      </c>
      <c r="I147" s="6">
        <v>10.0</v>
      </c>
      <c r="J147" s="6"/>
      <c r="K147" s="6"/>
      <c r="L147" s="6"/>
      <c r="M147" s="6"/>
      <c r="N147" s="6"/>
      <c r="O147" s="6"/>
      <c r="P147" s="6"/>
      <c r="Q147" s="6"/>
      <c r="R147" s="6"/>
      <c r="S147" s="6"/>
      <c r="T147" s="6"/>
      <c r="U147" s="6"/>
    </row>
    <row r="148" ht="15.75" customHeight="1">
      <c r="A148" s="11">
        <v>98.0</v>
      </c>
      <c r="B148" s="13" t="s">
        <v>133</v>
      </c>
      <c r="C148" s="13" t="s">
        <v>1375</v>
      </c>
      <c r="D148" s="13" t="s">
        <v>1680</v>
      </c>
      <c r="E148" s="13">
        <v>25.0</v>
      </c>
      <c r="F148" s="13" t="s">
        <v>118</v>
      </c>
      <c r="G148" s="13" t="s">
        <v>2060</v>
      </c>
      <c r="H148" s="13" t="s">
        <v>347</v>
      </c>
      <c r="I148" s="13">
        <v>25.0</v>
      </c>
      <c r="J148" s="13"/>
      <c r="K148" s="13"/>
      <c r="L148" s="13"/>
      <c r="M148" s="13"/>
      <c r="N148" s="13"/>
      <c r="O148" s="13"/>
      <c r="P148" s="13"/>
      <c r="Q148" s="13"/>
      <c r="R148" s="13"/>
      <c r="S148" s="13"/>
      <c r="T148" s="13"/>
      <c r="U148" s="13"/>
    </row>
    <row r="149" ht="15.75" customHeight="1">
      <c r="A149" s="9">
        <v>12.0</v>
      </c>
      <c r="B149" s="13" t="s">
        <v>116</v>
      </c>
      <c r="C149" s="13" t="s">
        <v>116</v>
      </c>
      <c r="D149" s="13" t="s">
        <v>117</v>
      </c>
      <c r="E149" s="13">
        <v>20.0</v>
      </c>
      <c r="F149" s="13" t="s">
        <v>1686</v>
      </c>
      <c r="G149" s="13" t="s">
        <v>1375</v>
      </c>
      <c r="H149" s="13" t="s">
        <v>1687</v>
      </c>
      <c r="I149" s="13">
        <v>15.0</v>
      </c>
      <c r="J149" s="13" t="s">
        <v>1688</v>
      </c>
      <c r="K149" s="13" t="s">
        <v>1375</v>
      </c>
      <c r="L149" s="13" t="s">
        <v>1687</v>
      </c>
      <c r="M149" s="13">
        <v>15.0</v>
      </c>
      <c r="N149" s="13" t="s">
        <v>1689</v>
      </c>
      <c r="O149" s="13" t="s">
        <v>311</v>
      </c>
      <c r="P149" s="13" t="s">
        <v>1690</v>
      </c>
      <c r="Q149" s="13">
        <v>15.0</v>
      </c>
      <c r="R149" s="13"/>
      <c r="S149" s="13"/>
      <c r="T149" s="13"/>
      <c r="U149" s="13"/>
    </row>
    <row r="150" ht="15.75" customHeight="1">
      <c r="A150" s="11">
        <v>103.0</v>
      </c>
      <c r="B150" s="13" t="s">
        <v>116</v>
      </c>
      <c r="C150" s="13" t="s">
        <v>116</v>
      </c>
      <c r="D150" s="13" t="s">
        <v>117</v>
      </c>
      <c r="E150" s="13">
        <v>3.0</v>
      </c>
      <c r="F150" s="13" t="s">
        <v>311</v>
      </c>
      <c r="G150" s="13" t="s">
        <v>1375</v>
      </c>
      <c r="H150" s="13" t="s">
        <v>1697</v>
      </c>
      <c r="I150" s="13">
        <v>3.0</v>
      </c>
      <c r="J150" s="13"/>
      <c r="K150" s="13"/>
      <c r="L150" s="13"/>
      <c r="M150" s="13"/>
      <c r="N150" s="13"/>
      <c r="O150" s="13"/>
      <c r="P150" s="13"/>
      <c r="Q150" s="13"/>
      <c r="R150" s="13"/>
      <c r="S150" s="13"/>
      <c r="T150" s="13"/>
      <c r="U150" s="13"/>
    </row>
    <row r="151" ht="15.75" customHeight="1">
      <c r="A151" s="3">
        <v>106.0</v>
      </c>
      <c r="B151" s="6" t="s">
        <v>311</v>
      </c>
      <c r="C151" s="6" t="s">
        <v>1375</v>
      </c>
      <c r="D151" s="6" t="s">
        <v>478</v>
      </c>
      <c r="E151" s="6">
        <v>20.0</v>
      </c>
      <c r="F151" s="6" t="s">
        <v>118</v>
      </c>
      <c r="G151" s="6"/>
      <c r="H151" s="6"/>
      <c r="I151" s="6">
        <v>20.0</v>
      </c>
      <c r="J151" s="6"/>
      <c r="K151" s="6"/>
      <c r="L151" s="6"/>
      <c r="M151" s="6"/>
      <c r="N151" s="6"/>
      <c r="O151" s="6"/>
      <c r="P151" s="6"/>
      <c r="Q151" s="6"/>
      <c r="R151" s="6"/>
      <c r="S151" s="6"/>
      <c r="T151" s="6"/>
      <c r="U151" s="6"/>
    </row>
    <row r="152" ht="15.75" customHeight="1">
      <c r="A152" s="9">
        <v>107.0</v>
      </c>
      <c r="B152" s="13" t="s">
        <v>116</v>
      </c>
      <c r="C152" s="13" t="s">
        <v>116</v>
      </c>
      <c r="D152" s="13" t="s">
        <v>117</v>
      </c>
      <c r="E152" s="13">
        <v>15.0</v>
      </c>
      <c r="F152" s="13" t="s">
        <v>118</v>
      </c>
      <c r="G152" s="13" t="s">
        <v>118</v>
      </c>
      <c r="H152" s="13" t="s">
        <v>1710</v>
      </c>
      <c r="I152" s="13">
        <v>15.0</v>
      </c>
      <c r="J152" s="13"/>
      <c r="K152" s="13"/>
      <c r="L152" s="13"/>
      <c r="M152" s="13"/>
      <c r="N152" s="13"/>
      <c r="O152" s="13"/>
      <c r="P152" s="13"/>
      <c r="Q152" s="13"/>
      <c r="R152" s="13"/>
      <c r="S152" s="13"/>
      <c r="T152" s="13"/>
      <c r="U152" s="13"/>
    </row>
    <row r="153" ht="15.75" customHeight="1">
      <c r="A153" s="3">
        <v>23.0</v>
      </c>
      <c r="B153" s="6" t="s">
        <v>1718</v>
      </c>
      <c r="C153" s="6" t="s">
        <v>116</v>
      </c>
      <c r="D153" s="6" t="s">
        <v>117</v>
      </c>
      <c r="E153" s="6">
        <v>15.0</v>
      </c>
      <c r="F153" s="6" t="s">
        <v>118</v>
      </c>
      <c r="G153" s="6"/>
      <c r="H153" s="6" t="s">
        <v>1719</v>
      </c>
      <c r="I153" s="6">
        <v>15.0</v>
      </c>
      <c r="J153" s="6"/>
      <c r="K153" s="6"/>
      <c r="L153" s="6"/>
      <c r="M153" s="6"/>
      <c r="N153" s="6"/>
      <c r="O153" s="6"/>
      <c r="P153" s="6"/>
      <c r="Q153" s="6"/>
      <c r="R153" s="6"/>
      <c r="S153" s="6"/>
      <c r="T153" s="6"/>
      <c r="U153" s="6"/>
    </row>
    <row r="154" ht="15.75" customHeight="1">
      <c r="A154" s="3">
        <v>29.0</v>
      </c>
      <c r="B154" s="6" t="s">
        <v>116</v>
      </c>
      <c r="C154" s="6" t="s">
        <v>116</v>
      </c>
      <c r="D154" s="6" t="s">
        <v>117</v>
      </c>
      <c r="E154" s="6">
        <v>15.0</v>
      </c>
      <c r="F154" s="6" t="s">
        <v>118</v>
      </c>
      <c r="G154" s="6"/>
      <c r="H154" s="6" t="s">
        <v>1735</v>
      </c>
      <c r="I154" s="6">
        <v>15.0</v>
      </c>
      <c r="J154" s="6"/>
      <c r="K154" s="6"/>
      <c r="L154" s="6"/>
      <c r="M154" s="6"/>
      <c r="N154" s="6"/>
      <c r="O154" s="6"/>
      <c r="P154" s="6"/>
      <c r="Q154" s="6"/>
      <c r="R154" s="6"/>
      <c r="S154" s="6"/>
      <c r="T154" s="6"/>
      <c r="U154" s="6"/>
    </row>
    <row r="155" ht="15.75" customHeight="1">
      <c r="A155" s="9">
        <v>82.0</v>
      </c>
      <c r="B155" s="6" t="s">
        <v>116</v>
      </c>
      <c r="C155" s="6" t="s">
        <v>116</v>
      </c>
      <c r="D155" s="13" t="s">
        <v>117</v>
      </c>
      <c r="E155" s="6">
        <v>20.0</v>
      </c>
      <c r="F155" s="6" t="s">
        <v>1743</v>
      </c>
      <c r="G155" s="13" t="s">
        <v>2060</v>
      </c>
      <c r="H155" s="23" t="s">
        <v>1744</v>
      </c>
      <c r="I155" s="6">
        <v>20.0</v>
      </c>
      <c r="J155" s="6" t="s">
        <v>1745</v>
      </c>
      <c r="K155" s="13" t="s">
        <v>2060</v>
      </c>
      <c r="L155" s="23" t="s">
        <v>1746</v>
      </c>
      <c r="M155" s="6">
        <v>20.0</v>
      </c>
      <c r="N155" s="6"/>
      <c r="O155" s="13"/>
      <c r="P155" s="6"/>
      <c r="Q155" s="6"/>
      <c r="R155" s="6"/>
      <c r="S155" s="13"/>
      <c r="T155" s="6"/>
      <c r="U155" s="6"/>
    </row>
    <row r="156" ht="15.75" customHeight="1">
      <c r="A156" s="9">
        <v>111.0</v>
      </c>
      <c r="B156" s="6" t="s">
        <v>116</v>
      </c>
      <c r="C156" s="6" t="s">
        <v>116</v>
      </c>
      <c r="D156" s="6" t="s">
        <v>487</v>
      </c>
      <c r="E156" s="6">
        <v>30.0</v>
      </c>
      <c r="F156" s="6" t="s">
        <v>1775</v>
      </c>
      <c r="G156" s="6" t="s">
        <v>311</v>
      </c>
      <c r="H156" s="6" t="s">
        <v>1170</v>
      </c>
      <c r="I156" s="6">
        <v>30.0</v>
      </c>
      <c r="J156" s="6" t="s">
        <v>1776</v>
      </c>
      <c r="K156" s="6"/>
      <c r="L156" s="6" t="s">
        <v>1777</v>
      </c>
      <c r="M156" s="6">
        <v>30.0</v>
      </c>
      <c r="N156" s="6"/>
      <c r="O156" s="6"/>
      <c r="P156" s="6"/>
      <c r="Q156" s="6"/>
      <c r="R156" s="6"/>
      <c r="S156" s="6"/>
      <c r="T156" s="6"/>
      <c r="U156" s="6"/>
    </row>
    <row r="157" ht="15.75" customHeight="1">
      <c r="A157" s="9">
        <v>111.0</v>
      </c>
      <c r="B157" s="6" t="s">
        <v>116</v>
      </c>
      <c r="C157" s="6" t="s">
        <v>116</v>
      </c>
      <c r="D157" s="6" t="s">
        <v>487</v>
      </c>
      <c r="E157" s="6">
        <v>30.0</v>
      </c>
      <c r="F157" s="6" t="s">
        <v>1775</v>
      </c>
      <c r="G157" s="6" t="s">
        <v>311</v>
      </c>
      <c r="H157" s="6" t="s">
        <v>1170</v>
      </c>
      <c r="I157" s="6">
        <v>30.0</v>
      </c>
      <c r="J157" s="6" t="s">
        <v>1776</v>
      </c>
      <c r="K157" s="6"/>
      <c r="L157" s="6" t="s">
        <v>1777</v>
      </c>
      <c r="M157" s="6">
        <v>30.0</v>
      </c>
      <c r="N157" s="6"/>
      <c r="O157" s="6"/>
      <c r="P157" s="6"/>
      <c r="Q157" s="6"/>
      <c r="R157" s="6"/>
      <c r="S157" s="6"/>
      <c r="T157" s="6"/>
      <c r="U157" s="6"/>
    </row>
    <row r="158" ht="15.75" customHeight="1">
      <c r="A158" s="9">
        <v>51.0</v>
      </c>
      <c r="B158" s="6" t="s">
        <v>297</v>
      </c>
      <c r="C158" s="6" t="s">
        <v>116</v>
      </c>
      <c r="D158" s="6" t="s">
        <v>333</v>
      </c>
      <c r="E158" s="6">
        <v>15.0</v>
      </c>
      <c r="F158" s="6" t="s">
        <v>1802</v>
      </c>
      <c r="G158" s="6" t="s">
        <v>311</v>
      </c>
      <c r="H158" s="6" t="s">
        <v>723</v>
      </c>
      <c r="I158" s="6">
        <v>15.0</v>
      </c>
      <c r="J158" s="23" t="s">
        <v>1803</v>
      </c>
      <c r="K158" s="6" t="s">
        <v>311</v>
      </c>
      <c r="L158" s="23" t="s">
        <v>723</v>
      </c>
      <c r="M158" s="6">
        <v>15.0</v>
      </c>
      <c r="N158" s="23" t="s">
        <v>1804</v>
      </c>
      <c r="O158" s="6" t="s">
        <v>311</v>
      </c>
      <c r="P158" s="23" t="s">
        <v>723</v>
      </c>
      <c r="Q158" s="6">
        <v>15.0</v>
      </c>
      <c r="R158" s="23"/>
      <c r="S158" s="6"/>
      <c r="T158" s="23"/>
      <c r="U158" s="23"/>
    </row>
    <row r="159" ht="15.75" customHeight="1">
      <c r="A159" s="9">
        <v>151.0</v>
      </c>
      <c r="B159" s="6" t="s">
        <v>297</v>
      </c>
      <c r="C159" s="6" t="s">
        <v>116</v>
      </c>
      <c r="D159" s="6" t="s">
        <v>117</v>
      </c>
      <c r="E159" s="6">
        <v>45.0</v>
      </c>
      <c r="F159" s="6" t="s">
        <v>120</v>
      </c>
      <c r="G159" s="6" t="s">
        <v>2060</v>
      </c>
      <c r="H159" s="6" t="s">
        <v>1812</v>
      </c>
      <c r="I159" s="6">
        <v>45.0</v>
      </c>
      <c r="J159" s="23" t="s">
        <v>120</v>
      </c>
      <c r="K159" s="6" t="s">
        <v>118</v>
      </c>
      <c r="L159" s="23" t="s">
        <v>1813</v>
      </c>
      <c r="M159" s="6">
        <v>45.0</v>
      </c>
      <c r="N159" s="23" t="s">
        <v>120</v>
      </c>
      <c r="O159" s="6" t="s">
        <v>2060</v>
      </c>
      <c r="P159" s="23" t="s">
        <v>1814</v>
      </c>
      <c r="Q159" s="6">
        <v>45.0</v>
      </c>
      <c r="R159" s="23"/>
      <c r="S159" s="6"/>
      <c r="T159" s="23"/>
      <c r="U159" s="23"/>
    </row>
    <row r="160" ht="15.75" customHeight="1">
      <c r="A160" s="9">
        <v>152.0</v>
      </c>
      <c r="B160" s="6" t="s">
        <v>297</v>
      </c>
      <c r="C160" s="6" t="s">
        <v>116</v>
      </c>
      <c r="D160" s="6" t="s">
        <v>117</v>
      </c>
      <c r="E160" s="6">
        <v>12.5</v>
      </c>
      <c r="F160" s="6" t="s">
        <v>311</v>
      </c>
      <c r="G160" s="6" t="s">
        <v>1375</v>
      </c>
      <c r="H160" s="6" t="s">
        <v>1820</v>
      </c>
      <c r="I160" s="6">
        <v>12.5</v>
      </c>
      <c r="J160" s="23"/>
      <c r="K160" s="6"/>
      <c r="L160" s="23"/>
      <c r="M160" s="6"/>
      <c r="N160" s="23"/>
      <c r="O160" s="6"/>
      <c r="P160" s="23"/>
      <c r="Q160" s="6"/>
      <c r="R160" s="23"/>
      <c r="S160" s="6"/>
      <c r="T160" s="23"/>
      <c r="U160" s="23"/>
    </row>
    <row r="161" ht="15.75" customHeight="1">
      <c r="A161" s="19">
        <v>153.0</v>
      </c>
      <c r="B161" s="23" t="s">
        <v>535</v>
      </c>
      <c r="C161" s="6" t="s">
        <v>2106</v>
      </c>
      <c r="D161" s="23" t="s">
        <v>1825</v>
      </c>
      <c r="E161" s="23">
        <v>10.0</v>
      </c>
      <c r="F161" s="6"/>
      <c r="G161" s="6"/>
      <c r="H161" s="6"/>
      <c r="I161" s="6"/>
      <c r="J161" s="23"/>
      <c r="K161" s="6"/>
      <c r="L161" s="23"/>
      <c r="M161" s="6"/>
      <c r="N161" s="23"/>
      <c r="O161" s="6"/>
      <c r="P161" s="23"/>
      <c r="Q161" s="6"/>
      <c r="R161" s="23"/>
      <c r="S161" s="6"/>
      <c r="T161" s="23"/>
      <c r="U161" s="23"/>
    </row>
    <row r="162" ht="15.75" customHeight="1">
      <c r="A162" s="19">
        <v>11.0</v>
      </c>
      <c r="B162" s="23" t="s">
        <v>116</v>
      </c>
      <c r="C162" s="6" t="s">
        <v>116</v>
      </c>
      <c r="D162" s="23" t="s">
        <v>333</v>
      </c>
      <c r="E162" s="23">
        <v>15.0</v>
      </c>
      <c r="F162" s="23" t="s">
        <v>118</v>
      </c>
      <c r="G162" s="23" t="s">
        <v>2060</v>
      </c>
      <c r="H162" s="23" t="s">
        <v>1833</v>
      </c>
      <c r="I162" s="13">
        <v>15.0</v>
      </c>
      <c r="J162" s="13"/>
      <c r="K162" s="23"/>
      <c r="L162" s="13"/>
      <c r="M162" s="13"/>
      <c r="N162" s="13"/>
      <c r="O162" s="23"/>
      <c r="P162" s="13"/>
      <c r="Q162" s="13"/>
      <c r="R162" s="13"/>
      <c r="S162" s="23"/>
      <c r="T162" s="13"/>
      <c r="U162" s="13"/>
    </row>
    <row r="163" ht="15.75" customHeight="1">
      <c r="A163" s="9">
        <v>25.0</v>
      </c>
      <c r="B163" s="6" t="s">
        <v>116</v>
      </c>
      <c r="C163" s="6" t="s">
        <v>116</v>
      </c>
      <c r="D163" s="6" t="s">
        <v>117</v>
      </c>
      <c r="E163" s="6">
        <v>20.0</v>
      </c>
      <c r="F163" s="6" t="s">
        <v>120</v>
      </c>
      <c r="G163" s="6"/>
      <c r="H163" s="6" t="s">
        <v>1839</v>
      </c>
      <c r="I163" s="6">
        <v>20.0</v>
      </c>
      <c r="J163" s="6"/>
      <c r="K163" s="6"/>
      <c r="L163" s="6"/>
      <c r="M163" s="6"/>
      <c r="N163" s="6"/>
      <c r="O163" s="6"/>
      <c r="P163" s="6"/>
      <c r="Q163" s="6"/>
      <c r="R163" s="6"/>
      <c r="S163" s="6"/>
      <c r="T163" s="6"/>
      <c r="U163" s="6"/>
    </row>
    <row r="164" ht="15.75" customHeight="1">
      <c r="A164" s="11">
        <v>45.0</v>
      </c>
      <c r="B164" s="13" t="s">
        <v>116</v>
      </c>
      <c r="C164" s="6" t="s">
        <v>116</v>
      </c>
      <c r="D164" s="13" t="s">
        <v>117</v>
      </c>
      <c r="E164" s="13">
        <v>30.0</v>
      </c>
      <c r="F164" s="13" t="s">
        <v>118</v>
      </c>
      <c r="G164" s="13" t="s">
        <v>1383</v>
      </c>
      <c r="H164" s="13" t="s">
        <v>1870</v>
      </c>
      <c r="I164" s="13">
        <v>30.0</v>
      </c>
      <c r="J164" s="13" t="s">
        <v>118</v>
      </c>
      <c r="K164" s="13" t="s">
        <v>2060</v>
      </c>
      <c r="L164" s="13" t="s">
        <v>1069</v>
      </c>
      <c r="M164" s="13">
        <v>20.0</v>
      </c>
      <c r="N164" s="13"/>
      <c r="O164" s="13"/>
      <c r="P164" s="13"/>
      <c r="Q164" s="13"/>
      <c r="R164" s="13"/>
      <c r="S164" s="13"/>
      <c r="T164" s="13"/>
      <c r="U164" s="13"/>
    </row>
    <row r="165" ht="15.75" customHeight="1">
      <c r="A165" s="9">
        <v>64.0</v>
      </c>
      <c r="B165" s="6" t="s">
        <v>116</v>
      </c>
      <c r="C165" s="6" t="s">
        <v>116</v>
      </c>
      <c r="D165" s="6" t="s">
        <v>117</v>
      </c>
      <c r="E165" s="6">
        <v>300.0</v>
      </c>
      <c r="F165" s="6" t="s">
        <v>118</v>
      </c>
      <c r="G165" s="6"/>
      <c r="H165" s="6" t="s">
        <v>1881</v>
      </c>
      <c r="I165" s="6" t="s">
        <v>1882</v>
      </c>
      <c r="J165" s="6"/>
      <c r="K165" s="6"/>
      <c r="L165" s="6"/>
      <c r="M165" s="6"/>
      <c r="N165" s="6"/>
      <c r="O165" s="6"/>
      <c r="P165" s="6"/>
      <c r="Q165" s="6"/>
      <c r="R165" s="6"/>
      <c r="S165" s="6"/>
      <c r="T165" s="6"/>
      <c r="U165" s="6"/>
    </row>
    <row r="166" ht="15.75" customHeight="1">
      <c r="A166" s="9">
        <v>86.0</v>
      </c>
      <c r="B166" s="6" t="s">
        <v>116</v>
      </c>
      <c r="C166" s="6" t="s">
        <v>116</v>
      </c>
      <c r="D166" s="6" t="s">
        <v>117</v>
      </c>
      <c r="E166" s="6">
        <v>120.0</v>
      </c>
      <c r="F166" s="6" t="s">
        <v>133</v>
      </c>
      <c r="G166" s="6"/>
      <c r="H166" s="6"/>
      <c r="I166" s="6">
        <v>120.0</v>
      </c>
      <c r="J166" s="6"/>
      <c r="K166" s="6"/>
      <c r="L166" s="6"/>
      <c r="M166" s="6"/>
      <c r="N166" s="6"/>
      <c r="O166" s="6"/>
      <c r="P166" s="6"/>
      <c r="Q166" s="6"/>
      <c r="R166" s="6"/>
      <c r="S166" s="6"/>
      <c r="T166" s="6"/>
      <c r="U166" s="6"/>
    </row>
    <row r="167" ht="15.75" customHeight="1">
      <c r="A167" s="9">
        <v>92.0</v>
      </c>
      <c r="B167" s="6" t="s">
        <v>133</v>
      </c>
      <c r="C167" s="6" t="s">
        <v>1375</v>
      </c>
      <c r="D167" s="6" t="s">
        <v>1907</v>
      </c>
      <c r="E167" s="6">
        <v>75.0</v>
      </c>
      <c r="F167" s="6" t="s">
        <v>120</v>
      </c>
      <c r="G167" s="6" t="s">
        <v>2060</v>
      </c>
      <c r="H167" s="6" t="s">
        <v>1908</v>
      </c>
      <c r="I167" s="6">
        <v>75.0</v>
      </c>
      <c r="J167" s="6"/>
      <c r="K167" s="6"/>
      <c r="L167" s="6"/>
      <c r="M167" s="6"/>
      <c r="N167" s="6"/>
      <c r="O167" s="6"/>
      <c r="P167" s="6"/>
      <c r="Q167" s="6"/>
      <c r="R167" s="6"/>
      <c r="S167" s="6"/>
      <c r="T167" s="6"/>
      <c r="U167" s="6"/>
    </row>
    <row r="168" ht="15.75" customHeight="1">
      <c r="A168" s="9">
        <v>97.0</v>
      </c>
      <c r="B168" s="13" t="s">
        <v>297</v>
      </c>
      <c r="C168" s="13" t="s">
        <v>116</v>
      </c>
      <c r="D168" s="13" t="s">
        <v>116</v>
      </c>
      <c r="E168" s="13">
        <v>30.0</v>
      </c>
      <c r="F168" s="13" t="s">
        <v>118</v>
      </c>
      <c r="G168" s="13" t="s">
        <v>2106</v>
      </c>
      <c r="H168" s="13" t="s">
        <v>1915</v>
      </c>
      <c r="I168" s="13">
        <v>30.0</v>
      </c>
      <c r="J168" s="13"/>
      <c r="K168" s="13"/>
      <c r="L168" s="13"/>
      <c r="M168" s="13"/>
      <c r="N168" s="13"/>
      <c r="O168" s="13"/>
      <c r="P168" s="13"/>
      <c r="Q168" s="13"/>
      <c r="R168" s="13"/>
      <c r="S168" s="13"/>
      <c r="T168" s="13"/>
      <c r="U168" s="13"/>
    </row>
    <row r="169" ht="15.75" customHeight="1">
      <c r="A169" s="3">
        <v>97.0</v>
      </c>
      <c r="B169" s="6" t="s">
        <v>297</v>
      </c>
      <c r="C169" s="6" t="s">
        <v>116</v>
      </c>
      <c r="D169" s="6" t="s">
        <v>116</v>
      </c>
      <c r="E169" s="6">
        <v>30.0</v>
      </c>
      <c r="F169" s="6" t="s">
        <v>120</v>
      </c>
      <c r="G169" s="6" t="s">
        <v>2060</v>
      </c>
      <c r="H169" s="6" t="s">
        <v>1916</v>
      </c>
      <c r="I169" s="6">
        <v>30.0</v>
      </c>
      <c r="J169" s="6"/>
      <c r="K169" s="6"/>
      <c r="L169" s="6"/>
      <c r="M169" s="6"/>
      <c r="N169" s="6"/>
      <c r="O169" s="6"/>
      <c r="P169" s="6"/>
      <c r="Q169" s="6"/>
      <c r="R169" s="6"/>
      <c r="S169" s="6"/>
      <c r="T169" s="6"/>
      <c r="U169" s="6"/>
    </row>
    <row r="170" ht="15.75" customHeight="1">
      <c r="A170" s="9">
        <v>100.0</v>
      </c>
      <c r="B170" s="13" t="s">
        <v>120</v>
      </c>
      <c r="C170" s="13" t="s">
        <v>2060</v>
      </c>
      <c r="D170" s="13" t="s">
        <v>1920</v>
      </c>
      <c r="E170" s="13" t="s">
        <v>1921</v>
      </c>
      <c r="F170" s="13"/>
      <c r="G170" s="13"/>
      <c r="H170" s="13"/>
      <c r="I170" s="13"/>
      <c r="J170" s="13"/>
      <c r="K170" s="13"/>
      <c r="L170" s="13"/>
      <c r="M170" s="13"/>
      <c r="N170" s="13"/>
      <c r="O170" s="13"/>
      <c r="P170" s="13"/>
      <c r="Q170" s="13"/>
      <c r="R170" s="13"/>
      <c r="S170" s="13"/>
      <c r="T170" s="13"/>
      <c r="U170" s="13"/>
    </row>
    <row r="171" ht="15.75" customHeight="1">
      <c r="A171" s="3">
        <v>100.0</v>
      </c>
      <c r="B171" s="6" t="s">
        <v>120</v>
      </c>
      <c r="C171" s="6" t="s">
        <v>2060</v>
      </c>
      <c r="D171" s="6" t="s">
        <v>1920</v>
      </c>
      <c r="E171" s="6" t="s">
        <v>1921</v>
      </c>
      <c r="F171" s="6"/>
      <c r="G171" s="6"/>
      <c r="H171" s="6"/>
      <c r="I171" s="6"/>
      <c r="J171" s="6"/>
      <c r="K171" s="6"/>
      <c r="L171" s="6"/>
      <c r="M171" s="6"/>
      <c r="N171" s="6"/>
      <c r="O171" s="6"/>
      <c r="P171" s="6"/>
      <c r="Q171" s="6"/>
      <c r="R171" s="6"/>
      <c r="S171" s="6"/>
      <c r="T171" s="6"/>
      <c r="U171" s="6"/>
    </row>
    <row r="172" ht="15.75" customHeight="1">
      <c r="A172" s="9">
        <v>56.0</v>
      </c>
      <c r="B172" s="13" t="s">
        <v>116</v>
      </c>
      <c r="C172" s="13" t="s">
        <v>116</v>
      </c>
      <c r="D172" s="13" t="s">
        <v>117</v>
      </c>
      <c r="E172" s="13">
        <v>25.0</v>
      </c>
      <c r="F172" s="13" t="s">
        <v>118</v>
      </c>
      <c r="G172" s="13" t="s">
        <v>1383</v>
      </c>
      <c r="H172" s="13" t="s">
        <v>1870</v>
      </c>
      <c r="I172" s="13">
        <v>25.0</v>
      </c>
      <c r="J172" s="13"/>
      <c r="K172" s="13"/>
      <c r="L172" s="13"/>
      <c r="M172" s="13"/>
      <c r="N172" s="13"/>
      <c r="O172" s="13"/>
      <c r="P172" s="13"/>
      <c r="Q172" s="13"/>
      <c r="R172" s="13"/>
      <c r="S172" s="13"/>
      <c r="T172" s="13"/>
      <c r="U172" s="13"/>
    </row>
    <row r="173" ht="15.75" customHeight="1">
      <c r="A173" s="9">
        <v>65.0</v>
      </c>
      <c r="B173" s="13" t="s">
        <v>116</v>
      </c>
      <c r="C173" s="13" t="s">
        <v>116</v>
      </c>
      <c r="D173" s="13" t="s">
        <v>117</v>
      </c>
      <c r="E173" s="13">
        <v>8.0</v>
      </c>
      <c r="F173" s="13" t="s">
        <v>118</v>
      </c>
      <c r="G173" s="13" t="s">
        <v>118</v>
      </c>
      <c r="H173" s="13" t="s">
        <v>2108</v>
      </c>
      <c r="I173" s="13" t="s">
        <v>1955</v>
      </c>
      <c r="J173" s="13"/>
      <c r="K173" s="13"/>
      <c r="L173" s="13"/>
      <c r="M173" s="13"/>
      <c r="N173" s="13"/>
      <c r="O173" s="13"/>
      <c r="P173" s="13"/>
      <c r="Q173" s="13"/>
      <c r="R173" s="13"/>
      <c r="S173" s="13"/>
      <c r="T173" s="13"/>
      <c r="U173" s="13"/>
    </row>
    <row r="174" ht="15.75" customHeight="1">
      <c r="A174" s="9">
        <v>95.0</v>
      </c>
      <c r="B174" s="6" t="s">
        <v>1966</v>
      </c>
      <c r="C174" s="6" t="s">
        <v>118</v>
      </c>
      <c r="D174" s="6" t="s">
        <v>1967</v>
      </c>
      <c r="E174" s="6">
        <v>60.0</v>
      </c>
      <c r="F174" s="6" t="s">
        <v>1968</v>
      </c>
      <c r="G174" s="6" t="s">
        <v>2060</v>
      </c>
      <c r="H174" s="6" t="s">
        <v>1969</v>
      </c>
      <c r="I174" s="6">
        <v>60.0</v>
      </c>
      <c r="J174" s="6" t="s">
        <v>1970</v>
      </c>
      <c r="K174" s="6" t="s">
        <v>94</v>
      </c>
      <c r="L174" s="6" t="s">
        <v>1971</v>
      </c>
      <c r="M174" s="6">
        <v>60.0</v>
      </c>
      <c r="N174" s="6" t="s">
        <v>1972</v>
      </c>
      <c r="O174" s="6" t="s">
        <v>2060</v>
      </c>
      <c r="P174" s="6" t="s">
        <v>1973</v>
      </c>
      <c r="Q174" s="6">
        <v>60.0</v>
      </c>
      <c r="R174" s="6"/>
      <c r="S174" s="6"/>
      <c r="T174" s="6"/>
      <c r="U174" s="6"/>
    </row>
    <row r="175" ht="15.75" customHeight="1">
      <c r="A175" s="9">
        <v>96.0</v>
      </c>
      <c r="B175" s="13" t="s">
        <v>1988</v>
      </c>
      <c r="C175" s="13" t="s">
        <v>1375</v>
      </c>
      <c r="D175" s="13" t="s">
        <v>1989</v>
      </c>
      <c r="E175" s="13">
        <v>20.0</v>
      </c>
      <c r="F175" s="13" t="s">
        <v>118</v>
      </c>
      <c r="G175" s="13" t="s">
        <v>118</v>
      </c>
      <c r="H175" s="13" t="s">
        <v>1990</v>
      </c>
      <c r="I175" s="13">
        <v>20.0</v>
      </c>
      <c r="J175" s="13"/>
      <c r="K175" s="13"/>
      <c r="L175" s="13"/>
      <c r="M175" s="13"/>
      <c r="N175" s="13"/>
      <c r="O175" s="13"/>
      <c r="P175" s="13"/>
      <c r="Q175" s="13"/>
      <c r="R175" s="13"/>
      <c r="S175" s="13"/>
      <c r="T175" s="13"/>
      <c r="U175" s="13"/>
    </row>
    <row r="176" ht="15.75" customHeight="1">
      <c r="A176" s="9">
        <v>26.0</v>
      </c>
      <c r="B176" s="13" t="s">
        <v>118</v>
      </c>
      <c r="C176" s="13" t="s">
        <v>2060</v>
      </c>
      <c r="D176" s="13" t="s">
        <v>2003</v>
      </c>
      <c r="E176" s="13">
        <v>10.0</v>
      </c>
      <c r="F176" s="13" t="s">
        <v>120</v>
      </c>
      <c r="G176" s="13" t="s">
        <v>2060</v>
      </c>
      <c r="H176" s="13" t="s">
        <v>508</v>
      </c>
      <c r="I176" s="13"/>
      <c r="J176" s="13"/>
      <c r="K176" s="13"/>
      <c r="L176" s="13"/>
      <c r="M176" s="13"/>
      <c r="N176" s="13"/>
      <c r="O176" s="13"/>
      <c r="P176" s="13"/>
      <c r="Q176" s="13"/>
      <c r="R176" s="13"/>
      <c r="S176" s="13"/>
      <c r="T176" s="13"/>
      <c r="U176" s="13"/>
    </row>
    <row r="177" ht="15.75" customHeight="1">
      <c r="A177" s="9">
        <v>47.0</v>
      </c>
      <c r="B177" s="6" t="s">
        <v>116</v>
      </c>
      <c r="C177" s="6" t="s">
        <v>116</v>
      </c>
      <c r="D177" s="6" t="s">
        <v>117</v>
      </c>
      <c r="E177" s="6">
        <v>30.0</v>
      </c>
      <c r="F177" s="6" t="s">
        <v>133</v>
      </c>
      <c r="G177" s="6" t="s">
        <v>118</v>
      </c>
      <c r="H177" s="6" t="s">
        <v>2012</v>
      </c>
      <c r="I177" s="6">
        <v>30.0</v>
      </c>
      <c r="J177" s="6"/>
      <c r="K177" s="6"/>
      <c r="L177" s="6"/>
      <c r="M177" s="6"/>
      <c r="N177" s="6"/>
      <c r="O177" s="6"/>
      <c r="P177" s="6"/>
      <c r="Q177" s="6"/>
      <c r="R177" s="6"/>
      <c r="S177" s="6"/>
      <c r="T177" s="6"/>
      <c r="U177" s="6"/>
    </row>
    <row r="178" ht="15.75" customHeight="1">
      <c r="A178" s="9">
        <v>50.0</v>
      </c>
      <c r="B178" s="6" t="s">
        <v>118</v>
      </c>
      <c r="C178" s="6" t="s">
        <v>2060</v>
      </c>
      <c r="D178" s="6" t="s">
        <v>578</v>
      </c>
      <c r="E178" s="6">
        <v>20.0</v>
      </c>
      <c r="F178" s="6"/>
      <c r="G178" s="6"/>
      <c r="H178" s="6"/>
      <c r="I178" s="6"/>
      <c r="J178" s="6"/>
      <c r="K178" s="6"/>
      <c r="L178" s="6"/>
      <c r="M178" s="6"/>
      <c r="N178" s="6"/>
      <c r="O178" s="6"/>
      <c r="P178" s="6"/>
      <c r="Q178" s="6"/>
      <c r="R178" s="6"/>
      <c r="S178" s="6"/>
      <c r="T178" s="6"/>
      <c r="U178" s="6"/>
    </row>
    <row r="179" ht="15.75" customHeight="1">
      <c r="A179" s="11">
        <v>50.0</v>
      </c>
      <c r="B179" s="13" t="s">
        <v>116</v>
      </c>
      <c r="C179" s="13" t="s">
        <v>116</v>
      </c>
      <c r="D179" s="13" t="s">
        <v>333</v>
      </c>
      <c r="E179" s="13">
        <v>27.0</v>
      </c>
      <c r="F179" s="13"/>
      <c r="G179" s="13"/>
      <c r="H179" s="13"/>
      <c r="I179" s="13"/>
      <c r="J179" s="13"/>
      <c r="K179" s="13"/>
      <c r="L179" s="13"/>
      <c r="M179" s="13"/>
      <c r="N179" s="13"/>
      <c r="O179" s="13"/>
      <c r="P179" s="13"/>
      <c r="Q179" s="13"/>
      <c r="R179" s="13"/>
      <c r="S179" s="13"/>
      <c r="T179" s="13"/>
      <c r="U179" s="13"/>
    </row>
    <row r="180" ht="15.75" customHeight="1">
      <c r="A180" s="9">
        <v>53.0</v>
      </c>
      <c r="B180" s="6" t="s">
        <v>116</v>
      </c>
      <c r="C180" s="6" t="s">
        <v>116</v>
      </c>
      <c r="D180" s="6" t="s">
        <v>117</v>
      </c>
      <c r="E180" s="6">
        <v>20.0</v>
      </c>
      <c r="F180" s="6" t="s">
        <v>720</v>
      </c>
      <c r="G180" s="6" t="s">
        <v>1383</v>
      </c>
      <c r="H180" s="6" t="s">
        <v>920</v>
      </c>
      <c r="I180" s="6">
        <v>20.0</v>
      </c>
      <c r="J180" s="6"/>
      <c r="K180" s="6"/>
      <c r="L180" s="6"/>
      <c r="M180" s="6"/>
      <c r="N180" s="6"/>
      <c r="O180" s="6"/>
      <c r="P180" s="6"/>
      <c r="Q180" s="6"/>
      <c r="R180" s="6"/>
      <c r="S180" s="6"/>
      <c r="T180" s="6"/>
      <c r="U180" s="6"/>
    </row>
    <row r="181" ht="15.75" customHeight="1">
      <c r="A181" s="9">
        <v>66.0</v>
      </c>
      <c r="B181" s="6" t="s">
        <v>116</v>
      </c>
      <c r="C181" s="6" t="s">
        <v>116</v>
      </c>
      <c r="D181" s="6" t="s">
        <v>2059</v>
      </c>
      <c r="E181" s="6">
        <v>30.0</v>
      </c>
      <c r="F181" s="6" t="s">
        <v>2060</v>
      </c>
      <c r="G181" s="6" t="s">
        <v>2060</v>
      </c>
      <c r="H181" s="6" t="s">
        <v>2061</v>
      </c>
      <c r="I181" s="6">
        <v>30.0</v>
      </c>
      <c r="J181" s="6"/>
      <c r="K181" s="6"/>
      <c r="L181" s="6"/>
      <c r="M181" s="6"/>
      <c r="N181" s="6"/>
      <c r="O181" s="6"/>
      <c r="P181" s="6"/>
      <c r="Q181" s="6"/>
      <c r="R181" s="6"/>
      <c r="S181" s="6"/>
      <c r="T181" s="6"/>
      <c r="U181" s="6"/>
    </row>
    <row r="182" ht="15.75" customHeight="1">
      <c r="A182" s="9">
        <v>79.0</v>
      </c>
      <c r="B182" s="6" t="s">
        <v>116</v>
      </c>
      <c r="C182" s="6" t="s">
        <v>116</v>
      </c>
      <c r="D182" s="6" t="s">
        <v>117</v>
      </c>
      <c r="E182" s="6"/>
      <c r="F182" s="6" t="s">
        <v>118</v>
      </c>
      <c r="G182" s="6" t="s">
        <v>118</v>
      </c>
      <c r="H182" s="6" t="s">
        <v>2012</v>
      </c>
      <c r="I182" s="6">
        <v>20.0</v>
      </c>
      <c r="J182" s="6"/>
      <c r="K182" s="6"/>
      <c r="L182" s="6"/>
      <c r="M182" s="6"/>
      <c r="N182" s="6"/>
      <c r="O182" s="6"/>
      <c r="P182" s="6"/>
      <c r="Q182" s="6"/>
      <c r="R182" s="6"/>
      <c r="S182" s="6"/>
      <c r="T182" s="6"/>
      <c r="U182" s="6"/>
    </row>
    <row r="183" ht="15.75" customHeight="1">
      <c r="A183" s="11">
        <v>79.0</v>
      </c>
      <c r="B183" s="13" t="s">
        <v>116</v>
      </c>
      <c r="C183" s="13" t="s">
        <v>116</v>
      </c>
      <c r="D183" s="13" t="s">
        <v>117</v>
      </c>
      <c r="E183" s="13"/>
      <c r="F183" s="13" t="s">
        <v>118</v>
      </c>
      <c r="G183" s="13" t="s">
        <v>118</v>
      </c>
      <c r="H183" s="13" t="s">
        <v>2012</v>
      </c>
      <c r="I183" s="13">
        <v>20.0</v>
      </c>
      <c r="J183" s="13"/>
      <c r="K183" s="13"/>
      <c r="L183" s="13"/>
      <c r="M183" s="13"/>
      <c r="N183" s="13"/>
      <c r="O183" s="13"/>
      <c r="P183" s="13"/>
      <c r="Q183" s="13"/>
      <c r="R183" s="13"/>
      <c r="S183" s="13"/>
      <c r="T183" s="13"/>
      <c r="U183" s="13"/>
    </row>
    <row r="184" ht="15.75" customHeight="1">
      <c r="A184" s="9">
        <v>19.0</v>
      </c>
      <c r="B184" s="6" t="s">
        <v>116</v>
      </c>
      <c r="C184" s="6" t="s">
        <v>116</v>
      </c>
      <c r="D184" s="6" t="s">
        <v>117</v>
      </c>
      <c r="E184" s="6">
        <v>20.0</v>
      </c>
      <c r="F184" s="6" t="s">
        <v>2085</v>
      </c>
      <c r="G184" s="6" t="s">
        <v>1383</v>
      </c>
      <c r="H184" s="6" t="s">
        <v>920</v>
      </c>
      <c r="I184" s="6">
        <v>20.0</v>
      </c>
      <c r="J184" s="6"/>
      <c r="K184" s="6"/>
      <c r="L184" s="6"/>
      <c r="M184" s="6"/>
      <c r="N184" s="6"/>
      <c r="O184" s="6"/>
      <c r="P184" s="6"/>
      <c r="Q184" s="6"/>
      <c r="R184" s="6"/>
      <c r="S184" s="6"/>
      <c r="T184" s="6"/>
      <c r="U184" s="6"/>
    </row>
    <row r="185" ht="15.75" customHeight="1">
      <c r="A185" s="9">
        <v>68.0</v>
      </c>
      <c r="B185" s="6" t="s">
        <v>116</v>
      </c>
      <c r="C185" s="6" t="s">
        <v>116</v>
      </c>
      <c r="D185" s="6" t="s">
        <v>117</v>
      </c>
      <c r="E185" s="6">
        <v>7.0</v>
      </c>
      <c r="F185" s="6" t="s">
        <v>2098</v>
      </c>
      <c r="G185" s="6" t="s">
        <v>1375</v>
      </c>
      <c r="H185" s="6" t="s">
        <v>311</v>
      </c>
      <c r="I185" s="6" t="s">
        <v>2099</v>
      </c>
      <c r="J185" s="6"/>
      <c r="K185" s="6"/>
      <c r="L185" s="6"/>
      <c r="M185" s="6"/>
      <c r="N185" s="6"/>
      <c r="O185" s="6"/>
      <c r="P185" s="6"/>
      <c r="Q185" s="6"/>
      <c r="R185" s="6"/>
      <c r="S185" s="6"/>
      <c r="T185" s="6"/>
      <c r="U185" s="6"/>
    </row>
    <row r="186" ht="15.75" customHeight="1">
      <c r="B186" s="20"/>
      <c r="C186" s="20"/>
      <c r="D186" s="20"/>
      <c r="E186" s="20"/>
      <c r="F186" s="20"/>
      <c r="G186" s="20"/>
      <c r="H186" s="20"/>
      <c r="I186" s="20"/>
      <c r="J186" s="20"/>
      <c r="K186" s="20"/>
      <c r="L186" s="20"/>
      <c r="M186" s="20"/>
      <c r="N186" s="20"/>
      <c r="O186" s="20"/>
      <c r="P186" s="20"/>
      <c r="Q186" s="20"/>
      <c r="R186" s="20"/>
      <c r="S186" s="20"/>
      <c r="T186" s="20"/>
      <c r="U186" s="20"/>
    </row>
    <row r="187" ht="15.75" customHeight="1">
      <c r="B187" s="20"/>
      <c r="C187" s="20"/>
      <c r="D187" s="20"/>
      <c r="E187" s="20"/>
      <c r="F187" s="20"/>
      <c r="G187" s="20"/>
      <c r="H187" s="20"/>
      <c r="I187" s="20"/>
      <c r="J187" s="20"/>
      <c r="K187" s="20"/>
      <c r="L187" s="20"/>
      <c r="M187" s="20"/>
      <c r="N187" s="20"/>
      <c r="O187" s="20"/>
      <c r="P187" s="20"/>
      <c r="Q187" s="20"/>
      <c r="R187" s="20"/>
      <c r="S187" s="20"/>
      <c r="T187" s="20"/>
      <c r="U187" s="20"/>
    </row>
    <row r="188" ht="15.75" customHeight="1">
      <c r="B188" s="20"/>
      <c r="C188" s="20"/>
      <c r="D188" s="20"/>
      <c r="E188" s="20"/>
      <c r="F188" s="20"/>
      <c r="G188" s="20"/>
      <c r="H188" s="20"/>
      <c r="I188" s="20"/>
      <c r="J188" s="20"/>
      <c r="K188" s="20"/>
      <c r="L188" s="20"/>
      <c r="M188" s="20"/>
      <c r="N188" s="20"/>
      <c r="O188" s="20"/>
      <c r="P188" s="20"/>
      <c r="Q188" s="20"/>
      <c r="R188" s="20"/>
      <c r="S188" s="20"/>
      <c r="T188" s="20"/>
      <c r="U188" s="20"/>
    </row>
    <row r="189" ht="15.75" customHeight="1">
      <c r="B189" s="20"/>
      <c r="C189" s="20"/>
      <c r="D189" s="20"/>
      <c r="E189" s="20"/>
      <c r="F189" s="20"/>
      <c r="G189" s="20"/>
      <c r="H189" s="20"/>
      <c r="I189" s="20"/>
      <c r="J189" s="20"/>
      <c r="K189" s="20"/>
      <c r="L189" s="20"/>
      <c r="M189" s="20"/>
      <c r="N189" s="20"/>
      <c r="O189" s="20"/>
      <c r="P189" s="20"/>
      <c r="Q189" s="20"/>
      <c r="R189" s="20"/>
      <c r="S189" s="20"/>
      <c r="T189" s="20"/>
      <c r="U189" s="20"/>
    </row>
    <row r="190" ht="15.75" customHeight="1">
      <c r="B190" s="20"/>
      <c r="C190" s="20"/>
      <c r="D190" s="20"/>
      <c r="E190" s="20"/>
      <c r="F190" s="20"/>
      <c r="G190" s="20"/>
      <c r="H190" s="20"/>
      <c r="I190" s="20"/>
      <c r="J190" s="20"/>
      <c r="K190" s="20"/>
      <c r="L190" s="20"/>
      <c r="M190" s="20"/>
      <c r="N190" s="20"/>
      <c r="O190" s="20"/>
      <c r="P190" s="20"/>
      <c r="Q190" s="20"/>
      <c r="R190" s="20"/>
      <c r="S190" s="20"/>
      <c r="T190" s="20"/>
      <c r="U190" s="20"/>
    </row>
    <row r="191" ht="15.75" customHeight="1">
      <c r="B191" s="20"/>
      <c r="C191" s="20"/>
      <c r="D191" s="20"/>
      <c r="E191" s="20"/>
      <c r="F191" s="20"/>
      <c r="G191" s="20"/>
      <c r="H191" s="20"/>
      <c r="I191" s="20"/>
      <c r="J191" s="20"/>
      <c r="K191" s="20"/>
      <c r="L191" s="20"/>
      <c r="M191" s="20"/>
      <c r="N191" s="20"/>
      <c r="O191" s="20"/>
      <c r="P191" s="20"/>
      <c r="Q191" s="20"/>
      <c r="R191" s="20"/>
      <c r="S191" s="20"/>
      <c r="T191" s="20"/>
      <c r="U191" s="20"/>
    </row>
    <row r="192" ht="15.75" customHeight="1">
      <c r="B192" s="20"/>
      <c r="C192" s="20"/>
      <c r="D192" s="20"/>
      <c r="E192" s="20"/>
      <c r="F192" s="20"/>
      <c r="G192" s="20"/>
      <c r="H192" s="20"/>
      <c r="I192" s="20"/>
      <c r="J192" s="20"/>
      <c r="K192" s="20"/>
      <c r="L192" s="20"/>
      <c r="M192" s="20"/>
      <c r="N192" s="20"/>
      <c r="O192" s="20"/>
      <c r="P192" s="20"/>
      <c r="Q192" s="20"/>
      <c r="R192" s="20"/>
      <c r="S192" s="20"/>
      <c r="T192" s="20"/>
      <c r="U192" s="20"/>
    </row>
    <row r="193" ht="15.75" customHeight="1">
      <c r="B193" s="20"/>
      <c r="C193" s="20"/>
      <c r="D193" s="20"/>
      <c r="E193" s="20"/>
      <c r="F193" s="20"/>
      <c r="G193" s="20"/>
      <c r="H193" s="20"/>
      <c r="I193" s="20"/>
      <c r="J193" s="20"/>
      <c r="K193" s="20"/>
      <c r="L193" s="20"/>
      <c r="M193" s="20"/>
      <c r="N193" s="20"/>
      <c r="O193" s="20"/>
      <c r="P193" s="20"/>
      <c r="Q193" s="20"/>
      <c r="R193" s="20"/>
      <c r="S193" s="20"/>
      <c r="T193" s="20"/>
      <c r="U193" s="20"/>
    </row>
    <row r="194" ht="15.75" customHeight="1">
      <c r="B194" s="20"/>
      <c r="C194" s="20"/>
      <c r="D194" s="20"/>
      <c r="E194" s="20"/>
      <c r="F194" s="20"/>
      <c r="G194" s="20"/>
      <c r="H194" s="20"/>
      <c r="I194" s="20"/>
      <c r="J194" s="20"/>
      <c r="K194" s="20"/>
      <c r="L194" s="20"/>
      <c r="M194" s="20"/>
      <c r="N194" s="20"/>
      <c r="O194" s="20"/>
      <c r="P194" s="20"/>
      <c r="Q194" s="20"/>
      <c r="R194" s="20"/>
      <c r="S194" s="20"/>
      <c r="T194" s="20"/>
      <c r="U194" s="20"/>
    </row>
    <row r="195" ht="15.75" customHeight="1">
      <c r="B195" s="20"/>
      <c r="C195" s="20"/>
      <c r="D195" s="20"/>
      <c r="E195" s="20"/>
      <c r="F195" s="20"/>
      <c r="G195" s="20"/>
      <c r="H195" s="20"/>
      <c r="I195" s="20"/>
      <c r="J195" s="20"/>
      <c r="K195" s="20"/>
      <c r="L195" s="20"/>
      <c r="M195" s="20"/>
      <c r="N195" s="20"/>
      <c r="O195" s="20"/>
      <c r="P195" s="20"/>
      <c r="Q195" s="20"/>
      <c r="R195" s="20"/>
      <c r="S195" s="20"/>
      <c r="T195" s="20"/>
      <c r="U195" s="20"/>
    </row>
    <row r="196" ht="15.75" customHeight="1">
      <c r="B196" s="20"/>
      <c r="C196" s="20"/>
      <c r="D196" s="20"/>
      <c r="E196" s="20"/>
      <c r="F196" s="20"/>
      <c r="G196" s="20"/>
      <c r="H196" s="20"/>
      <c r="I196" s="20"/>
      <c r="J196" s="20"/>
      <c r="K196" s="20"/>
      <c r="L196" s="20"/>
      <c r="M196" s="20"/>
      <c r="N196" s="20"/>
      <c r="O196" s="20"/>
      <c r="P196" s="20"/>
      <c r="Q196" s="20"/>
      <c r="R196" s="20"/>
      <c r="S196" s="20"/>
      <c r="T196" s="20"/>
      <c r="U196" s="20"/>
    </row>
    <row r="197" ht="15.75" customHeight="1">
      <c r="B197" s="20"/>
      <c r="C197" s="20"/>
      <c r="D197" s="20"/>
      <c r="E197" s="20"/>
      <c r="F197" s="20"/>
      <c r="G197" s="20"/>
      <c r="H197" s="20"/>
      <c r="I197" s="20"/>
      <c r="J197" s="20"/>
      <c r="K197" s="20"/>
      <c r="L197" s="20"/>
      <c r="M197" s="20"/>
      <c r="N197" s="20"/>
      <c r="O197" s="20"/>
      <c r="P197" s="20"/>
      <c r="Q197" s="20"/>
      <c r="R197" s="20"/>
      <c r="S197" s="20"/>
      <c r="T197" s="20"/>
      <c r="U197" s="20"/>
    </row>
    <row r="198" ht="15.75" customHeight="1">
      <c r="B198" s="20"/>
      <c r="C198" s="20"/>
      <c r="D198" s="20"/>
      <c r="E198" s="20"/>
      <c r="F198" s="20"/>
      <c r="G198" s="20"/>
      <c r="H198" s="20"/>
      <c r="I198" s="20"/>
      <c r="J198" s="20"/>
      <c r="K198" s="20"/>
      <c r="L198" s="20"/>
      <c r="M198" s="20"/>
      <c r="N198" s="20"/>
      <c r="O198" s="20"/>
      <c r="P198" s="20"/>
      <c r="Q198" s="20"/>
      <c r="R198" s="20"/>
      <c r="S198" s="20"/>
      <c r="T198" s="20"/>
      <c r="U198" s="20"/>
    </row>
    <row r="199" ht="15.75" customHeight="1">
      <c r="B199" s="20"/>
      <c r="C199" s="20"/>
      <c r="D199" s="20"/>
      <c r="E199" s="20"/>
      <c r="F199" s="20"/>
      <c r="G199" s="20"/>
      <c r="H199" s="20"/>
      <c r="I199" s="20"/>
      <c r="J199" s="20"/>
      <c r="K199" s="20"/>
      <c r="L199" s="20"/>
      <c r="M199" s="20"/>
      <c r="N199" s="20"/>
      <c r="O199" s="20"/>
      <c r="P199" s="20"/>
      <c r="Q199" s="20"/>
      <c r="R199" s="20"/>
      <c r="S199" s="20"/>
      <c r="T199" s="20"/>
      <c r="U199" s="20"/>
    </row>
    <row r="200" ht="15.75" customHeight="1">
      <c r="B200" s="20"/>
      <c r="C200" s="20"/>
      <c r="D200" s="20"/>
      <c r="E200" s="20"/>
      <c r="F200" s="20"/>
      <c r="G200" s="20"/>
      <c r="H200" s="20"/>
      <c r="I200" s="20"/>
      <c r="J200" s="20"/>
      <c r="K200" s="20"/>
      <c r="L200" s="20"/>
      <c r="M200" s="20"/>
      <c r="N200" s="20"/>
      <c r="O200" s="20"/>
      <c r="P200" s="20"/>
      <c r="Q200" s="20"/>
      <c r="R200" s="20"/>
      <c r="S200" s="20"/>
      <c r="T200" s="20"/>
      <c r="U200" s="20"/>
    </row>
    <row r="201" ht="15.75" customHeight="1">
      <c r="B201" s="20"/>
      <c r="C201" s="20"/>
      <c r="D201" s="20"/>
      <c r="E201" s="20"/>
      <c r="F201" s="20"/>
      <c r="G201" s="20"/>
      <c r="H201" s="20"/>
      <c r="I201" s="20"/>
      <c r="J201" s="20"/>
      <c r="K201" s="20"/>
      <c r="L201" s="20"/>
      <c r="M201" s="20"/>
      <c r="N201" s="20"/>
      <c r="O201" s="20"/>
      <c r="P201" s="20"/>
      <c r="Q201" s="20"/>
      <c r="R201" s="20"/>
      <c r="S201" s="20"/>
      <c r="T201" s="20"/>
      <c r="U201" s="20"/>
    </row>
    <row r="202" ht="15.75" customHeight="1">
      <c r="B202" s="20"/>
      <c r="C202" s="20"/>
      <c r="D202" s="20"/>
      <c r="E202" s="20"/>
      <c r="F202" s="20"/>
      <c r="G202" s="20"/>
      <c r="H202" s="20"/>
      <c r="I202" s="20"/>
      <c r="J202" s="20"/>
      <c r="K202" s="20"/>
      <c r="L202" s="20"/>
      <c r="M202" s="20"/>
      <c r="N202" s="20"/>
      <c r="O202" s="20"/>
      <c r="P202" s="20"/>
      <c r="Q202" s="20"/>
      <c r="R202" s="20"/>
      <c r="S202" s="20"/>
      <c r="T202" s="20"/>
      <c r="U202" s="20"/>
    </row>
    <row r="203" ht="15.75" customHeight="1">
      <c r="B203" s="20"/>
      <c r="C203" s="20"/>
      <c r="D203" s="20"/>
      <c r="E203" s="20"/>
      <c r="F203" s="20"/>
      <c r="G203" s="20"/>
      <c r="H203" s="20"/>
      <c r="I203" s="20"/>
      <c r="J203" s="20"/>
      <c r="K203" s="20"/>
      <c r="L203" s="20"/>
      <c r="M203" s="20"/>
      <c r="N203" s="20"/>
      <c r="O203" s="20"/>
      <c r="P203" s="20"/>
      <c r="Q203" s="20"/>
      <c r="R203" s="20"/>
      <c r="S203" s="20"/>
      <c r="T203" s="20"/>
      <c r="U203" s="20"/>
    </row>
    <row r="204" ht="15.75" customHeight="1">
      <c r="B204" s="20"/>
      <c r="C204" s="20"/>
      <c r="D204" s="20"/>
      <c r="E204" s="20"/>
      <c r="F204" s="20"/>
      <c r="G204" s="20"/>
      <c r="H204" s="20"/>
      <c r="I204" s="20"/>
      <c r="J204" s="20"/>
      <c r="K204" s="20"/>
      <c r="L204" s="20"/>
      <c r="M204" s="20"/>
      <c r="N204" s="20"/>
      <c r="O204" s="20"/>
      <c r="P204" s="20"/>
      <c r="Q204" s="20"/>
      <c r="R204" s="20"/>
      <c r="S204" s="20"/>
      <c r="T204" s="20"/>
      <c r="U204" s="20"/>
    </row>
    <row r="205" ht="15.75" customHeight="1">
      <c r="B205" s="20"/>
      <c r="C205" s="20"/>
      <c r="D205" s="20"/>
      <c r="E205" s="20"/>
      <c r="F205" s="20"/>
      <c r="G205" s="20"/>
      <c r="H205" s="20"/>
      <c r="I205" s="20"/>
      <c r="J205" s="20"/>
      <c r="K205" s="20"/>
      <c r="L205" s="20"/>
      <c r="M205" s="20"/>
      <c r="N205" s="20"/>
      <c r="O205" s="20"/>
      <c r="P205" s="20"/>
      <c r="Q205" s="20"/>
      <c r="R205" s="20"/>
      <c r="S205" s="20"/>
      <c r="T205" s="20"/>
      <c r="U205" s="20"/>
    </row>
    <row r="206" ht="15.75" customHeight="1">
      <c r="B206" s="20"/>
      <c r="C206" s="20"/>
      <c r="D206" s="20"/>
      <c r="E206" s="20"/>
      <c r="F206" s="20"/>
      <c r="G206" s="20"/>
      <c r="H206" s="20"/>
      <c r="I206" s="20"/>
      <c r="J206" s="20"/>
      <c r="K206" s="20"/>
      <c r="L206" s="20"/>
      <c r="M206" s="20"/>
      <c r="N206" s="20"/>
      <c r="O206" s="20"/>
      <c r="P206" s="20"/>
      <c r="Q206" s="20"/>
      <c r="R206" s="20"/>
      <c r="S206" s="20"/>
      <c r="T206" s="20"/>
      <c r="U206" s="20"/>
    </row>
    <row r="207" ht="15.75" customHeight="1">
      <c r="B207" s="20"/>
      <c r="C207" s="20"/>
      <c r="D207" s="20"/>
      <c r="E207" s="20"/>
      <c r="F207" s="20"/>
      <c r="G207" s="20"/>
      <c r="H207" s="20"/>
      <c r="I207" s="20"/>
      <c r="J207" s="20"/>
      <c r="K207" s="20"/>
      <c r="L207" s="20"/>
      <c r="M207" s="20"/>
      <c r="N207" s="20"/>
      <c r="O207" s="20"/>
      <c r="P207" s="20"/>
      <c r="Q207" s="20"/>
      <c r="R207" s="20"/>
      <c r="S207" s="20"/>
      <c r="T207" s="20"/>
      <c r="U207" s="20"/>
    </row>
    <row r="208" ht="15.75" customHeight="1">
      <c r="B208" s="20"/>
      <c r="C208" s="20"/>
      <c r="D208" s="20"/>
      <c r="E208" s="20"/>
      <c r="F208" s="20"/>
      <c r="G208" s="20"/>
      <c r="H208" s="20"/>
      <c r="I208" s="20"/>
      <c r="J208" s="20"/>
      <c r="K208" s="20"/>
      <c r="L208" s="20"/>
      <c r="M208" s="20"/>
      <c r="N208" s="20"/>
      <c r="O208" s="20"/>
      <c r="P208" s="20"/>
      <c r="Q208" s="20"/>
      <c r="R208" s="20"/>
      <c r="S208" s="20"/>
      <c r="T208" s="20"/>
      <c r="U208" s="20"/>
    </row>
    <row r="209" ht="15.75" customHeight="1">
      <c r="B209" s="20"/>
      <c r="C209" s="20"/>
      <c r="D209" s="20"/>
      <c r="E209" s="20"/>
      <c r="F209" s="20"/>
      <c r="G209" s="20"/>
      <c r="H209" s="20"/>
      <c r="I209" s="20"/>
      <c r="J209" s="20"/>
      <c r="K209" s="20"/>
      <c r="L209" s="20"/>
      <c r="M209" s="20"/>
      <c r="N209" s="20"/>
      <c r="O209" s="20"/>
      <c r="P209" s="20"/>
      <c r="Q209" s="20"/>
      <c r="R209" s="20"/>
      <c r="S209" s="20"/>
      <c r="T209" s="20"/>
      <c r="U209" s="20"/>
    </row>
    <row r="210" ht="15.75" customHeight="1">
      <c r="B210" s="20"/>
      <c r="C210" s="20"/>
      <c r="D210" s="20"/>
      <c r="E210" s="20"/>
      <c r="F210" s="20"/>
      <c r="G210" s="20"/>
      <c r="H210" s="20"/>
      <c r="I210" s="20"/>
      <c r="J210" s="20"/>
      <c r="K210" s="20"/>
      <c r="L210" s="20"/>
      <c r="M210" s="20"/>
      <c r="N210" s="20"/>
      <c r="O210" s="20"/>
      <c r="P210" s="20"/>
      <c r="Q210" s="20"/>
      <c r="R210" s="20"/>
      <c r="S210" s="20"/>
      <c r="T210" s="20"/>
      <c r="U210" s="20"/>
    </row>
    <row r="211" ht="15.75" customHeight="1">
      <c r="B211" s="20"/>
      <c r="C211" s="20"/>
      <c r="D211" s="20"/>
      <c r="E211" s="20"/>
      <c r="F211" s="20"/>
      <c r="G211" s="20"/>
      <c r="H211" s="20"/>
      <c r="I211" s="20"/>
      <c r="J211" s="20"/>
      <c r="K211" s="20"/>
      <c r="L211" s="20"/>
      <c r="M211" s="20"/>
      <c r="N211" s="20"/>
      <c r="O211" s="20"/>
      <c r="P211" s="20"/>
      <c r="Q211" s="20"/>
      <c r="R211" s="20"/>
      <c r="S211" s="20"/>
      <c r="T211" s="20"/>
      <c r="U211" s="20"/>
    </row>
    <row r="212" ht="15.75" customHeight="1">
      <c r="B212" s="20"/>
      <c r="C212" s="20"/>
      <c r="D212" s="20"/>
      <c r="E212" s="20"/>
      <c r="F212" s="20"/>
      <c r="G212" s="20"/>
      <c r="H212" s="20"/>
      <c r="I212" s="20"/>
      <c r="J212" s="20"/>
      <c r="K212" s="20"/>
      <c r="L212" s="20"/>
      <c r="M212" s="20"/>
      <c r="N212" s="20"/>
      <c r="O212" s="20"/>
      <c r="P212" s="20"/>
      <c r="Q212" s="20"/>
      <c r="R212" s="20"/>
      <c r="S212" s="20"/>
      <c r="T212" s="20"/>
      <c r="U212" s="20"/>
    </row>
    <row r="213" ht="15.75" customHeight="1">
      <c r="B213" s="20"/>
      <c r="C213" s="20"/>
      <c r="D213" s="20"/>
      <c r="E213" s="20"/>
      <c r="F213" s="20"/>
      <c r="G213" s="20"/>
      <c r="H213" s="20"/>
      <c r="I213" s="20"/>
      <c r="J213" s="20"/>
      <c r="K213" s="20"/>
      <c r="L213" s="20"/>
      <c r="M213" s="20"/>
      <c r="N213" s="20"/>
      <c r="O213" s="20"/>
      <c r="P213" s="20"/>
      <c r="Q213" s="20"/>
      <c r="R213" s="20"/>
      <c r="S213" s="20"/>
      <c r="T213" s="20"/>
      <c r="U213" s="20"/>
    </row>
    <row r="214" ht="15.75" customHeight="1">
      <c r="B214" s="20"/>
      <c r="C214" s="20"/>
      <c r="D214" s="20"/>
      <c r="E214" s="20"/>
      <c r="F214" s="20"/>
      <c r="G214" s="20"/>
      <c r="H214" s="20"/>
      <c r="I214" s="20"/>
      <c r="J214" s="20"/>
      <c r="K214" s="20"/>
      <c r="L214" s="20"/>
      <c r="M214" s="20"/>
      <c r="N214" s="20"/>
      <c r="O214" s="20"/>
      <c r="P214" s="20"/>
      <c r="Q214" s="20"/>
      <c r="R214" s="20"/>
      <c r="S214" s="20"/>
      <c r="T214" s="20"/>
      <c r="U214" s="20"/>
    </row>
    <row r="215" ht="15.75" customHeight="1">
      <c r="B215" s="20"/>
      <c r="C215" s="20"/>
      <c r="D215" s="20"/>
      <c r="E215" s="20"/>
      <c r="F215" s="20"/>
      <c r="G215" s="20"/>
      <c r="H215" s="20"/>
      <c r="I215" s="20"/>
      <c r="J215" s="20"/>
      <c r="K215" s="20"/>
      <c r="L215" s="20"/>
      <c r="M215" s="20"/>
      <c r="N215" s="20"/>
      <c r="O215" s="20"/>
      <c r="P215" s="20"/>
      <c r="Q215" s="20"/>
      <c r="R215" s="20"/>
      <c r="S215" s="20"/>
      <c r="T215" s="20"/>
      <c r="U215" s="20"/>
    </row>
    <row r="216" ht="15.75" customHeight="1">
      <c r="B216" s="20"/>
      <c r="C216" s="20"/>
      <c r="D216" s="20"/>
      <c r="E216" s="20"/>
      <c r="F216" s="20"/>
      <c r="G216" s="20"/>
      <c r="H216" s="20"/>
      <c r="I216" s="20"/>
      <c r="J216" s="20"/>
      <c r="K216" s="20"/>
      <c r="L216" s="20"/>
      <c r="M216" s="20"/>
      <c r="N216" s="20"/>
      <c r="O216" s="20"/>
      <c r="P216" s="20"/>
      <c r="Q216" s="20"/>
      <c r="R216" s="20"/>
      <c r="S216" s="20"/>
      <c r="T216" s="20"/>
      <c r="U216" s="20"/>
    </row>
    <row r="217" ht="15.75" customHeight="1">
      <c r="B217" s="20"/>
      <c r="C217" s="20"/>
      <c r="D217" s="20"/>
      <c r="E217" s="20"/>
      <c r="F217" s="20"/>
      <c r="G217" s="20"/>
      <c r="H217" s="20"/>
      <c r="I217" s="20"/>
      <c r="J217" s="20"/>
      <c r="K217" s="20"/>
      <c r="L217" s="20"/>
      <c r="M217" s="20"/>
      <c r="N217" s="20"/>
      <c r="O217" s="20"/>
      <c r="P217" s="20"/>
      <c r="Q217" s="20"/>
      <c r="R217" s="20"/>
      <c r="S217" s="20"/>
      <c r="T217" s="20"/>
      <c r="U217" s="20"/>
    </row>
    <row r="218" ht="15.75" customHeight="1">
      <c r="B218" s="20"/>
      <c r="C218" s="20"/>
      <c r="D218" s="20"/>
      <c r="E218" s="20"/>
      <c r="F218" s="20"/>
      <c r="G218" s="20"/>
      <c r="H218" s="20"/>
      <c r="I218" s="20"/>
      <c r="J218" s="20"/>
      <c r="K218" s="20"/>
      <c r="L218" s="20"/>
      <c r="M218" s="20"/>
      <c r="N218" s="20"/>
      <c r="O218" s="20"/>
      <c r="P218" s="20"/>
      <c r="Q218" s="20"/>
      <c r="R218" s="20"/>
      <c r="S218" s="20"/>
      <c r="T218" s="20"/>
      <c r="U218" s="20"/>
    </row>
    <row r="219" ht="15.75" customHeight="1">
      <c r="B219" s="20"/>
      <c r="C219" s="20"/>
      <c r="D219" s="20"/>
      <c r="E219" s="20"/>
      <c r="F219" s="20"/>
      <c r="G219" s="20"/>
      <c r="H219" s="20"/>
      <c r="I219" s="20"/>
      <c r="J219" s="20"/>
      <c r="K219" s="20"/>
      <c r="L219" s="20"/>
      <c r="M219" s="20"/>
      <c r="N219" s="20"/>
      <c r="O219" s="20"/>
      <c r="P219" s="20"/>
      <c r="Q219" s="20"/>
      <c r="R219" s="20"/>
      <c r="S219" s="20"/>
      <c r="T219" s="20"/>
      <c r="U219" s="20"/>
    </row>
    <row r="220" ht="15.75" customHeight="1">
      <c r="B220" s="20"/>
      <c r="C220" s="20"/>
      <c r="D220" s="20"/>
      <c r="E220" s="20"/>
      <c r="F220" s="20"/>
      <c r="G220" s="20"/>
      <c r="H220" s="20"/>
      <c r="I220" s="20"/>
      <c r="J220" s="20"/>
      <c r="K220" s="20"/>
      <c r="L220" s="20"/>
      <c r="M220" s="20"/>
      <c r="N220" s="20"/>
      <c r="O220" s="20"/>
      <c r="P220" s="20"/>
      <c r="Q220" s="20"/>
      <c r="R220" s="20"/>
      <c r="S220" s="20"/>
      <c r="T220" s="20"/>
      <c r="U220" s="20"/>
    </row>
    <row r="221" ht="15.75" customHeight="1">
      <c r="B221" s="20"/>
      <c r="C221" s="20"/>
      <c r="D221" s="20"/>
      <c r="E221" s="20"/>
      <c r="F221" s="20"/>
      <c r="G221" s="20"/>
      <c r="H221" s="20"/>
      <c r="I221" s="20"/>
      <c r="J221" s="20"/>
      <c r="K221" s="20"/>
      <c r="L221" s="20"/>
      <c r="M221" s="20"/>
      <c r="N221" s="20"/>
      <c r="O221" s="20"/>
      <c r="P221" s="20"/>
      <c r="Q221" s="20"/>
      <c r="R221" s="20"/>
      <c r="S221" s="20"/>
      <c r="T221" s="20"/>
      <c r="U221" s="20"/>
    </row>
    <row r="222" ht="15.75" customHeight="1">
      <c r="B222" s="20"/>
      <c r="C222" s="20"/>
      <c r="D222" s="20"/>
      <c r="E222" s="20"/>
      <c r="F222" s="20"/>
      <c r="G222" s="20"/>
      <c r="H222" s="20"/>
      <c r="I222" s="20"/>
      <c r="J222" s="20"/>
      <c r="K222" s="20"/>
      <c r="L222" s="20"/>
      <c r="M222" s="20"/>
      <c r="N222" s="20"/>
      <c r="O222" s="20"/>
      <c r="P222" s="20"/>
      <c r="Q222" s="20"/>
      <c r="R222" s="20"/>
      <c r="S222" s="20"/>
      <c r="T222" s="20"/>
      <c r="U222" s="20"/>
    </row>
    <row r="223" ht="15.75" customHeight="1">
      <c r="B223" s="20"/>
      <c r="C223" s="20"/>
      <c r="D223" s="20"/>
      <c r="E223" s="20"/>
      <c r="F223" s="20"/>
      <c r="G223" s="20"/>
      <c r="H223" s="20"/>
      <c r="I223" s="20"/>
      <c r="J223" s="20"/>
      <c r="K223" s="20"/>
      <c r="L223" s="20"/>
      <c r="M223" s="20"/>
      <c r="N223" s="20"/>
      <c r="O223" s="20"/>
      <c r="P223" s="20"/>
      <c r="Q223" s="20"/>
      <c r="R223" s="20"/>
      <c r="S223" s="20"/>
      <c r="T223" s="20"/>
      <c r="U223" s="20"/>
    </row>
    <row r="224" ht="15.75" customHeight="1">
      <c r="B224" s="20"/>
      <c r="C224" s="20"/>
      <c r="D224" s="20"/>
      <c r="E224" s="20"/>
      <c r="F224" s="20"/>
      <c r="G224" s="20"/>
      <c r="H224" s="20"/>
      <c r="I224" s="20"/>
      <c r="J224" s="20"/>
      <c r="K224" s="20"/>
      <c r="L224" s="20"/>
      <c r="M224" s="20"/>
      <c r="N224" s="20"/>
      <c r="O224" s="20"/>
      <c r="P224" s="20"/>
      <c r="Q224" s="20"/>
      <c r="R224" s="20"/>
      <c r="S224" s="20"/>
      <c r="T224" s="20"/>
      <c r="U224" s="20"/>
    </row>
    <row r="225" ht="15.75" customHeight="1">
      <c r="B225" s="20"/>
      <c r="C225" s="20"/>
      <c r="D225" s="20"/>
      <c r="E225" s="20"/>
      <c r="F225" s="20"/>
      <c r="G225" s="20"/>
      <c r="H225" s="20"/>
      <c r="I225" s="20"/>
      <c r="J225" s="20"/>
      <c r="K225" s="20"/>
      <c r="L225" s="20"/>
      <c r="M225" s="20"/>
      <c r="N225" s="20"/>
      <c r="O225" s="20"/>
      <c r="P225" s="20"/>
      <c r="Q225" s="20"/>
      <c r="R225" s="20"/>
      <c r="S225" s="20"/>
      <c r="T225" s="20"/>
      <c r="U225" s="20"/>
    </row>
    <row r="226" ht="15.75" customHeight="1">
      <c r="B226" s="20"/>
      <c r="C226" s="20"/>
      <c r="D226" s="20"/>
      <c r="E226" s="20"/>
      <c r="F226" s="20"/>
      <c r="G226" s="20"/>
      <c r="H226" s="20"/>
      <c r="I226" s="20"/>
      <c r="J226" s="20"/>
      <c r="K226" s="20"/>
      <c r="L226" s="20"/>
      <c r="M226" s="20"/>
      <c r="N226" s="20"/>
      <c r="O226" s="20"/>
      <c r="P226" s="20"/>
      <c r="Q226" s="20"/>
      <c r="R226" s="20"/>
      <c r="S226" s="20"/>
      <c r="T226" s="20"/>
      <c r="U226" s="20"/>
    </row>
    <row r="227" ht="15.75" customHeight="1">
      <c r="B227" s="20"/>
      <c r="C227" s="20"/>
      <c r="D227" s="20"/>
      <c r="E227" s="20"/>
      <c r="F227" s="20"/>
      <c r="G227" s="20"/>
      <c r="H227" s="20"/>
      <c r="I227" s="20"/>
      <c r="J227" s="20"/>
      <c r="K227" s="20"/>
      <c r="L227" s="20"/>
      <c r="M227" s="20"/>
      <c r="N227" s="20"/>
      <c r="O227" s="20"/>
      <c r="P227" s="20"/>
      <c r="Q227" s="20"/>
      <c r="R227" s="20"/>
      <c r="S227" s="20"/>
      <c r="T227" s="20"/>
      <c r="U227" s="20"/>
    </row>
    <row r="228" ht="15.75" customHeight="1">
      <c r="B228" s="20"/>
      <c r="C228" s="20"/>
      <c r="D228" s="20"/>
      <c r="E228" s="20"/>
      <c r="F228" s="20"/>
      <c r="G228" s="20"/>
      <c r="H228" s="20"/>
      <c r="I228" s="20"/>
      <c r="J228" s="20"/>
      <c r="K228" s="20"/>
      <c r="L228" s="20"/>
      <c r="M228" s="20"/>
      <c r="N228" s="20"/>
      <c r="O228" s="20"/>
      <c r="P228" s="20"/>
      <c r="Q228" s="20"/>
      <c r="R228" s="20"/>
      <c r="S228" s="20"/>
      <c r="T228" s="20"/>
      <c r="U228" s="20"/>
    </row>
    <row r="229" ht="15.75" customHeight="1">
      <c r="B229" s="20"/>
      <c r="C229" s="20"/>
      <c r="D229" s="20"/>
      <c r="E229" s="20"/>
      <c r="F229" s="20"/>
      <c r="G229" s="20"/>
      <c r="H229" s="20"/>
      <c r="I229" s="20"/>
      <c r="J229" s="20"/>
      <c r="K229" s="20"/>
      <c r="L229" s="20"/>
      <c r="M229" s="20"/>
      <c r="N229" s="20"/>
      <c r="O229" s="20"/>
      <c r="P229" s="20"/>
      <c r="Q229" s="20"/>
      <c r="R229" s="20"/>
      <c r="S229" s="20"/>
      <c r="T229" s="20"/>
      <c r="U229" s="20"/>
    </row>
    <row r="230" ht="15.75" customHeight="1">
      <c r="B230" s="20"/>
      <c r="C230" s="20"/>
      <c r="D230" s="20"/>
      <c r="E230" s="20"/>
      <c r="F230" s="20"/>
      <c r="G230" s="20"/>
      <c r="H230" s="20"/>
      <c r="I230" s="20"/>
      <c r="J230" s="20"/>
      <c r="K230" s="20"/>
      <c r="L230" s="20"/>
      <c r="M230" s="20"/>
      <c r="N230" s="20"/>
      <c r="O230" s="20"/>
      <c r="P230" s="20"/>
      <c r="Q230" s="20"/>
      <c r="R230" s="20"/>
      <c r="S230" s="20"/>
      <c r="T230" s="20"/>
      <c r="U230" s="20"/>
    </row>
    <row r="231" ht="15.75" customHeight="1">
      <c r="B231" s="20"/>
      <c r="C231" s="20"/>
      <c r="D231" s="20"/>
      <c r="E231" s="20"/>
      <c r="F231" s="20"/>
      <c r="G231" s="20"/>
      <c r="H231" s="20"/>
      <c r="I231" s="20"/>
      <c r="J231" s="20"/>
      <c r="K231" s="20"/>
      <c r="L231" s="20"/>
      <c r="M231" s="20"/>
      <c r="N231" s="20"/>
      <c r="O231" s="20"/>
      <c r="P231" s="20"/>
      <c r="Q231" s="20"/>
      <c r="R231" s="20"/>
      <c r="S231" s="20"/>
      <c r="T231" s="20"/>
      <c r="U231" s="20"/>
    </row>
    <row r="232" ht="15.75" customHeight="1">
      <c r="B232" s="20"/>
      <c r="C232" s="20"/>
      <c r="D232" s="20"/>
      <c r="E232" s="20"/>
      <c r="F232" s="20"/>
      <c r="G232" s="20"/>
      <c r="H232" s="20"/>
      <c r="I232" s="20"/>
      <c r="J232" s="20"/>
      <c r="K232" s="20"/>
      <c r="L232" s="20"/>
      <c r="M232" s="20"/>
      <c r="N232" s="20"/>
      <c r="O232" s="20"/>
      <c r="P232" s="20"/>
      <c r="Q232" s="20"/>
      <c r="R232" s="20"/>
      <c r="S232" s="20"/>
      <c r="T232" s="20"/>
      <c r="U232" s="20"/>
    </row>
    <row r="233" ht="15.75" customHeight="1">
      <c r="B233" s="20"/>
      <c r="C233" s="20"/>
      <c r="D233" s="20"/>
      <c r="E233" s="20"/>
      <c r="F233" s="20"/>
      <c r="G233" s="20"/>
      <c r="H233" s="20"/>
      <c r="I233" s="20"/>
      <c r="J233" s="20"/>
      <c r="K233" s="20"/>
      <c r="L233" s="20"/>
      <c r="M233" s="20"/>
      <c r="N233" s="20"/>
      <c r="O233" s="20"/>
      <c r="P233" s="20"/>
      <c r="Q233" s="20"/>
      <c r="R233" s="20"/>
      <c r="S233" s="20"/>
      <c r="T233" s="20"/>
      <c r="U233" s="20"/>
    </row>
    <row r="234" ht="15.75" customHeight="1">
      <c r="B234" s="20"/>
      <c r="C234" s="20"/>
      <c r="D234" s="20"/>
      <c r="E234" s="20"/>
      <c r="F234" s="20"/>
      <c r="G234" s="20"/>
      <c r="H234" s="20"/>
      <c r="I234" s="20"/>
      <c r="J234" s="20"/>
      <c r="K234" s="20"/>
      <c r="L234" s="20"/>
      <c r="M234" s="20"/>
      <c r="N234" s="20"/>
      <c r="O234" s="20"/>
      <c r="P234" s="20"/>
      <c r="Q234" s="20"/>
      <c r="R234" s="20"/>
      <c r="S234" s="20"/>
      <c r="T234" s="20"/>
      <c r="U234" s="20"/>
    </row>
    <row r="235" ht="15.75" customHeight="1">
      <c r="B235" s="20"/>
      <c r="C235" s="20"/>
      <c r="D235" s="20"/>
      <c r="E235" s="20"/>
      <c r="F235" s="20"/>
      <c r="G235" s="20"/>
      <c r="H235" s="20"/>
      <c r="I235" s="20"/>
      <c r="J235" s="20"/>
      <c r="K235" s="20"/>
      <c r="L235" s="20"/>
      <c r="M235" s="20"/>
      <c r="N235" s="20"/>
      <c r="O235" s="20"/>
      <c r="P235" s="20"/>
      <c r="Q235" s="20"/>
      <c r="R235" s="20"/>
      <c r="S235" s="20"/>
      <c r="T235" s="20"/>
      <c r="U235" s="20"/>
    </row>
    <row r="236" ht="15.75" customHeight="1">
      <c r="B236" s="20"/>
      <c r="C236" s="20"/>
      <c r="D236" s="20"/>
      <c r="E236" s="20"/>
      <c r="F236" s="20"/>
      <c r="G236" s="20"/>
      <c r="H236" s="20"/>
      <c r="I236" s="20"/>
      <c r="J236" s="20"/>
      <c r="K236" s="20"/>
      <c r="L236" s="20"/>
      <c r="M236" s="20"/>
      <c r="N236" s="20"/>
      <c r="O236" s="20"/>
      <c r="P236" s="20"/>
      <c r="Q236" s="20"/>
      <c r="R236" s="20"/>
      <c r="S236" s="20"/>
      <c r="T236" s="20"/>
      <c r="U236" s="20"/>
    </row>
    <row r="237" ht="15.75" customHeight="1">
      <c r="B237" s="20"/>
      <c r="C237" s="20"/>
      <c r="D237" s="20"/>
      <c r="E237" s="20"/>
      <c r="F237" s="20"/>
      <c r="G237" s="20"/>
      <c r="H237" s="20"/>
      <c r="I237" s="20"/>
      <c r="J237" s="20"/>
      <c r="K237" s="20"/>
      <c r="L237" s="20"/>
      <c r="M237" s="20"/>
      <c r="N237" s="20"/>
      <c r="O237" s="20"/>
      <c r="P237" s="20"/>
      <c r="Q237" s="20"/>
      <c r="R237" s="20"/>
      <c r="S237" s="20"/>
      <c r="T237" s="20"/>
      <c r="U237" s="20"/>
    </row>
    <row r="238" ht="15.75" customHeight="1">
      <c r="B238" s="20"/>
      <c r="C238" s="20"/>
      <c r="D238" s="20"/>
      <c r="E238" s="20"/>
      <c r="F238" s="20"/>
      <c r="G238" s="20"/>
      <c r="H238" s="20"/>
      <c r="I238" s="20"/>
      <c r="J238" s="20"/>
      <c r="K238" s="20"/>
      <c r="L238" s="20"/>
      <c r="M238" s="20"/>
      <c r="N238" s="20"/>
      <c r="O238" s="20"/>
      <c r="P238" s="20"/>
      <c r="Q238" s="20"/>
      <c r="R238" s="20"/>
      <c r="S238" s="20"/>
      <c r="T238" s="20"/>
      <c r="U238" s="20"/>
    </row>
    <row r="239" ht="15.75" customHeight="1">
      <c r="B239" s="20"/>
      <c r="C239" s="20"/>
      <c r="D239" s="20"/>
      <c r="E239" s="20"/>
      <c r="F239" s="20"/>
      <c r="G239" s="20"/>
      <c r="H239" s="20"/>
      <c r="I239" s="20"/>
      <c r="J239" s="20"/>
      <c r="K239" s="20"/>
      <c r="L239" s="20"/>
      <c r="M239" s="20"/>
      <c r="N239" s="20"/>
      <c r="O239" s="20"/>
      <c r="P239" s="20"/>
      <c r="Q239" s="20"/>
      <c r="R239" s="20"/>
      <c r="S239" s="20"/>
      <c r="T239" s="20"/>
      <c r="U239" s="20"/>
    </row>
    <row r="240" ht="15.75" customHeight="1">
      <c r="B240" s="20"/>
      <c r="C240" s="20"/>
      <c r="D240" s="20"/>
      <c r="E240" s="20"/>
      <c r="F240" s="20"/>
      <c r="G240" s="20"/>
      <c r="H240" s="20"/>
      <c r="I240" s="20"/>
      <c r="J240" s="20"/>
      <c r="K240" s="20"/>
      <c r="L240" s="20"/>
      <c r="M240" s="20"/>
      <c r="N240" s="20"/>
      <c r="O240" s="20"/>
      <c r="P240" s="20"/>
      <c r="Q240" s="20"/>
      <c r="R240" s="20"/>
      <c r="S240" s="20"/>
      <c r="T240" s="20"/>
      <c r="U240" s="20"/>
    </row>
    <row r="241" ht="15.75" customHeight="1">
      <c r="B241" s="20"/>
      <c r="C241" s="20"/>
      <c r="D241" s="20"/>
      <c r="E241" s="20"/>
      <c r="F241" s="20"/>
      <c r="G241" s="20"/>
      <c r="H241" s="20"/>
      <c r="I241" s="20"/>
      <c r="J241" s="20"/>
      <c r="K241" s="20"/>
      <c r="L241" s="20"/>
      <c r="M241" s="20"/>
      <c r="N241" s="20"/>
      <c r="O241" s="20"/>
      <c r="P241" s="20"/>
      <c r="Q241" s="20"/>
      <c r="R241" s="20"/>
      <c r="S241" s="20"/>
      <c r="T241" s="20"/>
      <c r="U241" s="20"/>
    </row>
    <row r="242" ht="15.75" customHeight="1">
      <c r="B242" s="20"/>
      <c r="C242" s="20"/>
      <c r="D242" s="20"/>
      <c r="E242" s="20"/>
      <c r="F242" s="20"/>
      <c r="G242" s="20"/>
      <c r="H242" s="20"/>
      <c r="I242" s="20"/>
      <c r="J242" s="20"/>
      <c r="K242" s="20"/>
      <c r="L242" s="20"/>
      <c r="M242" s="20"/>
      <c r="N242" s="20"/>
      <c r="O242" s="20"/>
      <c r="P242" s="20"/>
      <c r="Q242" s="20"/>
      <c r="R242" s="20"/>
      <c r="S242" s="20"/>
      <c r="T242" s="20"/>
      <c r="U242" s="20"/>
    </row>
    <row r="243" ht="15.75" customHeight="1">
      <c r="B243" s="20"/>
      <c r="C243" s="20"/>
      <c r="D243" s="20"/>
      <c r="E243" s="20"/>
      <c r="F243" s="20"/>
      <c r="G243" s="20"/>
      <c r="H243" s="20"/>
      <c r="I243" s="20"/>
      <c r="J243" s="20"/>
      <c r="K243" s="20"/>
      <c r="L243" s="20"/>
      <c r="M243" s="20"/>
      <c r="N243" s="20"/>
      <c r="O243" s="20"/>
      <c r="P243" s="20"/>
      <c r="Q243" s="20"/>
      <c r="R243" s="20"/>
      <c r="S243" s="20"/>
      <c r="T243" s="20"/>
      <c r="U243" s="20"/>
    </row>
    <row r="244" ht="15.75" customHeight="1">
      <c r="B244" s="20"/>
      <c r="C244" s="20"/>
      <c r="D244" s="20"/>
      <c r="E244" s="20"/>
      <c r="F244" s="20"/>
      <c r="G244" s="20"/>
      <c r="H244" s="20"/>
      <c r="I244" s="20"/>
      <c r="J244" s="20"/>
      <c r="K244" s="20"/>
      <c r="L244" s="20"/>
      <c r="M244" s="20"/>
      <c r="N244" s="20"/>
      <c r="O244" s="20"/>
      <c r="P244" s="20"/>
      <c r="Q244" s="20"/>
      <c r="R244" s="20"/>
      <c r="S244" s="20"/>
      <c r="T244" s="20"/>
      <c r="U244" s="20"/>
    </row>
    <row r="245" ht="15.75" customHeight="1">
      <c r="B245" s="20"/>
      <c r="C245" s="20"/>
      <c r="D245" s="20"/>
      <c r="E245" s="20"/>
      <c r="F245" s="20"/>
      <c r="G245" s="20"/>
      <c r="H245" s="20"/>
      <c r="I245" s="20"/>
      <c r="J245" s="20"/>
      <c r="K245" s="20"/>
      <c r="L245" s="20"/>
      <c r="M245" s="20"/>
      <c r="N245" s="20"/>
      <c r="O245" s="20"/>
      <c r="P245" s="20"/>
      <c r="Q245" s="20"/>
      <c r="R245" s="20"/>
      <c r="S245" s="20"/>
      <c r="T245" s="20"/>
      <c r="U245" s="20"/>
    </row>
    <row r="246" ht="15.75" customHeight="1">
      <c r="B246" s="20"/>
      <c r="C246" s="20"/>
      <c r="D246" s="20"/>
      <c r="E246" s="20"/>
      <c r="F246" s="20"/>
      <c r="G246" s="20"/>
      <c r="H246" s="20"/>
      <c r="I246" s="20"/>
      <c r="J246" s="20"/>
      <c r="K246" s="20"/>
      <c r="L246" s="20"/>
      <c r="M246" s="20"/>
      <c r="N246" s="20"/>
      <c r="O246" s="20"/>
      <c r="P246" s="20"/>
      <c r="Q246" s="20"/>
      <c r="R246" s="20"/>
      <c r="S246" s="20"/>
      <c r="T246" s="20"/>
      <c r="U246" s="20"/>
    </row>
    <row r="247" ht="15.75" customHeight="1">
      <c r="B247" s="20"/>
      <c r="C247" s="20"/>
      <c r="D247" s="20"/>
      <c r="E247" s="20"/>
      <c r="F247" s="20"/>
      <c r="G247" s="20"/>
      <c r="H247" s="20"/>
      <c r="I247" s="20"/>
      <c r="J247" s="20"/>
      <c r="K247" s="20"/>
      <c r="L247" s="20"/>
      <c r="M247" s="20"/>
      <c r="N247" s="20"/>
      <c r="O247" s="20"/>
      <c r="P247" s="20"/>
      <c r="Q247" s="20"/>
      <c r="R247" s="20"/>
      <c r="S247" s="20"/>
      <c r="T247" s="20"/>
      <c r="U247" s="20"/>
    </row>
    <row r="248" ht="15.75" customHeight="1">
      <c r="B248" s="20"/>
      <c r="C248" s="20"/>
      <c r="D248" s="20"/>
      <c r="E248" s="20"/>
      <c r="F248" s="20"/>
      <c r="G248" s="20"/>
      <c r="H248" s="20"/>
      <c r="I248" s="20"/>
      <c r="J248" s="20"/>
      <c r="K248" s="20"/>
      <c r="L248" s="20"/>
      <c r="M248" s="20"/>
      <c r="N248" s="20"/>
      <c r="O248" s="20"/>
      <c r="P248" s="20"/>
      <c r="Q248" s="20"/>
      <c r="R248" s="20"/>
      <c r="S248" s="20"/>
      <c r="T248" s="20"/>
      <c r="U248" s="20"/>
    </row>
    <row r="249" ht="15.75" customHeight="1">
      <c r="B249" s="20"/>
      <c r="C249" s="20"/>
      <c r="D249" s="20"/>
      <c r="E249" s="20"/>
      <c r="F249" s="20"/>
      <c r="G249" s="20"/>
      <c r="H249" s="20"/>
      <c r="I249" s="20"/>
      <c r="J249" s="20"/>
      <c r="K249" s="20"/>
      <c r="L249" s="20"/>
      <c r="M249" s="20"/>
      <c r="N249" s="20"/>
      <c r="O249" s="20"/>
      <c r="P249" s="20"/>
      <c r="Q249" s="20"/>
      <c r="R249" s="20"/>
      <c r="S249" s="20"/>
      <c r="T249" s="20"/>
      <c r="U249" s="20"/>
    </row>
    <row r="250" ht="15.75" customHeight="1">
      <c r="B250" s="20"/>
      <c r="C250" s="20"/>
      <c r="D250" s="20"/>
      <c r="E250" s="20"/>
      <c r="F250" s="20"/>
      <c r="G250" s="20"/>
      <c r="H250" s="20"/>
      <c r="I250" s="20"/>
      <c r="J250" s="20"/>
      <c r="K250" s="20"/>
      <c r="L250" s="20"/>
      <c r="M250" s="20"/>
      <c r="N250" s="20"/>
      <c r="O250" s="20"/>
      <c r="P250" s="20"/>
      <c r="Q250" s="20"/>
      <c r="R250" s="20"/>
      <c r="S250" s="20"/>
      <c r="T250" s="20"/>
      <c r="U250" s="20"/>
    </row>
    <row r="251" ht="15.75" customHeight="1">
      <c r="B251" s="20"/>
      <c r="C251" s="20"/>
      <c r="D251" s="20"/>
      <c r="E251" s="20"/>
      <c r="F251" s="20"/>
      <c r="G251" s="20"/>
      <c r="H251" s="20"/>
      <c r="I251" s="20"/>
      <c r="J251" s="20"/>
      <c r="K251" s="20"/>
      <c r="L251" s="20"/>
      <c r="M251" s="20"/>
      <c r="N251" s="20"/>
      <c r="O251" s="20"/>
      <c r="P251" s="20"/>
      <c r="Q251" s="20"/>
      <c r="R251" s="20"/>
      <c r="S251" s="20"/>
      <c r="T251" s="20"/>
      <c r="U251" s="20"/>
    </row>
    <row r="252" ht="15.75" customHeight="1">
      <c r="B252" s="20"/>
      <c r="C252" s="20"/>
      <c r="D252" s="20"/>
      <c r="E252" s="20"/>
      <c r="F252" s="20"/>
      <c r="G252" s="20"/>
      <c r="H252" s="20"/>
      <c r="I252" s="20"/>
      <c r="J252" s="20"/>
      <c r="K252" s="20"/>
      <c r="L252" s="20"/>
      <c r="M252" s="20"/>
      <c r="N252" s="20"/>
      <c r="O252" s="20"/>
      <c r="P252" s="20"/>
      <c r="Q252" s="20"/>
      <c r="R252" s="20"/>
      <c r="S252" s="20"/>
      <c r="T252" s="20"/>
      <c r="U252" s="20"/>
    </row>
    <row r="253" ht="15.75" customHeight="1">
      <c r="B253" s="20"/>
      <c r="C253" s="20"/>
      <c r="D253" s="20"/>
      <c r="E253" s="20"/>
      <c r="F253" s="20"/>
      <c r="G253" s="20"/>
      <c r="H253" s="20"/>
      <c r="I253" s="20"/>
      <c r="J253" s="20"/>
      <c r="K253" s="20"/>
      <c r="L253" s="20"/>
      <c r="M253" s="20"/>
      <c r="N253" s="20"/>
      <c r="O253" s="20"/>
      <c r="P253" s="20"/>
      <c r="Q253" s="20"/>
      <c r="R253" s="20"/>
      <c r="S253" s="20"/>
      <c r="T253" s="20"/>
      <c r="U253" s="20"/>
    </row>
    <row r="254" ht="15.75" customHeight="1">
      <c r="B254" s="20"/>
      <c r="C254" s="20"/>
      <c r="D254" s="20"/>
      <c r="E254" s="20"/>
      <c r="F254" s="20"/>
      <c r="G254" s="20"/>
      <c r="H254" s="20"/>
      <c r="I254" s="20"/>
      <c r="J254" s="20"/>
      <c r="K254" s="20"/>
      <c r="L254" s="20"/>
      <c r="M254" s="20"/>
      <c r="N254" s="20"/>
      <c r="O254" s="20"/>
      <c r="P254" s="20"/>
      <c r="Q254" s="20"/>
      <c r="R254" s="20"/>
      <c r="S254" s="20"/>
      <c r="T254" s="20"/>
      <c r="U254" s="20"/>
    </row>
    <row r="255" ht="15.75" customHeight="1">
      <c r="B255" s="20"/>
      <c r="C255" s="20"/>
      <c r="D255" s="20"/>
      <c r="E255" s="20"/>
      <c r="F255" s="20"/>
      <c r="G255" s="20"/>
      <c r="H255" s="20"/>
      <c r="I255" s="20"/>
      <c r="J255" s="20"/>
      <c r="K255" s="20"/>
      <c r="L255" s="20"/>
      <c r="M255" s="20"/>
      <c r="N255" s="20"/>
      <c r="O255" s="20"/>
      <c r="P255" s="20"/>
      <c r="Q255" s="20"/>
      <c r="R255" s="20"/>
      <c r="S255" s="20"/>
      <c r="T255" s="20"/>
      <c r="U255" s="20"/>
    </row>
    <row r="256" ht="15.75" customHeight="1">
      <c r="B256" s="20"/>
      <c r="C256" s="20"/>
      <c r="D256" s="20"/>
      <c r="E256" s="20"/>
      <c r="F256" s="20"/>
      <c r="G256" s="20"/>
      <c r="H256" s="20"/>
      <c r="I256" s="20"/>
      <c r="J256" s="20"/>
      <c r="K256" s="20"/>
      <c r="L256" s="20"/>
      <c r="M256" s="20"/>
      <c r="N256" s="20"/>
      <c r="O256" s="20"/>
      <c r="P256" s="20"/>
      <c r="Q256" s="20"/>
      <c r="R256" s="20"/>
      <c r="S256" s="20"/>
      <c r="T256" s="20"/>
      <c r="U256" s="20"/>
    </row>
    <row r="257" ht="15.75" customHeight="1">
      <c r="B257" s="20"/>
      <c r="C257" s="20"/>
      <c r="D257" s="20"/>
      <c r="E257" s="20"/>
      <c r="F257" s="20"/>
      <c r="G257" s="20"/>
      <c r="H257" s="20"/>
      <c r="I257" s="20"/>
      <c r="J257" s="20"/>
      <c r="K257" s="20"/>
      <c r="L257" s="20"/>
      <c r="M257" s="20"/>
      <c r="N257" s="20"/>
      <c r="O257" s="20"/>
      <c r="P257" s="20"/>
      <c r="Q257" s="20"/>
      <c r="R257" s="20"/>
      <c r="S257" s="20"/>
      <c r="T257" s="20"/>
      <c r="U257" s="20"/>
    </row>
    <row r="258" ht="15.75" customHeight="1">
      <c r="B258" s="20"/>
      <c r="C258" s="20"/>
      <c r="D258" s="20"/>
      <c r="E258" s="20"/>
      <c r="F258" s="20"/>
      <c r="G258" s="20"/>
      <c r="H258" s="20"/>
      <c r="I258" s="20"/>
      <c r="J258" s="20"/>
      <c r="K258" s="20"/>
      <c r="L258" s="20"/>
      <c r="M258" s="20"/>
      <c r="N258" s="20"/>
      <c r="O258" s="20"/>
      <c r="P258" s="20"/>
      <c r="Q258" s="20"/>
      <c r="R258" s="20"/>
      <c r="S258" s="20"/>
      <c r="T258" s="20"/>
      <c r="U258" s="20"/>
    </row>
    <row r="259" ht="15.75" customHeight="1">
      <c r="B259" s="20"/>
      <c r="C259" s="20"/>
      <c r="D259" s="20"/>
      <c r="E259" s="20"/>
      <c r="F259" s="20"/>
      <c r="G259" s="20"/>
      <c r="H259" s="20"/>
      <c r="I259" s="20"/>
      <c r="J259" s="20"/>
      <c r="K259" s="20"/>
      <c r="L259" s="20"/>
      <c r="M259" s="20"/>
      <c r="N259" s="20"/>
      <c r="O259" s="20"/>
      <c r="P259" s="20"/>
      <c r="Q259" s="20"/>
      <c r="R259" s="20"/>
      <c r="S259" s="20"/>
      <c r="T259" s="20"/>
      <c r="U259" s="20"/>
    </row>
    <row r="260" ht="15.75" customHeight="1">
      <c r="B260" s="20"/>
      <c r="C260" s="20"/>
      <c r="D260" s="20"/>
      <c r="E260" s="20"/>
      <c r="F260" s="20"/>
      <c r="G260" s="20"/>
      <c r="H260" s="20"/>
      <c r="I260" s="20"/>
      <c r="J260" s="20"/>
      <c r="K260" s="20"/>
      <c r="L260" s="20"/>
      <c r="M260" s="20"/>
      <c r="N260" s="20"/>
      <c r="O260" s="20"/>
      <c r="P260" s="20"/>
      <c r="Q260" s="20"/>
      <c r="R260" s="20"/>
      <c r="S260" s="20"/>
      <c r="T260" s="20"/>
      <c r="U260" s="20"/>
    </row>
    <row r="261" ht="15.75" customHeight="1">
      <c r="B261" s="20"/>
      <c r="C261" s="20"/>
      <c r="D261" s="20"/>
      <c r="E261" s="20"/>
      <c r="F261" s="20"/>
      <c r="G261" s="20"/>
      <c r="H261" s="20"/>
      <c r="I261" s="20"/>
      <c r="J261" s="20"/>
      <c r="K261" s="20"/>
      <c r="L261" s="20"/>
      <c r="M261" s="20"/>
      <c r="N261" s="20"/>
      <c r="O261" s="20"/>
      <c r="P261" s="20"/>
      <c r="Q261" s="20"/>
      <c r="R261" s="20"/>
      <c r="S261" s="20"/>
      <c r="T261" s="20"/>
      <c r="U261" s="20"/>
    </row>
    <row r="262" ht="15.75" customHeight="1">
      <c r="B262" s="20"/>
      <c r="C262" s="20"/>
      <c r="D262" s="20"/>
      <c r="E262" s="20"/>
      <c r="F262" s="20"/>
      <c r="G262" s="20"/>
      <c r="H262" s="20"/>
      <c r="I262" s="20"/>
      <c r="J262" s="20"/>
      <c r="K262" s="20"/>
      <c r="L262" s="20"/>
      <c r="M262" s="20"/>
      <c r="N262" s="20"/>
      <c r="O262" s="20"/>
      <c r="P262" s="20"/>
      <c r="Q262" s="20"/>
      <c r="R262" s="20"/>
      <c r="S262" s="20"/>
      <c r="T262" s="20"/>
      <c r="U262" s="20"/>
    </row>
    <row r="263" ht="15.75" customHeight="1">
      <c r="B263" s="20"/>
      <c r="C263" s="20"/>
      <c r="D263" s="20"/>
      <c r="E263" s="20"/>
      <c r="F263" s="20"/>
      <c r="G263" s="20"/>
      <c r="H263" s="20"/>
      <c r="I263" s="20"/>
      <c r="J263" s="20"/>
      <c r="K263" s="20"/>
      <c r="L263" s="20"/>
      <c r="M263" s="20"/>
      <c r="N263" s="20"/>
      <c r="O263" s="20"/>
      <c r="P263" s="20"/>
      <c r="Q263" s="20"/>
      <c r="R263" s="20"/>
      <c r="S263" s="20"/>
      <c r="T263" s="20"/>
      <c r="U263" s="20"/>
    </row>
    <row r="264" ht="15.75" customHeight="1">
      <c r="B264" s="20"/>
      <c r="C264" s="20"/>
      <c r="D264" s="20"/>
      <c r="E264" s="20"/>
      <c r="F264" s="20"/>
      <c r="G264" s="20"/>
      <c r="H264" s="20"/>
      <c r="I264" s="20"/>
      <c r="J264" s="20"/>
      <c r="K264" s="20"/>
      <c r="L264" s="20"/>
      <c r="M264" s="20"/>
      <c r="N264" s="20"/>
      <c r="O264" s="20"/>
      <c r="P264" s="20"/>
      <c r="Q264" s="20"/>
      <c r="R264" s="20"/>
      <c r="S264" s="20"/>
      <c r="T264" s="20"/>
      <c r="U264" s="20"/>
    </row>
    <row r="265" ht="15.75" customHeight="1">
      <c r="B265" s="20"/>
      <c r="C265" s="20"/>
      <c r="D265" s="20"/>
      <c r="E265" s="20"/>
      <c r="F265" s="20"/>
      <c r="G265" s="20"/>
      <c r="H265" s="20"/>
      <c r="I265" s="20"/>
      <c r="J265" s="20"/>
      <c r="K265" s="20"/>
      <c r="L265" s="20"/>
      <c r="M265" s="20"/>
      <c r="N265" s="20"/>
      <c r="O265" s="20"/>
      <c r="P265" s="20"/>
      <c r="Q265" s="20"/>
      <c r="R265" s="20"/>
      <c r="S265" s="20"/>
      <c r="T265" s="20"/>
      <c r="U265" s="20"/>
    </row>
    <row r="266" ht="15.75" customHeight="1">
      <c r="B266" s="20"/>
      <c r="C266" s="20"/>
      <c r="D266" s="20"/>
      <c r="E266" s="20"/>
      <c r="F266" s="20"/>
      <c r="G266" s="20"/>
      <c r="H266" s="20"/>
      <c r="I266" s="20"/>
      <c r="J266" s="20"/>
      <c r="K266" s="20"/>
      <c r="L266" s="20"/>
      <c r="M266" s="20"/>
      <c r="N266" s="20"/>
      <c r="O266" s="20"/>
      <c r="P266" s="20"/>
      <c r="Q266" s="20"/>
      <c r="R266" s="20"/>
      <c r="S266" s="20"/>
      <c r="T266" s="20"/>
      <c r="U266" s="20"/>
    </row>
    <row r="267" ht="15.75" customHeight="1">
      <c r="B267" s="20"/>
      <c r="C267" s="20"/>
      <c r="D267" s="20"/>
      <c r="E267" s="20"/>
      <c r="F267" s="20"/>
      <c r="G267" s="20"/>
      <c r="H267" s="20"/>
      <c r="I267" s="20"/>
      <c r="J267" s="20"/>
      <c r="K267" s="20"/>
      <c r="L267" s="20"/>
      <c r="M267" s="20"/>
      <c r="N267" s="20"/>
      <c r="O267" s="20"/>
      <c r="P267" s="20"/>
      <c r="Q267" s="20"/>
      <c r="R267" s="20"/>
      <c r="S267" s="20"/>
      <c r="T267" s="20"/>
      <c r="U267" s="20"/>
    </row>
    <row r="268" ht="15.75" customHeight="1">
      <c r="B268" s="20"/>
      <c r="C268" s="20"/>
      <c r="D268" s="20"/>
      <c r="E268" s="20"/>
      <c r="F268" s="20"/>
      <c r="G268" s="20"/>
      <c r="H268" s="20"/>
      <c r="I268" s="20"/>
      <c r="J268" s="20"/>
      <c r="K268" s="20"/>
      <c r="L268" s="20"/>
      <c r="M268" s="20"/>
      <c r="N268" s="20"/>
      <c r="O268" s="20"/>
      <c r="P268" s="20"/>
      <c r="Q268" s="20"/>
      <c r="R268" s="20"/>
      <c r="S268" s="20"/>
      <c r="T268" s="20"/>
      <c r="U268" s="20"/>
    </row>
    <row r="269" ht="15.75" customHeight="1">
      <c r="B269" s="20"/>
      <c r="C269" s="20"/>
      <c r="D269" s="20"/>
      <c r="E269" s="20"/>
      <c r="F269" s="20"/>
      <c r="G269" s="20"/>
      <c r="H269" s="20"/>
      <c r="I269" s="20"/>
      <c r="J269" s="20"/>
      <c r="K269" s="20"/>
      <c r="L269" s="20"/>
      <c r="M269" s="20"/>
      <c r="N269" s="20"/>
      <c r="O269" s="20"/>
      <c r="P269" s="20"/>
      <c r="Q269" s="20"/>
      <c r="R269" s="20"/>
      <c r="S269" s="20"/>
      <c r="T269" s="20"/>
      <c r="U269" s="20"/>
    </row>
    <row r="270" ht="15.75" customHeight="1">
      <c r="B270" s="20"/>
      <c r="C270" s="20"/>
      <c r="D270" s="20"/>
      <c r="E270" s="20"/>
      <c r="F270" s="20"/>
      <c r="G270" s="20"/>
      <c r="H270" s="20"/>
      <c r="I270" s="20"/>
      <c r="J270" s="20"/>
      <c r="K270" s="20"/>
      <c r="L270" s="20"/>
      <c r="M270" s="20"/>
      <c r="N270" s="20"/>
      <c r="O270" s="20"/>
      <c r="P270" s="20"/>
      <c r="Q270" s="20"/>
      <c r="R270" s="20"/>
      <c r="S270" s="20"/>
      <c r="T270" s="20"/>
      <c r="U270" s="20"/>
    </row>
    <row r="271" ht="15.75" customHeight="1">
      <c r="B271" s="20"/>
      <c r="C271" s="20"/>
      <c r="D271" s="20"/>
      <c r="E271" s="20"/>
      <c r="F271" s="20"/>
      <c r="G271" s="20"/>
      <c r="H271" s="20"/>
      <c r="I271" s="20"/>
      <c r="J271" s="20"/>
      <c r="K271" s="20"/>
      <c r="L271" s="20"/>
      <c r="M271" s="20"/>
      <c r="N271" s="20"/>
      <c r="O271" s="20"/>
      <c r="P271" s="20"/>
      <c r="Q271" s="20"/>
      <c r="R271" s="20"/>
      <c r="S271" s="20"/>
      <c r="T271" s="20"/>
      <c r="U271" s="20"/>
    </row>
    <row r="272" ht="15.75" customHeight="1">
      <c r="B272" s="20"/>
      <c r="C272" s="20"/>
      <c r="D272" s="20"/>
      <c r="E272" s="20"/>
      <c r="F272" s="20"/>
      <c r="G272" s="20"/>
      <c r="H272" s="20"/>
      <c r="I272" s="20"/>
      <c r="J272" s="20"/>
      <c r="K272" s="20"/>
      <c r="L272" s="20"/>
      <c r="M272" s="20"/>
      <c r="N272" s="20"/>
      <c r="O272" s="20"/>
      <c r="P272" s="20"/>
      <c r="Q272" s="20"/>
      <c r="R272" s="20"/>
      <c r="S272" s="20"/>
      <c r="T272" s="20"/>
      <c r="U272" s="20"/>
    </row>
    <row r="273" ht="15.75" customHeight="1">
      <c r="B273" s="20"/>
      <c r="C273" s="20"/>
      <c r="D273" s="20"/>
      <c r="E273" s="20"/>
      <c r="F273" s="20"/>
      <c r="G273" s="20"/>
      <c r="H273" s="20"/>
      <c r="I273" s="20"/>
      <c r="J273" s="20"/>
      <c r="K273" s="20"/>
      <c r="L273" s="20"/>
      <c r="M273" s="20"/>
      <c r="N273" s="20"/>
      <c r="O273" s="20"/>
      <c r="P273" s="20"/>
      <c r="Q273" s="20"/>
      <c r="R273" s="20"/>
      <c r="S273" s="20"/>
      <c r="T273" s="20"/>
      <c r="U273" s="20"/>
    </row>
    <row r="274" ht="15.75" customHeight="1">
      <c r="B274" s="20"/>
      <c r="C274" s="20"/>
      <c r="D274" s="20"/>
      <c r="E274" s="20"/>
      <c r="F274" s="20"/>
      <c r="G274" s="20"/>
      <c r="H274" s="20"/>
      <c r="I274" s="20"/>
      <c r="J274" s="20"/>
      <c r="K274" s="20"/>
      <c r="L274" s="20"/>
      <c r="M274" s="20"/>
      <c r="N274" s="20"/>
      <c r="O274" s="20"/>
      <c r="P274" s="20"/>
      <c r="Q274" s="20"/>
      <c r="R274" s="20"/>
      <c r="S274" s="20"/>
      <c r="T274" s="20"/>
      <c r="U274" s="20"/>
    </row>
    <row r="275" ht="15.75" customHeight="1">
      <c r="B275" s="20"/>
      <c r="C275" s="20"/>
      <c r="D275" s="20"/>
      <c r="E275" s="20"/>
      <c r="F275" s="20"/>
      <c r="G275" s="20"/>
      <c r="H275" s="20"/>
      <c r="I275" s="20"/>
      <c r="J275" s="20"/>
      <c r="K275" s="20"/>
      <c r="L275" s="20"/>
      <c r="M275" s="20"/>
      <c r="N275" s="20"/>
      <c r="O275" s="20"/>
      <c r="P275" s="20"/>
      <c r="Q275" s="20"/>
      <c r="R275" s="20"/>
      <c r="S275" s="20"/>
      <c r="T275" s="20"/>
      <c r="U275" s="20"/>
    </row>
    <row r="276" ht="15.75" customHeight="1">
      <c r="B276" s="20"/>
      <c r="C276" s="20"/>
      <c r="D276" s="20"/>
      <c r="E276" s="20"/>
      <c r="F276" s="20"/>
      <c r="G276" s="20"/>
      <c r="H276" s="20"/>
      <c r="I276" s="20"/>
      <c r="J276" s="20"/>
      <c r="K276" s="20"/>
      <c r="L276" s="20"/>
      <c r="M276" s="20"/>
      <c r="N276" s="20"/>
      <c r="O276" s="20"/>
      <c r="P276" s="20"/>
      <c r="Q276" s="20"/>
      <c r="R276" s="20"/>
      <c r="S276" s="20"/>
      <c r="T276" s="20"/>
      <c r="U276" s="20"/>
    </row>
    <row r="277" ht="15.75" customHeight="1">
      <c r="B277" s="20"/>
      <c r="C277" s="20"/>
      <c r="D277" s="20"/>
      <c r="E277" s="20"/>
      <c r="F277" s="20"/>
      <c r="G277" s="20"/>
      <c r="H277" s="20"/>
      <c r="I277" s="20"/>
      <c r="J277" s="20"/>
      <c r="K277" s="20"/>
      <c r="L277" s="20"/>
      <c r="M277" s="20"/>
      <c r="N277" s="20"/>
      <c r="O277" s="20"/>
      <c r="P277" s="20"/>
      <c r="Q277" s="20"/>
      <c r="R277" s="20"/>
      <c r="S277" s="20"/>
      <c r="T277" s="20"/>
      <c r="U277" s="20"/>
    </row>
    <row r="278" ht="15.75" customHeight="1">
      <c r="B278" s="20"/>
      <c r="C278" s="20"/>
      <c r="D278" s="20"/>
      <c r="E278" s="20"/>
      <c r="F278" s="20"/>
      <c r="G278" s="20"/>
      <c r="H278" s="20"/>
      <c r="I278" s="20"/>
      <c r="J278" s="20"/>
      <c r="K278" s="20"/>
      <c r="L278" s="20"/>
      <c r="M278" s="20"/>
      <c r="N278" s="20"/>
      <c r="O278" s="20"/>
      <c r="P278" s="20"/>
      <c r="Q278" s="20"/>
      <c r="R278" s="20"/>
      <c r="S278" s="20"/>
      <c r="T278" s="20"/>
      <c r="U278" s="20"/>
    </row>
    <row r="279" ht="15.75" customHeight="1">
      <c r="B279" s="20"/>
      <c r="C279" s="20"/>
      <c r="D279" s="20"/>
      <c r="E279" s="20"/>
      <c r="F279" s="20"/>
      <c r="G279" s="20"/>
      <c r="H279" s="20"/>
      <c r="I279" s="20"/>
      <c r="J279" s="20"/>
      <c r="K279" s="20"/>
      <c r="L279" s="20"/>
      <c r="M279" s="20"/>
      <c r="N279" s="20"/>
      <c r="O279" s="20"/>
      <c r="P279" s="20"/>
      <c r="Q279" s="20"/>
      <c r="R279" s="20"/>
      <c r="S279" s="20"/>
      <c r="T279" s="20"/>
      <c r="U279" s="20"/>
    </row>
    <row r="280" ht="15.75" customHeight="1">
      <c r="B280" s="20"/>
      <c r="C280" s="20"/>
      <c r="D280" s="20"/>
      <c r="E280" s="20"/>
      <c r="F280" s="20"/>
      <c r="G280" s="20"/>
      <c r="H280" s="20"/>
      <c r="I280" s="20"/>
      <c r="J280" s="20"/>
      <c r="K280" s="20"/>
      <c r="L280" s="20"/>
      <c r="M280" s="20"/>
      <c r="N280" s="20"/>
      <c r="O280" s="20"/>
      <c r="P280" s="20"/>
      <c r="Q280" s="20"/>
      <c r="R280" s="20"/>
      <c r="S280" s="20"/>
      <c r="T280" s="20"/>
      <c r="U280" s="20"/>
    </row>
    <row r="281" ht="15.75" customHeight="1">
      <c r="B281" s="20"/>
      <c r="C281" s="20"/>
      <c r="D281" s="20"/>
      <c r="E281" s="20"/>
      <c r="F281" s="20"/>
      <c r="G281" s="20"/>
      <c r="H281" s="20"/>
      <c r="I281" s="20"/>
      <c r="J281" s="20"/>
      <c r="K281" s="20"/>
      <c r="L281" s="20"/>
      <c r="M281" s="20"/>
      <c r="N281" s="20"/>
      <c r="O281" s="20"/>
      <c r="P281" s="20"/>
      <c r="Q281" s="20"/>
      <c r="R281" s="20"/>
      <c r="S281" s="20"/>
      <c r="T281" s="20"/>
      <c r="U281" s="20"/>
    </row>
    <row r="282" ht="15.75" customHeight="1">
      <c r="B282" s="20"/>
      <c r="C282" s="20"/>
      <c r="D282" s="20"/>
      <c r="E282" s="20"/>
      <c r="F282" s="20"/>
      <c r="G282" s="20"/>
      <c r="H282" s="20"/>
      <c r="I282" s="20"/>
      <c r="J282" s="20"/>
      <c r="K282" s="20"/>
      <c r="L282" s="20"/>
      <c r="M282" s="20"/>
      <c r="N282" s="20"/>
      <c r="O282" s="20"/>
      <c r="P282" s="20"/>
      <c r="Q282" s="20"/>
      <c r="R282" s="20"/>
      <c r="S282" s="20"/>
      <c r="T282" s="20"/>
      <c r="U282" s="20"/>
    </row>
    <row r="283" ht="15.75" customHeight="1">
      <c r="B283" s="20"/>
      <c r="C283" s="20"/>
      <c r="D283" s="20"/>
      <c r="E283" s="20"/>
      <c r="F283" s="20"/>
      <c r="G283" s="20"/>
      <c r="H283" s="20"/>
      <c r="I283" s="20"/>
      <c r="J283" s="20"/>
      <c r="K283" s="20"/>
      <c r="L283" s="20"/>
      <c r="M283" s="20"/>
      <c r="N283" s="20"/>
      <c r="O283" s="20"/>
      <c r="P283" s="20"/>
      <c r="Q283" s="20"/>
      <c r="R283" s="20"/>
      <c r="S283" s="20"/>
      <c r="T283" s="20"/>
      <c r="U283" s="20"/>
    </row>
    <row r="284" ht="15.75" customHeight="1">
      <c r="B284" s="20"/>
      <c r="C284" s="20"/>
      <c r="D284" s="20"/>
      <c r="E284" s="20"/>
      <c r="F284" s="20"/>
      <c r="G284" s="20"/>
      <c r="H284" s="20"/>
      <c r="I284" s="20"/>
      <c r="J284" s="20"/>
      <c r="K284" s="20"/>
      <c r="L284" s="20"/>
      <c r="M284" s="20"/>
      <c r="N284" s="20"/>
      <c r="O284" s="20"/>
      <c r="P284" s="20"/>
      <c r="Q284" s="20"/>
      <c r="R284" s="20"/>
      <c r="S284" s="20"/>
      <c r="T284" s="20"/>
      <c r="U284" s="20"/>
    </row>
    <row r="285" ht="15.75" customHeight="1">
      <c r="B285" s="20"/>
      <c r="C285" s="20"/>
      <c r="D285" s="20"/>
      <c r="E285" s="20"/>
      <c r="F285" s="20"/>
      <c r="G285" s="20"/>
      <c r="H285" s="20"/>
      <c r="I285" s="20"/>
      <c r="J285" s="20"/>
      <c r="K285" s="20"/>
      <c r="L285" s="20"/>
      <c r="M285" s="20"/>
      <c r="N285" s="20"/>
      <c r="O285" s="20"/>
      <c r="P285" s="20"/>
      <c r="Q285" s="20"/>
      <c r="R285" s="20"/>
      <c r="S285" s="20"/>
      <c r="T285" s="20"/>
      <c r="U285" s="20"/>
    </row>
    <row r="286" ht="15.75" customHeight="1">
      <c r="B286" s="20"/>
      <c r="C286" s="20"/>
      <c r="D286" s="20"/>
      <c r="E286" s="20"/>
      <c r="F286" s="20"/>
      <c r="G286" s="20"/>
      <c r="H286" s="20"/>
      <c r="I286" s="20"/>
      <c r="J286" s="20"/>
      <c r="K286" s="20"/>
      <c r="L286" s="20"/>
      <c r="M286" s="20"/>
      <c r="N286" s="20"/>
      <c r="O286" s="20"/>
      <c r="P286" s="20"/>
      <c r="Q286" s="20"/>
      <c r="R286" s="20"/>
      <c r="S286" s="20"/>
      <c r="T286" s="20"/>
      <c r="U286" s="20"/>
    </row>
    <row r="287" ht="15.75" customHeight="1">
      <c r="B287" s="20"/>
      <c r="C287" s="20"/>
      <c r="D287" s="20"/>
      <c r="E287" s="20"/>
      <c r="F287" s="20"/>
      <c r="G287" s="20"/>
      <c r="H287" s="20"/>
      <c r="I287" s="20"/>
      <c r="J287" s="20"/>
      <c r="K287" s="20"/>
      <c r="L287" s="20"/>
      <c r="M287" s="20"/>
      <c r="N287" s="20"/>
      <c r="O287" s="20"/>
      <c r="P287" s="20"/>
      <c r="Q287" s="20"/>
      <c r="R287" s="20"/>
      <c r="S287" s="20"/>
      <c r="T287" s="20"/>
      <c r="U287" s="20"/>
    </row>
    <row r="288" ht="15.75" customHeight="1">
      <c r="B288" s="20"/>
      <c r="C288" s="20"/>
      <c r="D288" s="20"/>
      <c r="E288" s="20"/>
      <c r="F288" s="20"/>
      <c r="G288" s="20"/>
      <c r="H288" s="20"/>
      <c r="I288" s="20"/>
      <c r="J288" s="20"/>
      <c r="K288" s="20"/>
      <c r="L288" s="20"/>
      <c r="M288" s="20"/>
      <c r="N288" s="20"/>
      <c r="O288" s="20"/>
      <c r="P288" s="20"/>
      <c r="Q288" s="20"/>
      <c r="R288" s="20"/>
      <c r="S288" s="20"/>
      <c r="T288" s="20"/>
      <c r="U288" s="20"/>
    </row>
    <row r="289" ht="15.75" customHeight="1">
      <c r="B289" s="20"/>
      <c r="C289" s="20"/>
      <c r="D289" s="20"/>
      <c r="E289" s="20"/>
      <c r="F289" s="20"/>
      <c r="G289" s="20"/>
      <c r="H289" s="20"/>
      <c r="I289" s="20"/>
      <c r="J289" s="20"/>
      <c r="K289" s="20"/>
      <c r="L289" s="20"/>
      <c r="M289" s="20"/>
      <c r="N289" s="20"/>
      <c r="O289" s="20"/>
      <c r="P289" s="20"/>
      <c r="Q289" s="20"/>
      <c r="R289" s="20"/>
      <c r="S289" s="20"/>
      <c r="T289" s="20"/>
      <c r="U289" s="20"/>
    </row>
    <row r="290" ht="15.75" customHeight="1">
      <c r="B290" s="20"/>
      <c r="C290" s="20"/>
      <c r="D290" s="20"/>
      <c r="E290" s="20"/>
      <c r="F290" s="20"/>
      <c r="G290" s="20"/>
      <c r="H290" s="20"/>
      <c r="I290" s="20"/>
      <c r="J290" s="20"/>
      <c r="K290" s="20"/>
      <c r="L290" s="20"/>
      <c r="M290" s="20"/>
      <c r="N290" s="20"/>
      <c r="O290" s="20"/>
      <c r="P290" s="20"/>
      <c r="Q290" s="20"/>
      <c r="R290" s="20"/>
      <c r="S290" s="20"/>
      <c r="T290" s="20"/>
      <c r="U290" s="20"/>
    </row>
    <row r="291" ht="15.75" customHeight="1">
      <c r="B291" s="20"/>
      <c r="C291" s="20"/>
      <c r="D291" s="20"/>
      <c r="E291" s="20"/>
      <c r="F291" s="20"/>
      <c r="G291" s="20"/>
      <c r="H291" s="20"/>
      <c r="I291" s="20"/>
      <c r="J291" s="20"/>
      <c r="K291" s="20"/>
      <c r="L291" s="20"/>
      <c r="M291" s="20"/>
      <c r="N291" s="20"/>
      <c r="O291" s="20"/>
      <c r="P291" s="20"/>
      <c r="Q291" s="20"/>
      <c r="R291" s="20"/>
      <c r="S291" s="20"/>
      <c r="T291" s="20"/>
      <c r="U291" s="20"/>
    </row>
    <row r="292" ht="15.75" customHeight="1">
      <c r="B292" s="20"/>
      <c r="C292" s="20"/>
      <c r="D292" s="20"/>
      <c r="E292" s="20"/>
      <c r="F292" s="20"/>
      <c r="G292" s="20"/>
      <c r="H292" s="20"/>
      <c r="I292" s="20"/>
      <c r="J292" s="20"/>
      <c r="K292" s="20"/>
      <c r="L292" s="20"/>
      <c r="M292" s="20"/>
      <c r="N292" s="20"/>
      <c r="O292" s="20"/>
      <c r="P292" s="20"/>
      <c r="Q292" s="20"/>
      <c r="R292" s="20"/>
      <c r="S292" s="20"/>
      <c r="T292" s="20"/>
      <c r="U292" s="20"/>
    </row>
    <row r="293" ht="15.75" customHeight="1">
      <c r="B293" s="20"/>
      <c r="C293" s="20"/>
      <c r="D293" s="20"/>
      <c r="E293" s="20"/>
      <c r="F293" s="20"/>
      <c r="G293" s="20"/>
      <c r="H293" s="20"/>
      <c r="I293" s="20"/>
      <c r="J293" s="20"/>
      <c r="K293" s="20"/>
      <c r="L293" s="20"/>
      <c r="M293" s="20"/>
      <c r="N293" s="20"/>
      <c r="O293" s="20"/>
      <c r="P293" s="20"/>
      <c r="Q293" s="20"/>
      <c r="R293" s="20"/>
      <c r="S293" s="20"/>
      <c r="T293" s="20"/>
      <c r="U293" s="20"/>
    </row>
    <row r="294" ht="15.75" customHeight="1">
      <c r="B294" s="20"/>
      <c r="C294" s="20"/>
      <c r="D294" s="20"/>
      <c r="E294" s="20"/>
      <c r="F294" s="20"/>
      <c r="G294" s="20"/>
      <c r="H294" s="20"/>
      <c r="I294" s="20"/>
      <c r="J294" s="20"/>
      <c r="K294" s="20"/>
      <c r="L294" s="20"/>
      <c r="M294" s="20"/>
      <c r="N294" s="20"/>
      <c r="O294" s="20"/>
      <c r="P294" s="20"/>
      <c r="Q294" s="20"/>
      <c r="R294" s="20"/>
      <c r="S294" s="20"/>
      <c r="T294" s="20"/>
      <c r="U294" s="20"/>
    </row>
    <row r="295" ht="15.75" customHeight="1">
      <c r="B295" s="20"/>
      <c r="C295" s="20"/>
      <c r="D295" s="20"/>
      <c r="E295" s="20"/>
      <c r="F295" s="20"/>
      <c r="G295" s="20"/>
      <c r="H295" s="20"/>
      <c r="I295" s="20"/>
      <c r="J295" s="20"/>
      <c r="K295" s="20"/>
      <c r="L295" s="20"/>
      <c r="M295" s="20"/>
      <c r="N295" s="20"/>
      <c r="O295" s="20"/>
      <c r="P295" s="20"/>
      <c r="Q295" s="20"/>
      <c r="R295" s="20"/>
      <c r="S295" s="20"/>
      <c r="T295" s="20"/>
      <c r="U295" s="20"/>
    </row>
    <row r="296" ht="15.75" customHeight="1">
      <c r="B296" s="20"/>
      <c r="C296" s="20"/>
      <c r="D296" s="20"/>
      <c r="E296" s="20"/>
      <c r="F296" s="20"/>
      <c r="G296" s="20"/>
      <c r="H296" s="20"/>
      <c r="I296" s="20"/>
      <c r="J296" s="20"/>
      <c r="K296" s="20"/>
      <c r="L296" s="20"/>
      <c r="M296" s="20"/>
      <c r="N296" s="20"/>
      <c r="O296" s="20"/>
      <c r="P296" s="20"/>
      <c r="Q296" s="20"/>
      <c r="R296" s="20"/>
      <c r="S296" s="20"/>
      <c r="T296" s="20"/>
      <c r="U296" s="20"/>
    </row>
    <row r="297" ht="15.75" customHeight="1">
      <c r="B297" s="20"/>
      <c r="C297" s="20"/>
      <c r="D297" s="20"/>
      <c r="E297" s="20"/>
      <c r="F297" s="20"/>
      <c r="G297" s="20"/>
      <c r="H297" s="20"/>
      <c r="I297" s="20"/>
      <c r="J297" s="20"/>
      <c r="K297" s="20"/>
      <c r="L297" s="20"/>
      <c r="M297" s="20"/>
      <c r="N297" s="20"/>
      <c r="O297" s="20"/>
      <c r="P297" s="20"/>
      <c r="Q297" s="20"/>
      <c r="R297" s="20"/>
      <c r="S297" s="20"/>
      <c r="T297" s="20"/>
      <c r="U297" s="20"/>
    </row>
    <row r="298" ht="15.75" customHeight="1">
      <c r="B298" s="20"/>
      <c r="C298" s="20"/>
      <c r="D298" s="20"/>
      <c r="E298" s="20"/>
      <c r="F298" s="20"/>
      <c r="G298" s="20"/>
      <c r="H298" s="20"/>
      <c r="I298" s="20"/>
      <c r="J298" s="20"/>
      <c r="K298" s="20"/>
      <c r="L298" s="20"/>
      <c r="M298" s="20"/>
      <c r="N298" s="20"/>
      <c r="O298" s="20"/>
      <c r="P298" s="20"/>
      <c r="Q298" s="20"/>
      <c r="R298" s="20"/>
      <c r="S298" s="20"/>
      <c r="T298" s="20"/>
      <c r="U298" s="20"/>
    </row>
    <row r="299" ht="15.75" customHeight="1">
      <c r="B299" s="20"/>
      <c r="C299" s="20"/>
      <c r="D299" s="20"/>
      <c r="E299" s="20"/>
      <c r="F299" s="20"/>
      <c r="G299" s="20"/>
      <c r="H299" s="20"/>
      <c r="I299" s="20"/>
      <c r="J299" s="20"/>
      <c r="K299" s="20"/>
      <c r="L299" s="20"/>
      <c r="M299" s="20"/>
      <c r="N299" s="20"/>
      <c r="O299" s="20"/>
      <c r="P299" s="20"/>
      <c r="Q299" s="20"/>
      <c r="R299" s="20"/>
      <c r="S299" s="20"/>
      <c r="T299" s="20"/>
      <c r="U299" s="20"/>
    </row>
    <row r="300" ht="15.75" customHeight="1">
      <c r="B300" s="20"/>
      <c r="C300" s="20"/>
      <c r="D300" s="20"/>
      <c r="E300" s="20"/>
      <c r="F300" s="20"/>
      <c r="G300" s="20"/>
      <c r="H300" s="20"/>
      <c r="I300" s="20"/>
      <c r="J300" s="20"/>
      <c r="K300" s="20"/>
      <c r="L300" s="20"/>
      <c r="M300" s="20"/>
      <c r="N300" s="20"/>
      <c r="O300" s="20"/>
      <c r="P300" s="20"/>
      <c r="Q300" s="20"/>
      <c r="R300" s="20"/>
      <c r="S300" s="20"/>
      <c r="T300" s="20"/>
      <c r="U300" s="20"/>
    </row>
    <row r="301" ht="15.75" customHeight="1">
      <c r="B301" s="20"/>
      <c r="C301" s="20"/>
      <c r="D301" s="20"/>
      <c r="E301" s="20"/>
      <c r="F301" s="20"/>
      <c r="G301" s="20"/>
      <c r="H301" s="20"/>
      <c r="I301" s="20"/>
      <c r="J301" s="20"/>
      <c r="K301" s="20"/>
      <c r="L301" s="20"/>
      <c r="M301" s="20"/>
      <c r="N301" s="20"/>
      <c r="O301" s="20"/>
      <c r="P301" s="20"/>
      <c r="Q301" s="20"/>
      <c r="R301" s="20"/>
      <c r="S301" s="20"/>
      <c r="T301" s="20"/>
      <c r="U301" s="20"/>
    </row>
    <row r="302" ht="15.75" customHeight="1">
      <c r="B302" s="20"/>
      <c r="C302" s="20"/>
      <c r="D302" s="20"/>
      <c r="E302" s="20"/>
      <c r="F302" s="20"/>
      <c r="G302" s="20"/>
      <c r="H302" s="20"/>
      <c r="I302" s="20"/>
      <c r="J302" s="20"/>
      <c r="K302" s="20"/>
      <c r="L302" s="20"/>
      <c r="M302" s="20"/>
      <c r="N302" s="20"/>
      <c r="O302" s="20"/>
      <c r="P302" s="20"/>
      <c r="Q302" s="20"/>
      <c r="R302" s="20"/>
      <c r="S302" s="20"/>
      <c r="T302" s="20"/>
      <c r="U302" s="20"/>
    </row>
    <row r="303" ht="15.75" customHeight="1">
      <c r="B303" s="20"/>
      <c r="C303" s="20"/>
      <c r="D303" s="20"/>
      <c r="E303" s="20"/>
      <c r="F303" s="20"/>
      <c r="G303" s="20"/>
      <c r="H303" s="20"/>
      <c r="I303" s="20"/>
      <c r="J303" s="20"/>
      <c r="K303" s="20"/>
      <c r="L303" s="20"/>
      <c r="M303" s="20"/>
      <c r="N303" s="20"/>
      <c r="O303" s="20"/>
      <c r="P303" s="20"/>
      <c r="Q303" s="20"/>
      <c r="R303" s="20"/>
      <c r="S303" s="20"/>
      <c r="T303" s="20"/>
      <c r="U303" s="20"/>
    </row>
    <row r="304" ht="15.75" customHeight="1">
      <c r="B304" s="20"/>
      <c r="C304" s="20"/>
      <c r="D304" s="20"/>
      <c r="E304" s="20"/>
      <c r="F304" s="20"/>
      <c r="G304" s="20"/>
      <c r="H304" s="20"/>
      <c r="I304" s="20"/>
      <c r="J304" s="20"/>
      <c r="K304" s="20"/>
      <c r="L304" s="20"/>
      <c r="M304" s="20"/>
      <c r="N304" s="20"/>
      <c r="O304" s="20"/>
      <c r="P304" s="20"/>
      <c r="Q304" s="20"/>
      <c r="R304" s="20"/>
      <c r="S304" s="20"/>
      <c r="T304" s="20"/>
      <c r="U304" s="20"/>
    </row>
    <row r="305" ht="15.75" customHeight="1">
      <c r="B305" s="20"/>
      <c r="C305" s="20"/>
      <c r="D305" s="20"/>
      <c r="E305" s="20"/>
      <c r="F305" s="20"/>
      <c r="G305" s="20"/>
      <c r="H305" s="20"/>
      <c r="I305" s="20"/>
      <c r="J305" s="20"/>
      <c r="K305" s="20"/>
      <c r="L305" s="20"/>
      <c r="M305" s="20"/>
      <c r="N305" s="20"/>
      <c r="O305" s="20"/>
      <c r="P305" s="20"/>
      <c r="Q305" s="20"/>
      <c r="R305" s="20"/>
      <c r="S305" s="20"/>
      <c r="T305" s="20"/>
      <c r="U305" s="20"/>
    </row>
    <row r="306" ht="15.75" customHeight="1">
      <c r="B306" s="20"/>
      <c r="C306" s="20"/>
      <c r="D306" s="20"/>
      <c r="E306" s="20"/>
      <c r="F306" s="20"/>
      <c r="G306" s="20"/>
      <c r="H306" s="20"/>
      <c r="I306" s="20"/>
      <c r="J306" s="20"/>
      <c r="K306" s="20"/>
      <c r="L306" s="20"/>
      <c r="M306" s="20"/>
      <c r="N306" s="20"/>
      <c r="O306" s="20"/>
      <c r="P306" s="20"/>
      <c r="Q306" s="20"/>
      <c r="R306" s="20"/>
      <c r="S306" s="20"/>
      <c r="T306" s="20"/>
      <c r="U306" s="20"/>
    </row>
    <row r="307" ht="15.75" customHeight="1">
      <c r="B307" s="20"/>
      <c r="C307" s="20"/>
      <c r="D307" s="20"/>
      <c r="E307" s="20"/>
      <c r="F307" s="20"/>
      <c r="G307" s="20"/>
      <c r="H307" s="20"/>
      <c r="I307" s="20"/>
      <c r="J307" s="20"/>
      <c r="K307" s="20"/>
      <c r="L307" s="20"/>
      <c r="M307" s="20"/>
      <c r="N307" s="20"/>
      <c r="O307" s="20"/>
      <c r="P307" s="20"/>
      <c r="Q307" s="20"/>
      <c r="R307" s="20"/>
      <c r="S307" s="20"/>
      <c r="T307" s="20"/>
      <c r="U307" s="20"/>
    </row>
    <row r="308" ht="15.75" customHeight="1">
      <c r="B308" s="20"/>
      <c r="C308" s="20"/>
      <c r="D308" s="20"/>
      <c r="E308" s="20"/>
      <c r="F308" s="20"/>
      <c r="G308" s="20"/>
      <c r="H308" s="20"/>
      <c r="I308" s="20"/>
      <c r="J308" s="20"/>
      <c r="K308" s="20"/>
      <c r="L308" s="20"/>
      <c r="M308" s="20"/>
      <c r="N308" s="20"/>
      <c r="O308" s="20"/>
      <c r="P308" s="20"/>
      <c r="Q308" s="20"/>
      <c r="R308" s="20"/>
      <c r="S308" s="20"/>
      <c r="T308" s="20"/>
      <c r="U308" s="20"/>
    </row>
    <row r="309" ht="15.75" customHeight="1">
      <c r="B309" s="20"/>
      <c r="C309" s="20"/>
      <c r="D309" s="20"/>
      <c r="E309" s="20"/>
      <c r="F309" s="20"/>
      <c r="G309" s="20"/>
      <c r="H309" s="20"/>
      <c r="I309" s="20"/>
      <c r="J309" s="20"/>
      <c r="K309" s="20"/>
      <c r="L309" s="20"/>
      <c r="M309" s="20"/>
      <c r="N309" s="20"/>
      <c r="O309" s="20"/>
      <c r="P309" s="20"/>
      <c r="Q309" s="20"/>
      <c r="R309" s="20"/>
      <c r="S309" s="20"/>
      <c r="T309" s="20"/>
      <c r="U309" s="20"/>
    </row>
    <row r="310" ht="15.75" customHeight="1">
      <c r="B310" s="20"/>
      <c r="C310" s="20"/>
      <c r="D310" s="20"/>
      <c r="E310" s="20"/>
      <c r="F310" s="20"/>
      <c r="G310" s="20"/>
      <c r="H310" s="20"/>
      <c r="I310" s="20"/>
      <c r="J310" s="20"/>
      <c r="K310" s="20"/>
      <c r="L310" s="20"/>
      <c r="M310" s="20"/>
      <c r="N310" s="20"/>
      <c r="O310" s="20"/>
      <c r="P310" s="20"/>
      <c r="Q310" s="20"/>
      <c r="R310" s="20"/>
      <c r="S310" s="20"/>
      <c r="T310" s="20"/>
      <c r="U310" s="20"/>
    </row>
    <row r="311" ht="15.75" customHeight="1">
      <c r="B311" s="20"/>
      <c r="C311" s="20"/>
      <c r="D311" s="20"/>
      <c r="E311" s="20"/>
      <c r="F311" s="20"/>
      <c r="G311" s="20"/>
      <c r="H311" s="20"/>
      <c r="I311" s="20"/>
      <c r="J311" s="20"/>
      <c r="K311" s="20"/>
      <c r="L311" s="20"/>
      <c r="M311" s="20"/>
      <c r="N311" s="20"/>
      <c r="O311" s="20"/>
      <c r="P311" s="20"/>
      <c r="Q311" s="20"/>
      <c r="R311" s="20"/>
      <c r="S311" s="20"/>
      <c r="T311" s="20"/>
      <c r="U311" s="20"/>
    </row>
    <row r="312" ht="15.75" customHeight="1">
      <c r="B312" s="20"/>
      <c r="C312" s="20"/>
      <c r="D312" s="20"/>
      <c r="E312" s="20"/>
      <c r="F312" s="20"/>
      <c r="G312" s="20"/>
      <c r="H312" s="20"/>
      <c r="I312" s="20"/>
      <c r="J312" s="20"/>
      <c r="K312" s="20"/>
      <c r="L312" s="20"/>
      <c r="M312" s="20"/>
      <c r="N312" s="20"/>
      <c r="O312" s="20"/>
      <c r="P312" s="20"/>
      <c r="Q312" s="20"/>
      <c r="R312" s="20"/>
      <c r="S312" s="20"/>
      <c r="T312" s="20"/>
      <c r="U312" s="20"/>
    </row>
    <row r="313" ht="15.75" customHeight="1">
      <c r="B313" s="20"/>
      <c r="C313" s="20"/>
      <c r="D313" s="20"/>
      <c r="E313" s="20"/>
      <c r="F313" s="20"/>
      <c r="G313" s="20"/>
      <c r="H313" s="20"/>
      <c r="I313" s="20"/>
      <c r="J313" s="20"/>
      <c r="K313" s="20"/>
      <c r="L313" s="20"/>
      <c r="M313" s="20"/>
      <c r="N313" s="20"/>
      <c r="O313" s="20"/>
      <c r="P313" s="20"/>
      <c r="Q313" s="20"/>
      <c r="R313" s="20"/>
      <c r="S313" s="20"/>
      <c r="T313" s="20"/>
      <c r="U313" s="20"/>
    </row>
    <row r="314" ht="15.75" customHeight="1">
      <c r="B314" s="20"/>
      <c r="C314" s="20"/>
      <c r="D314" s="20"/>
      <c r="E314" s="20"/>
      <c r="F314" s="20"/>
      <c r="G314" s="20"/>
      <c r="H314" s="20"/>
      <c r="I314" s="20"/>
      <c r="J314" s="20"/>
      <c r="K314" s="20"/>
      <c r="L314" s="20"/>
      <c r="M314" s="20"/>
      <c r="N314" s="20"/>
      <c r="O314" s="20"/>
      <c r="P314" s="20"/>
      <c r="Q314" s="20"/>
      <c r="R314" s="20"/>
      <c r="S314" s="20"/>
      <c r="T314" s="20"/>
      <c r="U314" s="20"/>
    </row>
    <row r="315" ht="15.75" customHeight="1">
      <c r="B315" s="20"/>
      <c r="C315" s="20"/>
      <c r="D315" s="20"/>
      <c r="E315" s="20"/>
      <c r="F315" s="20"/>
      <c r="G315" s="20"/>
      <c r="H315" s="20"/>
      <c r="I315" s="20"/>
      <c r="J315" s="20"/>
      <c r="K315" s="20"/>
      <c r="L315" s="20"/>
      <c r="M315" s="20"/>
      <c r="N315" s="20"/>
      <c r="O315" s="20"/>
      <c r="P315" s="20"/>
      <c r="Q315" s="20"/>
      <c r="R315" s="20"/>
      <c r="S315" s="20"/>
      <c r="T315" s="20"/>
      <c r="U315" s="20"/>
    </row>
    <row r="316" ht="15.75" customHeight="1">
      <c r="B316" s="20"/>
      <c r="C316" s="20"/>
      <c r="D316" s="20"/>
      <c r="E316" s="20"/>
      <c r="F316" s="20"/>
      <c r="G316" s="20"/>
      <c r="H316" s="20"/>
      <c r="I316" s="20"/>
      <c r="J316" s="20"/>
      <c r="K316" s="20"/>
      <c r="L316" s="20"/>
      <c r="M316" s="20"/>
      <c r="N316" s="20"/>
      <c r="O316" s="20"/>
      <c r="P316" s="20"/>
      <c r="Q316" s="20"/>
      <c r="R316" s="20"/>
      <c r="S316" s="20"/>
      <c r="T316" s="20"/>
      <c r="U316" s="20"/>
    </row>
    <row r="317" ht="15.75" customHeight="1">
      <c r="B317" s="20"/>
      <c r="C317" s="20"/>
      <c r="D317" s="20"/>
      <c r="E317" s="20"/>
      <c r="F317" s="20"/>
      <c r="G317" s="20"/>
      <c r="H317" s="20"/>
      <c r="I317" s="20"/>
      <c r="J317" s="20"/>
      <c r="K317" s="20"/>
      <c r="L317" s="20"/>
      <c r="M317" s="20"/>
      <c r="N317" s="20"/>
      <c r="O317" s="20"/>
      <c r="P317" s="20"/>
      <c r="Q317" s="20"/>
      <c r="R317" s="20"/>
      <c r="S317" s="20"/>
      <c r="T317" s="20"/>
      <c r="U317" s="20"/>
    </row>
    <row r="318" ht="15.75" customHeight="1">
      <c r="B318" s="20"/>
      <c r="C318" s="20"/>
      <c r="D318" s="20"/>
      <c r="E318" s="20"/>
      <c r="F318" s="20"/>
      <c r="G318" s="20"/>
      <c r="H318" s="20"/>
      <c r="I318" s="20"/>
      <c r="J318" s="20"/>
      <c r="K318" s="20"/>
      <c r="L318" s="20"/>
      <c r="M318" s="20"/>
      <c r="N318" s="20"/>
      <c r="O318" s="20"/>
      <c r="P318" s="20"/>
      <c r="Q318" s="20"/>
      <c r="R318" s="20"/>
      <c r="S318" s="20"/>
      <c r="T318" s="20"/>
      <c r="U318" s="20"/>
    </row>
    <row r="319" ht="15.75" customHeight="1">
      <c r="B319" s="20"/>
      <c r="C319" s="20"/>
      <c r="D319" s="20"/>
      <c r="E319" s="20"/>
      <c r="F319" s="20"/>
      <c r="G319" s="20"/>
      <c r="H319" s="20"/>
      <c r="I319" s="20"/>
      <c r="J319" s="20"/>
      <c r="K319" s="20"/>
      <c r="L319" s="20"/>
      <c r="M319" s="20"/>
      <c r="N319" s="20"/>
      <c r="O319" s="20"/>
      <c r="P319" s="20"/>
      <c r="Q319" s="20"/>
      <c r="R319" s="20"/>
      <c r="S319" s="20"/>
      <c r="T319" s="20"/>
      <c r="U319" s="20"/>
    </row>
    <row r="320" ht="15.75" customHeight="1">
      <c r="B320" s="20"/>
      <c r="C320" s="20"/>
      <c r="D320" s="20"/>
      <c r="E320" s="20"/>
      <c r="F320" s="20"/>
      <c r="G320" s="20"/>
      <c r="H320" s="20"/>
      <c r="I320" s="20"/>
      <c r="J320" s="20"/>
      <c r="K320" s="20"/>
      <c r="L320" s="20"/>
      <c r="M320" s="20"/>
      <c r="N320" s="20"/>
      <c r="O320" s="20"/>
      <c r="P320" s="20"/>
      <c r="Q320" s="20"/>
      <c r="R320" s="20"/>
      <c r="S320" s="20"/>
      <c r="T320" s="20"/>
      <c r="U320" s="20"/>
    </row>
    <row r="321" ht="15.75" customHeight="1">
      <c r="B321" s="20"/>
      <c r="C321" s="20"/>
      <c r="D321" s="20"/>
      <c r="E321" s="20"/>
      <c r="F321" s="20"/>
      <c r="G321" s="20"/>
      <c r="H321" s="20"/>
      <c r="I321" s="20"/>
      <c r="J321" s="20"/>
      <c r="K321" s="20"/>
      <c r="L321" s="20"/>
      <c r="M321" s="20"/>
      <c r="N321" s="20"/>
      <c r="O321" s="20"/>
      <c r="P321" s="20"/>
      <c r="Q321" s="20"/>
      <c r="R321" s="20"/>
      <c r="S321" s="20"/>
      <c r="T321" s="20"/>
      <c r="U321" s="20"/>
    </row>
    <row r="322" ht="15.75" customHeight="1">
      <c r="B322" s="20"/>
      <c r="C322" s="20"/>
      <c r="D322" s="20"/>
      <c r="E322" s="20"/>
      <c r="F322" s="20"/>
      <c r="G322" s="20"/>
      <c r="H322" s="20"/>
      <c r="I322" s="20"/>
      <c r="J322" s="20"/>
      <c r="K322" s="20"/>
      <c r="L322" s="20"/>
      <c r="M322" s="20"/>
      <c r="N322" s="20"/>
      <c r="O322" s="20"/>
      <c r="P322" s="20"/>
      <c r="Q322" s="20"/>
      <c r="R322" s="20"/>
      <c r="S322" s="20"/>
      <c r="T322" s="20"/>
      <c r="U322" s="20"/>
    </row>
    <row r="323" ht="15.75" customHeight="1">
      <c r="B323" s="20"/>
      <c r="C323" s="20"/>
      <c r="D323" s="20"/>
      <c r="E323" s="20"/>
      <c r="F323" s="20"/>
      <c r="G323" s="20"/>
      <c r="H323" s="20"/>
      <c r="I323" s="20"/>
      <c r="J323" s="20"/>
      <c r="K323" s="20"/>
      <c r="L323" s="20"/>
      <c r="M323" s="20"/>
      <c r="N323" s="20"/>
      <c r="O323" s="20"/>
      <c r="P323" s="20"/>
      <c r="Q323" s="20"/>
      <c r="R323" s="20"/>
      <c r="S323" s="20"/>
      <c r="T323" s="20"/>
      <c r="U323" s="20"/>
    </row>
    <row r="324" ht="15.75" customHeight="1">
      <c r="B324" s="20"/>
      <c r="C324" s="20"/>
      <c r="D324" s="20"/>
      <c r="E324" s="20"/>
      <c r="F324" s="20"/>
      <c r="G324" s="20"/>
      <c r="H324" s="20"/>
      <c r="I324" s="20"/>
      <c r="J324" s="20"/>
      <c r="K324" s="20"/>
      <c r="L324" s="20"/>
      <c r="M324" s="20"/>
      <c r="N324" s="20"/>
      <c r="O324" s="20"/>
      <c r="P324" s="20"/>
      <c r="Q324" s="20"/>
      <c r="R324" s="20"/>
      <c r="S324" s="20"/>
      <c r="T324" s="20"/>
      <c r="U324" s="20"/>
    </row>
    <row r="325" ht="15.75" customHeight="1">
      <c r="B325" s="20"/>
      <c r="C325" s="20"/>
      <c r="D325" s="20"/>
      <c r="E325" s="20"/>
      <c r="F325" s="20"/>
      <c r="G325" s="20"/>
      <c r="H325" s="20"/>
      <c r="I325" s="20"/>
      <c r="J325" s="20"/>
      <c r="K325" s="20"/>
      <c r="L325" s="20"/>
      <c r="M325" s="20"/>
      <c r="N325" s="20"/>
      <c r="O325" s="20"/>
      <c r="P325" s="20"/>
      <c r="Q325" s="20"/>
      <c r="R325" s="20"/>
      <c r="S325" s="20"/>
      <c r="T325" s="20"/>
      <c r="U325" s="20"/>
    </row>
    <row r="326" ht="15.75" customHeight="1">
      <c r="B326" s="20"/>
      <c r="C326" s="20"/>
      <c r="D326" s="20"/>
      <c r="E326" s="20"/>
      <c r="F326" s="20"/>
      <c r="G326" s="20"/>
      <c r="H326" s="20"/>
      <c r="I326" s="20"/>
      <c r="J326" s="20"/>
      <c r="K326" s="20"/>
      <c r="L326" s="20"/>
      <c r="M326" s="20"/>
      <c r="N326" s="20"/>
      <c r="O326" s="20"/>
      <c r="P326" s="20"/>
      <c r="Q326" s="20"/>
      <c r="R326" s="20"/>
      <c r="S326" s="20"/>
      <c r="T326" s="20"/>
      <c r="U326" s="20"/>
    </row>
    <row r="327" ht="15.75" customHeight="1">
      <c r="B327" s="20"/>
      <c r="C327" s="20"/>
      <c r="D327" s="20"/>
      <c r="E327" s="20"/>
      <c r="F327" s="20"/>
      <c r="G327" s="20"/>
      <c r="H327" s="20"/>
      <c r="I327" s="20"/>
      <c r="J327" s="20"/>
      <c r="K327" s="20"/>
      <c r="L327" s="20"/>
      <c r="M327" s="20"/>
      <c r="N327" s="20"/>
      <c r="O327" s="20"/>
      <c r="P327" s="20"/>
      <c r="Q327" s="20"/>
      <c r="R327" s="20"/>
      <c r="S327" s="20"/>
      <c r="T327" s="20"/>
      <c r="U327" s="20"/>
    </row>
    <row r="328" ht="15.75" customHeight="1">
      <c r="B328" s="20"/>
      <c r="C328" s="20"/>
      <c r="D328" s="20"/>
      <c r="E328" s="20"/>
      <c r="F328" s="20"/>
      <c r="G328" s="20"/>
      <c r="H328" s="20"/>
      <c r="I328" s="20"/>
      <c r="J328" s="20"/>
      <c r="K328" s="20"/>
      <c r="L328" s="20"/>
      <c r="M328" s="20"/>
      <c r="N328" s="20"/>
      <c r="O328" s="20"/>
      <c r="P328" s="20"/>
      <c r="Q328" s="20"/>
      <c r="R328" s="20"/>
      <c r="S328" s="20"/>
      <c r="T328" s="20"/>
      <c r="U328" s="20"/>
    </row>
    <row r="329" ht="15.75" customHeight="1">
      <c r="B329" s="20"/>
      <c r="C329" s="20"/>
      <c r="D329" s="20"/>
      <c r="E329" s="20"/>
      <c r="F329" s="20"/>
      <c r="G329" s="20"/>
      <c r="H329" s="20"/>
      <c r="I329" s="20"/>
      <c r="J329" s="20"/>
      <c r="K329" s="20"/>
      <c r="L329" s="20"/>
      <c r="M329" s="20"/>
      <c r="N329" s="20"/>
      <c r="O329" s="20"/>
      <c r="P329" s="20"/>
      <c r="Q329" s="20"/>
      <c r="R329" s="20"/>
      <c r="S329" s="20"/>
      <c r="T329" s="20"/>
      <c r="U329" s="20"/>
    </row>
    <row r="330" ht="15.75" customHeight="1">
      <c r="B330" s="20"/>
      <c r="C330" s="20"/>
      <c r="D330" s="20"/>
      <c r="E330" s="20"/>
      <c r="F330" s="20"/>
      <c r="G330" s="20"/>
      <c r="H330" s="20"/>
      <c r="I330" s="20"/>
      <c r="J330" s="20"/>
      <c r="K330" s="20"/>
      <c r="L330" s="20"/>
      <c r="M330" s="20"/>
      <c r="N330" s="20"/>
      <c r="O330" s="20"/>
      <c r="P330" s="20"/>
      <c r="Q330" s="20"/>
      <c r="R330" s="20"/>
      <c r="S330" s="20"/>
      <c r="T330" s="20"/>
      <c r="U330" s="20"/>
    </row>
    <row r="331" ht="15.75" customHeight="1">
      <c r="B331" s="20"/>
      <c r="C331" s="20"/>
      <c r="D331" s="20"/>
      <c r="E331" s="20"/>
      <c r="F331" s="20"/>
      <c r="G331" s="20"/>
      <c r="H331" s="20"/>
      <c r="I331" s="20"/>
      <c r="J331" s="20"/>
      <c r="K331" s="20"/>
      <c r="L331" s="20"/>
      <c r="M331" s="20"/>
      <c r="N331" s="20"/>
      <c r="O331" s="20"/>
      <c r="P331" s="20"/>
      <c r="Q331" s="20"/>
      <c r="R331" s="20"/>
      <c r="S331" s="20"/>
      <c r="T331" s="20"/>
      <c r="U331" s="20"/>
    </row>
    <row r="332" ht="15.75" customHeight="1">
      <c r="B332" s="20"/>
      <c r="C332" s="20"/>
      <c r="D332" s="20"/>
      <c r="E332" s="20"/>
      <c r="F332" s="20"/>
      <c r="G332" s="20"/>
      <c r="H332" s="20"/>
      <c r="I332" s="20"/>
      <c r="J332" s="20"/>
      <c r="K332" s="20"/>
      <c r="L332" s="20"/>
      <c r="M332" s="20"/>
      <c r="N332" s="20"/>
      <c r="O332" s="20"/>
      <c r="P332" s="20"/>
      <c r="Q332" s="20"/>
      <c r="R332" s="20"/>
      <c r="S332" s="20"/>
      <c r="T332" s="20"/>
      <c r="U332" s="20"/>
    </row>
    <row r="333" ht="15.75" customHeight="1">
      <c r="B333" s="20"/>
      <c r="C333" s="20"/>
      <c r="D333" s="20"/>
      <c r="E333" s="20"/>
      <c r="F333" s="20"/>
      <c r="G333" s="20"/>
      <c r="H333" s="20"/>
      <c r="I333" s="20"/>
      <c r="J333" s="20"/>
      <c r="K333" s="20"/>
      <c r="L333" s="20"/>
      <c r="M333" s="20"/>
      <c r="N333" s="20"/>
      <c r="O333" s="20"/>
      <c r="P333" s="20"/>
      <c r="Q333" s="20"/>
      <c r="R333" s="20"/>
      <c r="S333" s="20"/>
      <c r="T333" s="20"/>
      <c r="U333" s="20"/>
    </row>
    <row r="334" ht="15.75" customHeight="1">
      <c r="B334" s="20"/>
      <c r="C334" s="20"/>
      <c r="D334" s="20"/>
      <c r="E334" s="20"/>
      <c r="F334" s="20"/>
      <c r="G334" s="20"/>
      <c r="H334" s="20"/>
      <c r="I334" s="20"/>
      <c r="J334" s="20"/>
      <c r="K334" s="20"/>
      <c r="L334" s="20"/>
      <c r="M334" s="20"/>
      <c r="N334" s="20"/>
      <c r="O334" s="20"/>
      <c r="P334" s="20"/>
      <c r="Q334" s="20"/>
      <c r="R334" s="20"/>
      <c r="S334" s="20"/>
      <c r="T334" s="20"/>
      <c r="U334" s="20"/>
    </row>
    <row r="335" ht="15.75" customHeight="1">
      <c r="B335" s="20"/>
      <c r="C335" s="20"/>
      <c r="D335" s="20"/>
      <c r="E335" s="20"/>
      <c r="F335" s="20"/>
      <c r="G335" s="20"/>
      <c r="H335" s="20"/>
      <c r="I335" s="20"/>
      <c r="J335" s="20"/>
      <c r="K335" s="20"/>
      <c r="L335" s="20"/>
      <c r="M335" s="20"/>
      <c r="N335" s="20"/>
      <c r="O335" s="20"/>
      <c r="P335" s="20"/>
      <c r="Q335" s="20"/>
      <c r="R335" s="20"/>
      <c r="S335" s="20"/>
      <c r="T335" s="20"/>
      <c r="U335" s="20"/>
    </row>
    <row r="336" ht="15.75" customHeight="1">
      <c r="B336" s="20"/>
      <c r="C336" s="20"/>
      <c r="D336" s="20"/>
      <c r="E336" s="20"/>
      <c r="F336" s="20"/>
      <c r="G336" s="20"/>
      <c r="H336" s="20"/>
      <c r="I336" s="20"/>
      <c r="J336" s="20"/>
      <c r="K336" s="20"/>
      <c r="L336" s="20"/>
      <c r="M336" s="20"/>
      <c r="N336" s="20"/>
      <c r="O336" s="20"/>
      <c r="P336" s="20"/>
      <c r="Q336" s="20"/>
      <c r="R336" s="20"/>
      <c r="S336" s="20"/>
      <c r="T336" s="20"/>
      <c r="U336" s="20"/>
    </row>
    <row r="337" ht="15.75" customHeight="1">
      <c r="B337" s="20"/>
      <c r="C337" s="20"/>
      <c r="D337" s="20"/>
      <c r="E337" s="20"/>
      <c r="F337" s="20"/>
      <c r="G337" s="20"/>
      <c r="H337" s="20"/>
      <c r="I337" s="20"/>
      <c r="J337" s="20"/>
      <c r="K337" s="20"/>
      <c r="L337" s="20"/>
      <c r="M337" s="20"/>
      <c r="N337" s="20"/>
      <c r="O337" s="20"/>
      <c r="P337" s="20"/>
      <c r="Q337" s="20"/>
      <c r="R337" s="20"/>
      <c r="S337" s="20"/>
      <c r="T337" s="20"/>
      <c r="U337" s="20"/>
    </row>
    <row r="338" ht="15.75" customHeight="1">
      <c r="B338" s="20"/>
      <c r="C338" s="20"/>
      <c r="D338" s="20"/>
      <c r="E338" s="20"/>
      <c r="F338" s="20"/>
      <c r="G338" s="20"/>
      <c r="H338" s="20"/>
      <c r="I338" s="20"/>
      <c r="J338" s="20"/>
      <c r="K338" s="20"/>
      <c r="L338" s="20"/>
      <c r="M338" s="20"/>
      <c r="N338" s="20"/>
      <c r="O338" s="20"/>
      <c r="P338" s="20"/>
      <c r="Q338" s="20"/>
      <c r="R338" s="20"/>
      <c r="S338" s="20"/>
      <c r="T338" s="20"/>
      <c r="U338" s="20"/>
    </row>
    <row r="339" ht="15.75" customHeight="1">
      <c r="B339" s="20"/>
      <c r="C339" s="20"/>
      <c r="D339" s="20"/>
      <c r="E339" s="20"/>
      <c r="F339" s="20"/>
      <c r="G339" s="20"/>
      <c r="H339" s="20"/>
      <c r="I339" s="20"/>
      <c r="J339" s="20"/>
      <c r="K339" s="20"/>
      <c r="L339" s="20"/>
      <c r="M339" s="20"/>
      <c r="N339" s="20"/>
      <c r="O339" s="20"/>
      <c r="P339" s="20"/>
      <c r="Q339" s="20"/>
      <c r="R339" s="20"/>
      <c r="S339" s="20"/>
      <c r="T339" s="20"/>
      <c r="U339" s="20"/>
    </row>
    <row r="340" ht="15.75" customHeight="1">
      <c r="B340" s="20"/>
      <c r="C340" s="20"/>
      <c r="D340" s="20"/>
      <c r="E340" s="20"/>
      <c r="F340" s="20"/>
      <c r="G340" s="20"/>
      <c r="H340" s="20"/>
      <c r="I340" s="20"/>
      <c r="J340" s="20"/>
      <c r="K340" s="20"/>
      <c r="L340" s="20"/>
      <c r="M340" s="20"/>
      <c r="N340" s="20"/>
      <c r="O340" s="20"/>
      <c r="P340" s="20"/>
      <c r="Q340" s="20"/>
      <c r="R340" s="20"/>
      <c r="S340" s="20"/>
      <c r="T340" s="20"/>
      <c r="U340" s="20"/>
    </row>
    <row r="341" ht="15.75" customHeight="1">
      <c r="B341" s="20"/>
      <c r="C341" s="20"/>
      <c r="D341" s="20"/>
      <c r="E341" s="20"/>
      <c r="F341" s="20"/>
      <c r="G341" s="20"/>
      <c r="H341" s="20"/>
      <c r="I341" s="20"/>
      <c r="J341" s="20"/>
      <c r="K341" s="20"/>
      <c r="L341" s="20"/>
      <c r="M341" s="20"/>
      <c r="N341" s="20"/>
      <c r="O341" s="20"/>
      <c r="P341" s="20"/>
      <c r="Q341" s="20"/>
      <c r="R341" s="20"/>
      <c r="S341" s="20"/>
      <c r="T341" s="20"/>
      <c r="U341" s="20"/>
    </row>
    <row r="342" ht="15.75" customHeight="1">
      <c r="B342" s="20"/>
      <c r="C342" s="20"/>
      <c r="D342" s="20"/>
      <c r="E342" s="20"/>
      <c r="F342" s="20"/>
      <c r="G342" s="20"/>
      <c r="H342" s="20"/>
      <c r="I342" s="20"/>
      <c r="J342" s="20"/>
      <c r="K342" s="20"/>
      <c r="L342" s="20"/>
      <c r="M342" s="20"/>
      <c r="N342" s="20"/>
      <c r="O342" s="20"/>
      <c r="P342" s="20"/>
      <c r="Q342" s="20"/>
      <c r="R342" s="20"/>
      <c r="S342" s="20"/>
      <c r="T342" s="20"/>
      <c r="U342" s="20"/>
    </row>
    <row r="343" ht="15.75" customHeight="1">
      <c r="B343" s="20"/>
      <c r="C343" s="20"/>
      <c r="D343" s="20"/>
      <c r="E343" s="20"/>
      <c r="F343" s="20"/>
      <c r="G343" s="20"/>
      <c r="H343" s="20"/>
      <c r="I343" s="20"/>
      <c r="J343" s="20"/>
      <c r="K343" s="20"/>
      <c r="L343" s="20"/>
      <c r="M343" s="20"/>
      <c r="N343" s="20"/>
      <c r="O343" s="20"/>
      <c r="P343" s="20"/>
      <c r="Q343" s="20"/>
      <c r="R343" s="20"/>
      <c r="S343" s="20"/>
      <c r="T343" s="20"/>
      <c r="U343" s="20"/>
    </row>
    <row r="344" ht="15.75" customHeight="1">
      <c r="B344" s="20"/>
      <c r="C344" s="20"/>
      <c r="D344" s="20"/>
      <c r="E344" s="20"/>
      <c r="F344" s="20"/>
      <c r="G344" s="20"/>
      <c r="H344" s="20"/>
      <c r="I344" s="20"/>
      <c r="J344" s="20"/>
      <c r="K344" s="20"/>
      <c r="L344" s="20"/>
      <c r="M344" s="20"/>
      <c r="N344" s="20"/>
      <c r="O344" s="20"/>
      <c r="P344" s="20"/>
      <c r="Q344" s="20"/>
      <c r="R344" s="20"/>
      <c r="S344" s="20"/>
      <c r="T344" s="20"/>
      <c r="U344" s="20"/>
    </row>
    <row r="345" ht="15.75" customHeight="1">
      <c r="B345" s="20"/>
      <c r="C345" s="20"/>
      <c r="D345" s="20"/>
      <c r="E345" s="20"/>
      <c r="F345" s="20"/>
      <c r="G345" s="20"/>
      <c r="H345" s="20"/>
      <c r="I345" s="20"/>
      <c r="J345" s="20"/>
      <c r="K345" s="20"/>
      <c r="L345" s="20"/>
      <c r="M345" s="20"/>
      <c r="N345" s="20"/>
      <c r="O345" s="20"/>
      <c r="P345" s="20"/>
      <c r="Q345" s="20"/>
      <c r="R345" s="20"/>
      <c r="S345" s="20"/>
      <c r="T345" s="20"/>
      <c r="U345" s="20"/>
    </row>
    <row r="346" ht="15.75" customHeight="1">
      <c r="B346" s="20"/>
      <c r="C346" s="20"/>
      <c r="D346" s="20"/>
      <c r="E346" s="20"/>
      <c r="F346" s="20"/>
      <c r="G346" s="20"/>
      <c r="H346" s="20"/>
      <c r="I346" s="20"/>
      <c r="J346" s="20"/>
      <c r="K346" s="20"/>
      <c r="L346" s="20"/>
      <c r="M346" s="20"/>
      <c r="N346" s="20"/>
      <c r="O346" s="20"/>
      <c r="P346" s="20"/>
      <c r="Q346" s="20"/>
      <c r="R346" s="20"/>
      <c r="S346" s="20"/>
      <c r="T346" s="20"/>
      <c r="U346" s="20"/>
    </row>
    <row r="347" ht="15.75" customHeight="1">
      <c r="B347" s="20"/>
      <c r="C347" s="20"/>
      <c r="D347" s="20"/>
      <c r="E347" s="20"/>
      <c r="F347" s="20"/>
      <c r="G347" s="20"/>
      <c r="H347" s="20"/>
      <c r="I347" s="20"/>
      <c r="J347" s="20"/>
      <c r="K347" s="20"/>
      <c r="L347" s="20"/>
      <c r="M347" s="20"/>
      <c r="N347" s="20"/>
      <c r="O347" s="20"/>
      <c r="P347" s="20"/>
      <c r="Q347" s="20"/>
      <c r="R347" s="20"/>
      <c r="S347" s="20"/>
      <c r="T347" s="20"/>
      <c r="U347" s="20"/>
    </row>
    <row r="348" ht="15.75" customHeight="1">
      <c r="B348" s="20"/>
      <c r="C348" s="20"/>
      <c r="D348" s="20"/>
      <c r="E348" s="20"/>
      <c r="F348" s="20"/>
      <c r="G348" s="20"/>
      <c r="H348" s="20"/>
      <c r="I348" s="20"/>
      <c r="J348" s="20"/>
      <c r="K348" s="20"/>
      <c r="L348" s="20"/>
      <c r="M348" s="20"/>
      <c r="N348" s="20"/>
      <c r="O348" s="20"/>
      <c r="P348" s="20"/>
      <c r="Q348" s="20"/>
      <c r="R348" s="20"/>
      <c r="S348" s="20"/>
      <c r="T348" s="20"/>
      <c r="U348" s="20"/>
    </row>
    <row r="349" ht="15.75" customHeight="1">
      <c r="B349" s="20"/>
      <c r="C349" s="20"/>
      <c r="D349" s="20"/>
      <c r="E349" s="20"/>
      <c r="F349" s="20"/>
      <c r="G349" s="20"/>
      <c r="H349" s="20"/>
      <c r="I349" s="20"/>
      <c r="J349" s="20"/>
      <c r="K349" s="20"/>
      <c r="L349" s="20"/>
      <c r="M349" s="20"/>
      <c r="N349" s="20"/>
      <c r="O349" s="20"/>
      <c r="P349" s="20"/>
      <c r="Q349" s="20"/>
      <c r="R349" s="20"/>
      <c r="S349" s="20"/>
      <c r="T349" s="20"/>
      <c r="U349" s="20"/>
    </row>
    <row r="350" ht="15.75" customHeight="1">
      <c r="B350" s="20"/>
      <c r="C350" s="20"/>
      <c r="D350" s="20"/>
      <c r="E350" s="20"/>
      <c r="F350" s="20"/>
      <c r="G350" s="20"/>
      <c r="H350" s="20"/>
      <c r="I350" s="20"/>
      <c r="J350" s="20"/>
      <c r="K350" s="20"/>
      <c r="L350" s="20"/>
      <c r="M350" s="20"/>
      <c r="N350" s="20"/>
      <c r="O350" s="20"/>
      <c r="P350" s="20"/>
      <c r="Q350" s="20"/>
      <c r="R350" s="20"/>
      <c r="S350" s="20"/>
      <c r="T350" s="20"/>
      <c r="U350" s="20"/>
    </row>
    <row r="351" ht="15.75" customHeight="1">
      <c r="B351" s="20"/>
      <c r="C351" s="20"/>
      <c r="D351" s="20"/>
      <c r="E351" s="20"/>
      <c r="F351" s="20"/>
      <c r="G351" s="20"/>
      <c r="H351" s="20"/>
      <c r="I351" s="20"/>
      <c r="J351" s="20"/>
      <c r="K351" s="20"/>
      <c r="L351" s="20"/>
      <c r="M351" s="20"/>
      <c r="N351" s="20"/>
      <c r="O351" s="20"/>
      <c r="P351" s="20"/>
      <c r="Q351" s="20"/>
      <c r="R351" s="20"/>
      <c r="S351" s="20"/>
      <c r="T351" s="20"/>
      <c r="U351" s="20"/>
    </row>
    <row r="352" ht="15.75" customHeight="1">
      <c r="B352" s="20"/>
      <c r="C352" s="20"/>
      <c r="D352" s="20"/>
      <c r="E352" s="20"/>
      <c r="F352" s="20"/>
      <c r="G352" s="20"/>
      <c r="H352" s="20"/>
      <c r="I352" s="20"/>
      <c r="J352" s="20"/>
      <c r="K352" s="20"/>
      <c r="L352" s="20"/>
      <c r="M352" s="20"/>
      <c r="N352" s="20"/>
      <c r="O352" s="20"/>
      <c r="P352" s="20"/>
      <c r="Q352" s="20"/>
      <c r="R352" s="20"/>
      <c r="S352" s="20"/>
      <c r="T352" s="20"/>
      <c r="U352" s="20"/>
    </row>
    <row r="353" ht="15.75" customHeight="1">
      <c r="B353" s="20"/>
      <c r="C353" s="20"/>
      <c r="D353" s="20"/>
      <c r="E353" s="20"/>
      <c r="F353" s="20"/>
      <c r="G353" s="20"/>
      <c r="H353" s="20"/>
      <c r="I353" s="20"/>
      <c r="J353" s="20"/>
      <c r="K353" s="20"/>
      <c r="L353" s="20"/>
      <c r="M353" s="20"/>
      <c r="N353" s="20"/>
      <c r="O353" s="20"/>
      <c r="P353" s="20"/>
      <c r="Q353" s="20"/>
      <c r="R353" s="20"/>
      <c r="S353" s="20"/>
      <c r="T353" s="20"/>
      <c r="U353" s="20"/>
    </row>
    <row r="354" ht="15.75" customHeight="1">
      <c r="B354" s="20"/>
      <c r="C354" s="20"/>
      <c r="D354" s="20"/>
      <c r="E354" s="20"/>
      <c r="F354" s="20"/>
      <c r="G354" s="20"/>
      <c r="H354" s="20"/>
      <c r="I354" s="20"/>
      <c r="J354" s="20"/>
      <c r="K354" s="20"/>
      <c r="L354" s="20"/>
      <c r="M354" s="20"/>
      <c r="N354" s="20"/>
      <c r="O354" s="20"/>
      <c r="P354" s="20"/>
      <c r="Q354" s="20"/>
      <c r="R354" s="20"/>
      <c r="S354" s="20"/>
      <c r="T354" s="20"/>
      <c r="U354" s="20"/>
    </row>
    <row r="355" ht="15.75" customHeight="1">
      <c r="B355" s="20"/>
      <c r="C355" s="20"/>
      <c r="D355" s="20"/>
      <c r="E355" s="20"/>
      <c r="F355" s="20"/>
      <c r="G355" s="20"/>
      <c r="H355" s="20"/>
      <c r="I355" s="20"/>
      <c r="J355" s="20"/>
      <c r="K355" s="20"/>
      <c r="L355" s="20"/>
      <c r="M355" s="20"/>
      <c r="N355" s="20"/>
      <c r="O355" s="20"/>
      <c r="P355" s="20"/>
      <c r="Q355" s="20"/>
      <c r="R355" s="20"/>
      <c r="S355" s="20"/>
      <c r="T355" s="20"/>
      <c r="U355" s="20"/>
    </row>
    <row r="356" ht="15.75" customHeight="1">
      <c r="B356" s="20"/>
      <c r="C356" s="20"/>
      <c r="D356" s="20"/>
      <c r="E356" s="20"/>
      <c r="F356" s="20"/>
      <c r="G356" s="20"/>
      <c r="H356" s="20"/>
      <c r="I356" s="20"/>
      <c r="J356" s="20"/>
      <c r="K356" s="20"/>
      <c r="L356" s="20"/>
      <c r="M356" s="20"/>
      <c r="N356" s="20"/>
      <c r="O356" s="20"/>
      <c r="P356" s="20"/>
      <c r="Q356" s="20"/>
      <c r="R356" s="20"/>
      <c r="S356" s="20"/>
      <c r="T356" s="20"/>
      <c r="U356" s="20"/>
    </row>
    <row r="357" ht="15.75" customHeight="1">
      <c r="B357" s="20"/>
      <c r="C357" s="20"/>
      <c r="D357" s="20"/>
      <c r="E357" s="20"/>
      <c r="F357" s="20"/>
      <c r="G357" s="20"/>
      <c r="H357" s="20"/>
      <c r="I357" s="20"/>
      <c r="J357" s="20"/>
      <c r="K357" s="20"/>
      <c r="L357" s="20"/>
      <c r="M357" s="20"/>
      <c r="N357" s="20"/>
      <c r="O357" s="20"/>
      <c r="P357" s="20"/>
      <c r="Q357" s="20"/>
      <c r="R357" s="20"/>
      <c r="S357" s="20"/>
      <c r="T357" s="20"/>
      <c r="U357" s="20"/>
    </row>
    <row r="358" ht="15.75" customHeight="1">
      <c r="B358" s="20"/>
      <c r="C358" s="20"/>
      <c r="D358" s="20"/>
      <c r="E358" s="20"/>
      <c r="F358" s="20"/>
      <c r="G358" s="20"/>
      <c r="H358" s="20"/>
      <c r="I358" s="20"/>
      <c r="J358" s="20"/>
      <c r="K358" s="20"/>
      <c r="L358" s="20"/>
      <c r="M358" s="20"/>
      <c r="N358" s="20"/>
      <c r="O358" s="20"/>
      <c r="P358" s="20"/>
      <c r="Q358" s="20"/>
      <c r="R358" s="20"/>
      <c r="S358" s="20"/>
      <c r="T358" s="20"/>
      <c r="U358" s="20"/>
    </row>
    <row r="359" ht="15.75" customHeight="1">
      <c r="B359" s="20"/>
      <c r="C359" s="20"/>
      <c r="D359" s="20"/>
      <c r="E359" s="20"/>
      <c r="F359" s="20"/>
      <c r="G359" s="20"/>
      <c r="H359" s="20"/>
      <c r="I359" s="20"/>
      <c r="J359" s="20"/>
      <c r="K359" s="20"/>
      <c r="L359" s="20"/>
      <c r="M359" s="20"/>
      <c r="N359" s="20"/>
      <c r="O359" s="20"/>
      <c r="P359" s="20"/>
      <c r="Q359" s="20"/>
      <c r="R359" s="20"/>
      <c r="S359" s="20"/>
      <c r="T359" s="20"/>
      <c r="U359" s="20"/>
    </row>
    <row r="360" ht="15.75" customHeight="1">
      <c r="B360" s="20"/>
      <c r="C360" s="20"/>
      <c r="D360" s="20"/>
      <c r="E360" s="20"/>
      <c r="F360" s="20"/>
      <c r="G360" s="20"/>
      <c r="H360" s="20"/>
      <c r="I360" s="20"/>
      <c r="J360" s="20"/>
      <c r="K360" s="20"/>
      <c r="L360" s="20"/>
      <c r="M360" s="20"/>
      <c r="N360" s="20"/>
      <c r="O360" s="20"/>
      <c r="P360" s="20"/>
      <c r="Q360" s="20"/>
      <c r="R360" s="20"/>
      <c r="S360" s="20"/>
      <c r="T360" s="20"/>
      <c r="U360" s="20"/>
    </row>
    <row r="361" ht="15.75" customHeight="1">
      <c r="B361" s="20"/>
      <c r="C361" s="20"/>
      <c r="D361" s="20"/>
      <c r="E361" s="20"/>
      <c r="F361" s="20"/>
      <c r="G361" s="20"/>
      <c r="H361" s="20"/>
      <c r="I361" s="20"/>
      <c r="J361" s="20"/>
      <c r="K361" s="20"/>
      <c r="L361" s="20"/>
      <c r="M361" s="20"/>
      <c r="N361" s="20"/>
      <c r="O361" s="20"/>
      <c r="P361" s="20"/>
      <c r="Q361" s="20"/>
      <c r="R361" s="20"/>
      <c r="S361" s="20"/>
      <c r="T361" s="20"/>
      <c r="U361" s="20"/>
    </row>
    <row r="362" ht="15.75" customHeight="1">
      <c r="B362" s="20"/>
      <c r="C362" s="20"/>
      <c r="D362" s="20"/>
      <c r="E362" s="20"/>
      <c r="F362" s="20"/>
      <c r="G362" s="20"/>
      <c r="H362" s="20"/>
      <c r="I362" s="20"/>
      <c r="J362" s="20"/>
      <c r="K362" s="20"/>
      <c r="L362" s="20"/>
      <c r="M362" s="20"/>
      <c r="N362" s="20"/>
      <c r="O362" s="20"/>
      <c r="P362" s="20"/>
      <c r="Q362" s="20"/>
      <c r="R362" s="20"/>
      <c r="S362" s="20"/>
      <c r="T362" s="20"/>
      <c r="U362" s="20"/>
    </row>
    <row r="363" ht="15.75" customHeight="1">
      <c r="B363" s="20"/>
      <c r="C363" s="20"/>
      <c r="D363" s="20"/>
      <c r="E363" s="20"/>
      <c r="F363" s="20"/>
      <c r="G363" s="20"/>
      <c r="H363" s="20"/>
      <c r="I363" s="20"/>
      <c r="J363" s="20"/>
      <c r="K363" s="20"/>
      <c r="L363" s="20"/>
      <c r="M363" s="20"/>
      <c r="N363" s="20"/>
      <c r="O363" s="20"/>
      <c r="P363" s="20"/>
      <c r="Q363" s="20"/>
      <c r="R363" s="20"/>
      <c r="S363" s="20"/>
      <c r="T363" s="20"/>
      <c r="U363" s="20"/>
    </row>
    <row r="364" ht="15.75" customHeight="1">
      <c r="B364" s="20"/>
      <c r="C364" s="20"/>
      <c r="D364" s="20"/>
      <c r="E364" s="20"/>
      <c r="F364" s="20"/>
      <c r="G364" s="20"/>
      <c r="H364" s="20"/>
      <c r="I364" s="20"/>
      <c r="J364" s="20"/>
      <c r="K364" s="20"/>
      <c r="L364" s="20"/>
      <c r="M364" s="20"/>
      <c r="N364" s="20"/>
      <c r="O364" s="20"/>
      <c r="P364" s="20"/>
      <c r="Q364" s="20"/>
      <c r="R364" s="20"/>
      <c r="S364" s="20"/>
      <c r="T364" s="20"/>
      <c r="U364" s="20"/>
    </row>
    <row r="365" ht="15.75" customHeight="1">
      <c r="B365" s="20"/>
      <c r="C365" s="20"/>
      <c r="D365" s="20"/>
      <c r="E365" s="20"/>
      <c r="F365" s="20"/>
      <c r="G365" s="20"/>
      <c r="H365" s="20"/>
      <c r="I365" s="20"/>
      <c r="J365" s="20"/>
      <c r="K365" s="20"/>
      <c r="L365" s="20"/>
      <c r="M365" s="20"/>
      <c r="N365" s="20"/>
      <c r="O365" s="20"/>
      <c r="P365" s="20"/>
      <c r="Q365" s="20"/>
      <c r="R365" s="20"/>
      <c r="S365" s="20"/>
      <c r="T365" s="20"/>
      <c r="U365" s="20"/>
    </row>
    <row r="366" ht="15.75" customHeight="1">
      <c r="B366" s="20"/>
      <c r="C366" s="20"/>
      <c r="D366" s="20"/>
      <c r="E366" s="20"/>
      <c r="F366" s="20"/>
      <c r="G366" s="20"/>
      <c r="H366" s="20"/>
      <c r="I366" s="20"/>
      <c r="J366" s="20"/>
      <c r="K366" s="20"/>
      <c r="L366" s="20"/>
      <c r="M366" s="20"/>
      <c r="N366" s="20"/>
      <c r="O366" s="20"/>
      <c r="P366" s="20"/>
      <c r="Q366" s="20"/>
      <c r="R366" s="20"/>
      <c r="S366" s="20"/>
      <c r="T366" s="20"/>
      <c r="U366" s="20"/>
    </row>
    <row r="367" ht="15.75" customHeight="1">
      <c r="B367" s="20"/>
      <c r="C367" s="20"/>
      <c r="D367" s="20"/>
      <c r="E367" s="20"/>
      <c r="F367" s="20"/>
      <c r="G367" s="20"/>
      <c r="H367" s="20"/>
      <c r="I367" s="20"/>
      <c r="J367" s="20"/>
      <c r="K367" s="20"/>
      <c r="L367" s="20"/>
      <c r="M367" s="20"/>
      <c r="N367" s="20"/>
      <c r="O367" s="20"/>
      <c r="P367" s="20"/>
      <c r="Q367" s="20"/>
      <c r="R367" s="20"/>
      <c r="S367" s="20"/>
      <c r="T367" s="20"/>
      <c r="U367" s="20"/>
    </row>
    <row r="368" ht="15.75" customHeight="1">
      <c r="B368" s="20"/>
      <c r="C368" s="20"/>
      <c r="D368" s="20"/>
      <c r="E368" s="20"/>
      <c r="F368" s="20"/>
      <c r="G368" s="20"/>
      <c r="H368" s="20"/>
      <c r="I368" s="20"/>
      <c r="J368" s="20"/>
      <c r="K368" s="20"/>
      <c r="L368" s="20"/>
      <c r="M368" s="20"/>
      <c r="N368" s="20"/>
      <c r="O368" s="20"/>
      <c r="P368" s="20"/>
      <c r="Q368" s="20"/>
      <c r="R368" s="20"/>
      <c r="S368" s="20"/>
      <c r="T368" s="20"/>
      <c r="U368" s="20"/>
    </row>
    <row r="369" ht="15.75" customHeight="1">
      <c r="B369" s="20"/>
      <c r="C369" s="20"/>
      <c r="D369" s="20"/>
      <c r="E369" s="20"/>
      <c r="F369" s="20"/>
      <c r="G369" s="20"/>
      <c r="H369" s="20"/>
      <c r="I369" s="20"/>
      <c r="J369" s="20"/>
      <c r="K369" s="20"/>
      <c r="L369" s="20"/>
      <c r="M369" s="20"/>
      <c r="N369" s="20"/>
      <c r="O369" s="20"/>
      <c r="P369" s="20"/>
      <c r="Q369" s="20"/>
      <c r="R369" s="20"/>
      <c r="S369" s="20"/>
      <c r="T369" s="20"/>
      <c r="U369" s="20"/>
    </row>
    <row r="370" ht="15.75" customHeight="1">
      <c r="B370" s="20"/>
      <c r="C370" s="20"/>
      <c r="D370" s="20"/>
      <c r="E370" s="20"/>
      <c r="F370" s="20"/>
      <c r="G370" s="20"/>
      <c r="H370" s="20"/>
      <c r="I370" s="20"/>
      <c r="J370" s="20"/>
      <c r="K370" s="20"/>
      <c r="L370" s="20"/>
      <c r="M370" s="20"/>
      <c r="N370" s="20"/>
      <c r="O370" s="20"/>
      <c r="P370" s="20"/>
      <c r="Q370" s="20"/>
      <c r="R370" s="20"/>
      <c r="S370" s="20"/>
      <c r="T370" s="20"/>
      <c r="U370" s="20"/>
    </row>
    <row r="371" ht="15.75" customHeight="1">
      <c r="B371" s="20"/>
      <c r="C371" s="20"/>
      <c r="D371" s="20"/>
      <c r="E371" s="20"/>
      <c r="F371" s="20"/>
      <c r="G371" s="20"/>
      <c r="H371" s="20"/>
      <c r="I371" s="20"/>
      <c r="J371" s="20"/>
      <c r="K371" s="20"/>
      <c r="L371" s="20"/>
      <c r="M371" s="20"/>
      <c r="N371" s="20"/>
      <c r="O371" s="20"/>
      <c r="P371" s="20"/>
      <c r="Q371" s="20"/>
      <c r="R371" s="20"/>
      <c r="S371" s="20"/>
      <c r="T371" s="20"/>
      <c r="U371" s="20"/>
    </row>
    <row r="372" ht="15.75" customHeight="1">
      <c r="B372" s="20"/>
      <c r="C372" s="20"/>
      <c r="D372" s="20"/>
      <c r="E372" s="20"/>
      <c r="F372" s="20"/>
      <c r="G372" s="20"/>
      <c r="H372" s="20"/>
      <c r="I372" s="20"/>
      <c r="J372" s="20"/>
      <c r="K372" s="20"/>
      <c r="L372" s="20"/>
      <c r="M372" s="20"/>
      <c r="N372" s="20"/>
      <c r="O372" s="20"/>
      <c r="P372" s="20"/>
      <c r="Q372" s="20"/>
      <c r="R372" s="20"/>
      <c r="S372" s="20"/>
      <c r="T372" s="20"/>
      <c r="U372" s="20"/>
    </row>
    <row r="373" ht="15.75" customHeight="1">
      <c r="B373" s="20"/>
      <c r="C373" s="20"/>
      <c r="D373" s="20"/>
      <c r="E373" s="20"/>
      <c r="F373" s="20"/>
      <c r="G373" s="20"/>
      <c r="H373" s="20"/>
      <c r="I373" s="20"/>
      <c r="J373" s="20"/>
      <c r="K373" s="20"/>
      <c r="L373" s="20"/>
      <c r="M373" s="20"/>
      <c r="N373" s="20"/>
      <c r="O373" s="20"/>
      <c r="P373" s="20"/>
      <c r="Q373" s="20"/>
      <c r="R373" s="20"/>
      <c r="S373" s="20"/>
      <c r="T373" s="20"/>
      <c r="U373" s="20"/>
    </row>
    <row r="374" ht="15.75" customHeight="1">
      <c r="B374" s="20"/>
      <c r="C374" s="20"/>
      <c r="D374" s="20"/>
      <c r="E374" s="20"/>
      <c r="F374" s="20"/>
      <c r="G374" s="20"/>
      <c r="H374" s="20"/>
      <c r="I374" s="20"/>
      <c r="J374" s="20"/>
      <c r="K374" s="20"/>
      <c r="L374" s="20"/>
      <c r="M374" s="20"/>
      <c r="N374" s="20"/>
      <c r="O374" s="20"/>
      <c r="P374" s="20"/>
      <c r="Q374" s="20"/>
      <c r="R374" s="20"/>
      <c r="S374" s="20"/>
      <c r="T374" s="20"/>
      <c r="U374" s="20"/>
    </row>
    <row r="375" ht="15.75" customHeight="1">
      <c r="B375" s="20"/>
      <c r="C375" s="20"/>
      <c r="D375" s="20"/>
      <c r="E375" s="20"/>
      <c r="F375" s="20"/>
      <c r="G375" s="20"/>
      <c r="H375" s="20"/>
      <c r="I375" s="20"/>
      <c r="J375" s="20"/>
      <c r="K375" s="20"/>
      <c r="L375" s="20"/>
      <c r="M375" s="20"/>
      <c r="N375" s="20"/>
      <c r="O375" s="20"/>
      <c r="P375" s="20"/>
      <c r="Q375" s="20"/>
      <c r="R375" s="20"/>
      <c r="S375" s="20"/>
      <c r="T375" s="20"/>
      <c r="U375" s="20"/>
    </row>
    <row r="376" ht="15.75" customHeight="1">
      <c r="B376" s="20"/>
      <c r="C376" s="20"/>
      <c r="D376" s="20"/>
      <c r="E376" s="20"/>
      <c r="F376" s="20"/>
      <c r="G376" s="20"/>
      <c r="H376" s="20"/>
      <c r="I376" s="20"/>
      <c r="J376" s="20"/>
      <c r="K376" s="20"/>
      <c r="L376" s="20"/>
      <c r="M376" s="20"/>
      <c r="N376" s="20"/>
      <c r="O376" s="20"/>
      <c r="P376" s="20"/>
      <c r="Q376" s="20"/>
      <c r="R376" s="20"/>
      <c r="S376" s="20"/>
      <c r="T376" s="20"/>
      <c r="U376" s="20"/>
    </row>
    <row r="377" ht="15.75" customHeight="1">
      <c r="B377" s="20"/>
      <c r="C377" s="20"/>
      <c r="D377" s="20"/>
      <c r="E377" s="20"/>
      <c r="F377" s="20"/>
      <c r="G377" s="20"/>
      <c r="H377" s="20"/>
      <c r="I377" s="20"/>
      <c r="J377" s="20"/>
      <c r="K377" s="20"/>
      <c r="L377" s="20"/>
      <c r="M377" s="20"/>
      <c r="N377" s="20"/>
      <c r="O377" s="20"/>
      <c r="P377" s="20"/>
      <c r="Q377" s="20"/>
      <c r="R377" s="20"/>
      <c r="S377" s="20"/>
      <c r="T377" s="20"/>
      <c r="U377" s="20"/>
    </row>
    <row r="378" ht="15.75" customHeight="1">
      <c r="B378" s="20"/>
      <c r="C378" s="20"/>
      <c r="D378" s="20"/>
      <c r="E378" s="20"/>
      <c r="F378" s="20"/>
      <c r="G378" s="20"/>
      <c r="H378" s="20"/>
      <c r="I378" s="20"/>
      <c r="J378" s="20"/>
      <c r="K378" s="20"/>
      <c r="L378" s="20"/>
      <c r="M378" s="20"/>
      <c r="N378" s="20"/>
      <c r="O378" s="20"/>
      <c r="P378" s="20"/>
      <c r="Q378" s="20"/>
      <c r="R378" s="20"/>
      <c r="S378" s="20"/>
      <c r="T378" s="20"/>
      <c r="U378" s="20"/>
    </row>
    <row r="379" ht="15.75" customHeight="1">
      <c r="B379" s="20"/>
      <c r="C379" s="20"/>
      <c r="D379" s="20"/>
      <c r="E379" s="20"/>
      <c r="F379" s="20"/>
      <c r="G379" s="20"/>
      <c r="H379" s="20"/>
      <c r="I379" s="20"/>
      <c r="J379" s="20"/>
      <c r="K379" s="20"/>
      <c r="L379" s="20"/>
      <c r="M379" s="20"/>
      <c r="N379" s="20"/>
      <c r="O379" s="20"/>
      <c r="P379" s="20"/>
      <c r="Q379" s="20"/>
      <c r="R379" s="20"/>
      <c r="S379" s="20"/>
      <c r="T379" s="20"/>
      <c r="U379" s="20"/>
    </row>
    <row r="380" ht="15.75" customHeight="1">
      <c r="B380" s="20"/>
      <c r="C380" s="20"/>
      <c r="D380" s="20"/>
      <c r="E380" s="20"/>
      <c r="F380" s="20"/>
      <c r="G380" s="20"/>
      <c r="H380" s="20"/>
      <c r="I380" s="20"/>
      <c r="J380" s="20"/>
      <c r="K380" s="20"/>
      <c r="L380" s="20"/>
      <c r="M380" s="20"/>
      <c r="N380" s="20"/>
      <c r="O380" s="20"/>
      <c r="P380" s="20"/>
      <c r="Q380" s="20"/>
      <c r="R380" s="20"/>
      <c r="S380" s="20"/>
      <c r="T380" s="20"/>
      <c r="U380" s="20"/>
    </row>
    <row r="381" ht="15.75" customHeight="1">
      <c r="B381" s="20"/>
      <c r="C381" s="20"/>
      <c r="D381" s="20"/>
      <c r="E381" s="20"/>
      <c r="F381" s="20"/>
      <c r="G381" s="20"/>
      <c r="H381" s="20"/>
      <c r="I381" s="20"/>
      <c r="J381" s="20"/>
      <c r="K381" s="20"/>
      <c r="L381" s="20"/>
      <c r="M381" s="20"/>
      <c r="N381" s="20"/>
      <c r="O381" s="20"/>
      <c r="P381" s="20"/>
      <c r="Q381" s="20"/>
      <c r="R381" s="20"/>
      <c r="S381" s="20"/>
      <c r="T381" s="20"/>
      <c r="U381" s="20"/>
    </row>
    <row r="382" ht="15.75" customHeight="1">
      <c r="B382" s="20"/>
      <c r="C382" s="20"/>
      <c r="D382" s="20"/>
      <c r="E382" s="20"/>
      <c r="F382" s="20"/>
      <c r="G382" s="20"/>
      <c r="H382" s="20"/>
      <c r="I382" s="20"/>
      <c r="J382" s="20"/>
      <c r="K382" s="20"/>
      <c r="L382" s="20"/>
      <c r="M382" s="20"/>
      <c r="N382" s="20"/>
      <c r="O382" s="20"/>
      <c r="P382" s="20"/>
      <c r="Q382" s="20"/>
      <c r="R382" s="20"/>
      <c r="S382" s="20"/>
      <c r="T382" s="20"/>
      <c r="U382" s="20"/>
    </row>
    <row r="383" ht="15.75" customHeight="1">
      <c r="B383" s="20"/>
      <c r="C383" s="20"/>
      <c r="D383" s="20"/>
      <c r="E383" s="20"/>
      <c r="F383" s="20"/>
      <c r="G383" s="20"/>
      <c r="H383" s="20"/>
      <c r="I383" s="20"/>
      <c r="J383" s="20"/>
      <c r="K383" s="20"/>
      <c r="L383" s="20"/>
      <c r="M383" s="20"/>
      <c r="N383" s="20"/>
      <c r="O383" s="20"/>
      <c r="P383" s="20"/>
      <c r="Q383" s="20"/>
      <c r="R383" s="20"/>
      <c r="S383" s="20"/>
      <c r="T383" s="20"/>
      <c r="U383" s="20"/>
    </row>
    <row r="384" ht="15.75" customHeight="1">
      <c r="B384" s="20"/>
      <c r="C384" s="20"/>
      <c r="D384" s="20"/>
      <c r="E384" s="20"/>
      <c r="F384" s="20"/>
      <c r="G384" s="20"/>
      <c r="H384" s="20"/>
      <c r="I384" s="20"/>
      <c r="J384" s="20"/>
      <c r="K384" s="20"/>
      <c r="L384" s="20"/>
      <c r="M384" s="20"/>
      <c r="N384" s="20"/>
      <c r="O384" s="20"/>
      <c r="P384" s="20"/>
      <c r="Q384" s="20"/>
      <c r="R384" s="20"/>
      <c r="S384" s="20"/>
      <c r="T384" s="20"/>
      <c r="U384" s="20"/>
    </row>
    <row r="385" ht="15.75" customHeight="1">
      <c r="B385" s="20"/>
      <c r="C385" s="20"/>
      <c r="D385" s="20"/>
      <c r="E385" s="20"/>
      <c r="F385" s="20"/>
      <c r="G385" s="20"/>
      <c r="H385" s="20"/>
      <c r="I385" s="20"/>
      <c r="J385" s="20"/>
      <c r="K385" s="20"/>
      <c r="L385" s="20"/>
      <c r="M385" s="20"/>
      <c r="N385" s="20"/>
      <c r="O385" s="20"/>
      <c r="P385" s="20"/>
      <c r="Q385" s="20"/>
      <c r="R385" s="20"/>
      <c r="S385" s="20"/>
      <c r="T385" s="20"/>
      <c r="U385" s="20"/>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57"/>
    <col customWidth="1" min="2" max="2" width="16.14"/>
    <col customWidth="1" min="3" max="5" width="14.43"/>
  </cols>
  <sheetData>
    <row r="1" ht="15.75" customHeight="1">
      <c r="A1" s="1" t="s">
        <v>0</v>
      </c>
      <c r="B1" s="2" t="s">
        <v>86</v>
      </c>
    </row>
    <row r="2" ht="15.75" customHeight="1">
      <c r="A2" s="3">
        <v>43.0</v>
      </c>
      <c r="B2" s="6" t="s">
        <v>111</v>
      </c>
    </row>
    <row r="3" ht="15.75" customHeight="1">
      <c r="A3" s="3">
        <v>4.0</v>
      </c>
      <c r="B3" s="6" t="s">
        <v>129</v>
      </c>
    </row>
    <row r="4" ht="15.75" customHeight="1">
      <c r="A4" s="9">
        <v>125.0</v>
      </c>
      <c r="B4" s="13" t="s">
        <v>111</v>
      </c>
    </row>
    <row r="5" ht="15.75" customHeight="1">
      <c r="A5" s="9">
        <v>125.0</v>
      </c>
      <c r="B5" s="13" t="s">
        <v>111</v>
      </c>
    </row>
    <row r="6" ht="15.75" customHeight="1">
      <c r="A6" s="9">
        <v>125.0</v>
      </c>
      <c r="B6" s="13" t="s">
        <v>111</v>
      </c>
    </row>
    <row r="7" ht="15.75" customHeight="1">
      <c r="A7" s="11">
        <v>87.0</v>
      </c>
      <c r="B7" s="13" t="s">
        <v>129</v>
      </c>
    </row>
    <row r="8" ht="15.75" customHeight="1">
      <c r="A8" s="9">
        <v>125.0</v>
      </c>
      <c r="B8" s="13" t="s">
        <v>129</v>
      </c>
    </row>
    <row r="9" ht="15.75" customHeight="1">
      <c r="A9" s="3">
        <v>37.0</v>
      </c>
      <c r="B9" s="18" t="s">
        <v>111</v>
      </c>
    </row>
    <row r="10" ht="15.75" customHeight="1">
      <c r="A10" s="19">
        <v>145.0</v>
      </c>
      <c r="B10" s="18" t="s">
        <v>111</v>
      </c>
    </row>
    <row r="11" ht="15.75" customHeight="1">
      <c r="A11" s="11">
        <v>123.0</v>
      </c>
      <c r="B11" s="13" t="s">
        <v>129</v>
      </c>
    </row>
    <row r="12" ht="15.75" customHeight="1">
      <c r="A12" s="3">
        <v>35.0</v>
      </c>
      <c r="B12" s="6" t="s">
        <v>129</v>
      </c>
    </row>
    <row r="13" ht="15.75" customHeight="1">
      <c r="A13" s="11">
        <v>149.0</v>
      </c>
      <c r="B13" s="18" t="s">
        <v>111</v>
      </c>
    </row>
    <row r="14" ht="15.75" customHeight="1">
      <c r="A14" s="9">
        <v>159.0</v>
      </c>
      <c r="B14" s="6" t="s">
        <v>111</v>
      </c>
    </row>
    <row r="15" ht="15.75" customHeight="1">
      <c r="A15" s="9">
        <v>144.0</v>
      </c>
      <c r="B15" s="6" t="s">
        <v>111</v>
      </c>
    </row>
    <row r="16" ht="15.75" customHeight="1">
      <c r="A16" s="19">
        <v>94.0</v>
      </c>
      <c r="B16" s="6" t="s">
        <v>111</v>
      </c>
    </row>
    <row r="17" ht="15.75" customHeight="1">
      <c r="A17" s="19">
        <v>94.0</v>
      </c>
      <c r="B17" s="13" t="s">
        <v>111</v>
      </c>
    </row>
    <row r="18" ht="15.75" customHeight="1">
      <c r="A18" s="3">
        <v>122.0</v>
      </c>
      <c r="B18" s="18" t="s">
        <v>111</v>
      </c>
    </row>
    <row r="19" ht="15.75" customHeight="1">
      <c r="A19" s="9">
        <v>41.0</v>
      </c>
      <c r="B19" s="18" t="s">
        <v>111</v>
      </c>
    </row>
    <row r="20" ht="15.75" customHeight="1">
      <c r="A20" s="11">
        <v>143.0</v>
      </c>
      <c r="B20" s="13" t="s">
        <v>129</v>
      </c>
    </row>
    <row r="21" ht="15.75" customHeight="1">
      <c r="A21" s="3">
        <v>148.0</v>
      </c>
      <c r="B21" s="6" t="s">
        <v>111</v>
      </c>
    </row>
    <row r="22" ht="15.75" customHeight="1">
      <c r="A22" s="3">
        <v>148.0</v>
      </c>
      <c r="B22" s="6" t="s">
        <v>111</v>
      </c>
    </row>
    <row r="23" ht="15.75" customHeight="1">
      <c r="A23" s="9">
        <v>55.0</v>
      </c>
      <c r="B23" s="6" t="s">
        <v>129</v>
      </c>
    </row>
    <row r="24" ht="15.75" customHeight="1">
      <c r="A24" s="3">
        <v>59.0</v>
      </c>
      <c r="B24" s="6" t="s">
        <v>129</v>
      </c>
    </row>
    <row r="25" ht="15.75" customHeight="1">
      <c r="A25" s="9">
        <v>40.0</v>
      </c>
      <c r="B25" s="20" t="s">
        <v>111</v>
      </c>
    </row>
    <row r="26" ht="15.75" customHeight="1">
      <c r="A26" s="9">
        <v>10.0</v>
      </c>
      <c r="B26" s="18" t="s">
        <v>111</v>
      </c>
    </row>
    <row r="27" ht="15.75" customHeight="1">
      <c r="A27" s="3">
        <v>10.0</v>
      </c>
      <c r="B27" s="18" t="s">
        <v>111</v>
      </c>
    </row>
    <row r="28" ht="15.75" customHeight="1">
      <c r="A28" s="11">
        <v>141.0</v>
      </c>
      <c r="B28" s="18" t="s">
        <v>111</v>
      </c>
    </row>
    <row r="29" ht="15.75" customHeight="1">
      <c r="A29" s="3">
        <v>142.0</v>
      </c>
      <c r="B29" s="18" t="s">
        <v>111</v>
      </c>
    </row>
    <row r="30" ht="15.75" customHeight="1">
      <c r="A30" s="9">
        <v>21.0</v>
      </c>
      <c r="B30" s="18" t="s">
        <v>111</v>
      </c>
    </row>
    <row r="31" ht="15.75" customHeight="1">
      <c r="A31" s="11">
        <v>44.0</v>
      </c>
      <c r="B31" s="18" t="s">
        <v>111</v>
      </c>
    </row>
    <row r="32" ht="15.75" customHeight="1">
      <c r="A32" s="3">
        <v>44.0</v>
      </c>
      <c r="B32" s="18" t="s">
        <v>111</v>
      </c>
    </row>
    <row r="33" ht="15.75" customHeight="1">
      <c r="A33" s="9">
        <v>6.0</v>
      </c>
      <c r="B33" s="6" t="s">
        <v>129</v>
      </c>
    </row>
    <row r="34" ht="15.75" customHeight="1">
      <c r="A34" s="11">
        <v>22.0</v>
      </c>
      <c r="B34" s="18" t="s">
        <v>111</v>
      </c>
    </row>
    <row r="35" ht="15.75" customHeight="1">
      <c r="A35" s="9">
        <v>33.0</v>
      </c>
      <c r="B35" s="6" t="s">
        <v>111</v>
      </c>
    </row>
    <row r="36" ht="15.75" customHeight="1">
      <c r="A36" s="9">
        <v>38.0</v>
      </c>
      <c r="B36" s="13" t="s">
        <v>111</v>
      </c>
    </row>
    <row r="37" ht="15.75" customHeight="1">
      <c r="A37" s="11">
        <v>101.0</v>
      </c>
      <c r="B37" s="13" t="s">
        <v>111</v>
      </c>
    </row>
    <row r="38" ht="15.75" customHeight="1">
      <c r="A38" s="9">
        <v>102.0</v>
      </c>
      <c r="B38" s="6" t="s">
        <v>111</v>
      </c>
    </row>
    <row r="39" ht="15.75" customHeight="1">
      <c r="A39" s="9">
        <v>109.0</v>
      </c>
      <c r="B39" s="18" t="s">
        <v>111</v>
      </c>
    </row>
    <row r="40" ht="15.75" customHeight="1">
      <c r="A40" s="3">
        <v>140.0</v>
      </c>
      <c r="B40" s="18" t="s">
        <v>111</v>
      </c>
    </row>
    <row r="41" ht="15.75" customHeight="1">
      <c r="A41" s="11">
        <v>36.0</v>
      </c>
      <c r="B41" s="13" t="s">
        <v>129</v>
      </c>
    </row>
    <row r="42" ht="15.75" customHeight="1">
      <c r="A42" s="9">
        <v>14.0</v>
      </c>
      <c r="B42" s="6" t="s">
        <v>111</v>
      </c>
    </row>
    <row r="43" ht="15.75" customHeight="1">
      <c r="A43" s="11">
        <v>105.0</v>
      </c>
      <c r="B43" s="18" t="s">
        <v>111</v>
      </c>
    </row>
    <row r="44" ht="15.75" customHeight="1">
      <c r="A44" s="11">
        <v>131.0</v>
      </c>
      <c r="B44" s="13" t="s">
        <v>111</v>
      </c>
    </row>
    <row r="45" ht="15.75" customHeight="1">
      <c r="A45" s="11">
        <v>156.0</v>
      </c>
      <c r="B45" s="13" t="s">
        <v>111</v>
      </c>
    </row>
    <row r="46" ht="15.75" customHeight="1">
      <c r="A46" s="9">
        <v>85.0</v>
      </c>
      <c r="B46" s="18" t="s">
        <v>111</v>
      </c>
    </row>
    <row r="47" ht="15.75" customHeight="1">
      <c r="A47" s="9">
        <v>85.0</v>
      </c>
      <c r="B47" s="18" t="s">
        <v>111</v>
      </c>
    </row>
    <row r="48" ht="15.75" customHeight="1">
      <c r="A48" s="9">
        <v>99.0</v>
      </c>
      <c r="B48" s="18" t="s">
        <v>111</v>
      </c>
    </row>
    <row r="49" ht="15.75" customHeight="1">
      <c r="A49" s="11">
        <v>114.0</v>
      </c>
      <c r="B49" s="13" t="s">
        <v>111</v>
      </c>
    </row>
    <row r="50" ht="15.75" customHeight="1">
      <c r="A50" s="11">
        <v>139.0</v>
      </c>
      <c r="B50" s="18" t="s">
        <v>111</v>
      </c>
    </row>
    <row r="51" ht="15.75" customHeight="1">
      <c r="A51" s="11">
        <v>15.0</v>
      </c>
      <c r="B51" s="13" t="s">
        <v>111</v>
      </c>
    </row>
    <row r="52" ht="15.75" customHeight="1">
      <c r="A52" s="19">
        <v>24.0</v>
      </c>
      <c r="B52" s="13" t="s">
        <v>129</v>
      </c>
    </row>
    <row r="53" ht="15.75" customHeight="1">
      <c r="A53" s="11">
        <v>135.0</v>
      </c>
      <c r="B53" s="13" t="s">
        <v>129</v>
      </c>
    </row>
    <row r="54" ht="15.75" customHeight="1">
      <c r="A54" s="3">
        <v>16.0</v>
      </c>
      <c r="B54" s="6" t="s">
        <v>129</v>
      </c>
    </row>
    <row r="55" ht="15.75" customHeight="1">
      <c r="A55" s="3">
        <v>155.0</v>
      </c>
      <c r="B55" s="6" t="s">
        <v>111</v>
      </c>
    </row>
    <row r="56" ht="15.75" customHeight="1">
      <c r="A56" s="9">
        <v>72.0</v>
      </c>
      <c r="B56" s="18" t="s">
        <v>111</v>
      </c>
    </row>
    <row r="57" ht="15.75" customHeight="1">
      <c r="A57" s="3">
        <v>104.0</v>
      </c>
      <c r="B57" s="18" t="s">
        <v>111</v>
      </c>
    </row>
    <row r="58" ht="15.75" customHeight="1">
      <c r="A58" s="9">
        <v>7.0</v>
      </c>
      <c r="B58" s="18" t="s">
        <v>111</v>
      </c>
    </row>
    <row r="59" ht="15.75" customHeight="1">
      <c r="A59" s="3">
        <v>7.0</v>
      </c>
      <c r="B59" s="18" t="s">
        <v>111</v>
      </c>
    </row>
    <row r="60" ht="15.75" customHeight="1">
      <c r="A60" s="9">
        <v>134.0</v>
      </c>
      <c r="B60" s="18" t="s">
        <v>111</v>
      </c>
    </row>
    <row r="61" ht="15.75" customHeight="1">
      <c r="A61" s="11">
        <v>83.0</v>
      </c>
      <c r="B61" s="13" t="s">
        <v>129</v>
      </c>
    </row>
    <row r="62" ht="15.75" customHeight="1">
      <c r="A62" s="9">
        <v>39.0</v>
      </c>
      <c r="B62" s="6" t="s">
        <v>129</v>
      </c>
    </row>
    <row r="63" ht="15.75" customHeight="1">
      <c r="A63" s="9">
        <v>39.0</v>
      </c>
      <c r="B63" s="6" t="s">
        <v>129</v>
      </c>
    </row>
    <row r="64" ht="15.75" customHeight="1">
      <c r="A64" s="11">
        <v>63.0</v>
      </c>
      <c r="B64" s="13" t="s">
        <v>129</v>
      </c>
    </row>
    <row r="65" ht="15.75" customHeight="1">
      <c r="A65" s="11">
        <v>93.0</v>
      </c>
      <c r="B65" s="18" t="s">
        <v>111</v>
      </c>
    </row>
    <row r="66" ht="15.75" customHeight="1">
      <c r="A66" s="11">
        <v>32.0</v>
      </c>
      <c r="B66" s="18" t="s">
        <v>111</v>
      </c>
    </row>
    <row r="67" ht="15.75" customHeight="1">
      <c r="A67" s="11">
        <v>58.0</v>
      </c>
      <c r="B67" s="18" t="s">
        <v>111</v>
      </c>
    </row>
    <row r="68" ht="15.75" customHeight="1">
      <c r="A68" s="11">
        <v>81.0</v>
      </c>
      <c r="B68" s="13" t="s">
        <v>129</v>
      </c>
    </row>
    <row r="69" ht="15.75" customHeight="1">
      <c r="A69" s="11">
        <v>20.0</v>
      </c>
      <c r="B69" s="18" t="s">
        <v>111</v>
      </c>
    </row>
    <row r="70" ht="15.75" customHeight="1">
      <c r="A70" s="11">
        <v>34.0</v>
      </c>
      <c r="B70" s="18" t="s">
        <v>111</v>
      </c>
    </row>
    <row r="71" ht="15.75" customHeight="1">
      <c r="A71" s="9">
        <v>90.0</v>
      </c>
      <c r="B71" s="18" t="s">
        <v>111</v>
      </c>
    </row>
    <row r="72" ht="15.75" customHeight="1">
      <c r="A72" s="9">
        <v>133.0</v>
      </c>
      <c r="B72" s="13" t="s">
        <v>111</v>
      </c>
    </row>
    <row r="73" ht="15.75" customHeight="1">
      <c r="A73" s="9">
        <v>138.0</v>
      </c>
      <c r="B73" s="6" t="s">
        <v>111</v>
      </c>
    </row>
    <row r="74" ht="15.75" customHeight="1">
      <c r="A74" s="9">
        <v>138.0</v>
      </c>
      <c r="B74" s="6" t="s">
        <v>111</v>
      </c>
    </row>
    <row r="75" ht="15.75" customHeight="1">
      <c r="A75" s="3">
        <v>146.0</v>
      </c>
      <c r="B75" s="6" t="s">
        <v>111</v>
      </c>
    </row>
    <row r="76" ht="15.75" customHeight="1">
      <c r="A76" s="28">
        <v>1.0</v>
      </c>
      <c r="B76" s="18" t="s">
        <v>111</v>
      </c>
    </row>
    <row r="77" ht="15.75" customHeight="1">
      <c r="A77" s="11">
        <v>8.0</v>
      </c>
      <c r="B77" s="18" t="s">
        <v>111</v>
      </c>
    </row>
    <row r="78" ht="15.75" customHeight="1">
      <c r="A78" s="3">
        <v>9.0</v>
      </c>
      <c r="B78" s="18" t="s">
        <v>111</v>
      </c>
    </row>
    <row r="79" ht="15.75" customHeight="1">
      <c r="A79" s="9">
        <v>30.0</v>
      </c>
      <c r="B79" s="13" t="s">
        <v>111</v>
      </c>
    </row>
    <row r="80" ht="15.75" customHeight="1">
      <c r="A80" s="11">
        <v>3.0</v>
      </c>
      <c r="B80" s="13" t="s">
        <v>129</v>
      </c>
    </row>
    <row r="81" ht="15.75" customHeight="1">
      <c r="A81" s="9">
        <v>18.0</v>
      </c>
      <c r="B81" s="6" t="s">
        <v>129</v>
      </c>
    </row>
    <row r="82" ht="15.75" customHeight="1">
      <c r="A82" s="11">
        <v>18.0</v>
      </c>
      <c r="B82" s="13" t="s">
        <v>129</v>
      </c>
    </row>
    <row r="83" ht="15.75" customHeight="1">
      <c r="A83" s="11">
        <v>69.0</v>
      </c>
      <c r="B83" s="13" t="s">
        <v>129</v>
      </c>
    </row>
    <row r="84" ht="15.75" customHeight="1">
      <c r="A84" s="11">
        <v>91.0</v>
      </c>
      <c r="B84" s="13" t="s">
        <v>129</v>
      </c>
    </row>
    <row r="85" ht="15.75" customHeight="1">
      <c r="A85" s="11">
        <v>137.0</v>
      </c>
      <c r="B85" s="13" t="s">
        <v>129</v>
      </c>
    </row>
    <row r="86" ht="15.75" customHeight="1">
      <c r="A86" s="33">
        <v>2.0</v>
      </c>
      <c r="B86" s="36" t="s">
        <v>111</v>
      </c>
    </row>
    <row r="87" ht="15.75" customHeight="1">
      <c r="A87" s="11">
        <v>28.0</v>
      </c>
      <c r="B87" s="13" t="s">
        <v>111</v>
      </c>
    </row>
    <row r="88" ht="15.75" customHeight="1">
      <c r="A88" s="19">
        <v>48.0</v>
      </c>
      <c r="B88" s="18" t="s">
        <v>111</v>
      </c>
    </row>
    <row r="89" ht="15.75" customHeight="1">
      <c r="A89" s="19">
        <v>48.0</v>
      </c>
      <c r="B89" s="18" t="s">
        <v>111</v>
      </c>
    </row>
    <row r="90" ht="15.75" customHeight="1">
      <c r="A90" s="9">
        <v>67.0</v>
      </c>
      <c r="B90" s="13" t="s">
        <v>111</v>
      </c>
    </row>
    <row r="91" ht="15.75" customHeight="1">
      <c r="A91" s="11">
        <v>128.0</v>
      </c>
      <c r="B91" s="13" t="s">
        <v>111</v>
      </c>
    </row>
    <row r="92" ht="15.75" customHeight="1">
      <c r="A92" s="19">
        <v>129.0</v>
      </c>
      <c r="B92" s="18" t="s">
        <v>111</v>
      </c>
    </row>
    <row r="93" ht="15.75" customHeight="1">
      <c r="A93" s="3">
        <v>136.0</v>
      </c>
      <c r="B93" s="18" t="s">
        <v>111</v>
      </c>
    </row>
    <row r="94" ht="15.75" customHeight="1">
      <c r="A94" s="3">
        <v>150.0</v>
      </c>
      <c r="B94" s="18" t="s">
        <v>111</v>
      </c>
    </row>
    <row r="95" ht="15.75" customHeight="1">
      <c r="A95" s="11">
        <v>150.0</v>
      </c>
      <c r="B95" s="18" t="s">
        <v>111</v>
      </c>
    </row>
    <row r="96" ht="15.75" customHeight="1">
      <c r="A96" s="3">
        <v>150.0</v>
      </c>
      <c r="B96" s="18" t="s">
        <v>111</v>
      </c>
    </row>
    <row r="97" ht="15.75" customHeight="1">
      <c r="A97" s="3">
        <v>132.0</v>
      </c>
      <c r="B97" s="18" t="s">
        <v>111</v>
      </c>
    </row>
    <row r="98" ht="15.75" customHeight="1">
      <c r="A98" s="11">
        <v>147.0</v>
      </c>
      <c r="B98" s="13" t="s">
        <v>111</v>
      </c>
    </row>
    <row r="99" ht="15.75" customHeight="1">
      <c r="A99" s="11">
        <v>89.0</v>
      </c>
      <c r="B99" s="13" t="s">
        <v>129</v>
      </c>
    </row>
    <row r="100" ht="15.75" customHeight="1">
      <c r="A100" s="9">
        <v>130.0</v>
      </c>
      <c r="B100" s="13" t="s">
        <v>129</v>
      </c>
    </row>
    <row r="101" ht="15.75" customHeight="1">
      <c r="A101" s="3">
        <v>130.0</v>
      </c>
      <c r="B101" s="6" t="s">
        <v>129</v>
      </c>
    </row>
    <row r="102" ht="15.75" customHeight="1">
      <c r="A102" s="3">
        <v>88.0</v>
      </c>
      <c r="B102" s="6" t="s">
        <v>129</v>
      </c>
    </row>
    <row r="103" ht="15.75" customHeight="1">
      <c r="A103" s="9">
        <v>17.0</v>
      </c>
      <c r="B103" s="13" t="s">
        <v>111</v>
      </c>
    </row>
    <row r="104" ht="15.75" customHeight="1">
      <c r="A104" s="9">
        <v>46.0</v>
      </c>
      <c r="B104" s="6" t="s">
        <v>111</v>
      </c>
    </row>
    <row r="105" ht="15.75" customHeight="1">
      <c r="A105" s="9">
        <v>60.0</v>
      </c>
      <c r="B105" s="13" t="s">
        <v>111</v>
      </c>
    </row>
    <row r="106" ht="15.75" customHeight="1">
      <c r="A106" s="9">
        <v>62.0</v>
      </c>
      <c r="B106" s="6" t="s">
        <v>111</v>
      </c>
    </row>
    <row r="107" ht="15.75" customHeight="1">
      <c r="A107" s="3">
        <v>80.0</v>
      </c>
      <c r="B107" s="6" t="s">
        <v>111</v>
      </c>
    </row>
    <row r="108" ht="15.75" customHeight="1">
      <c r="A108" s="11">
        <v>112.0</v>
      </c>
      <c r="B108" s="13" t="s">
        <v>111</v>
      </c>
    </row>
    <row r="109" ht="15.75" customHeight="1">
      <c r="A109" s="3">
        <v>112.0</v>
      </c>
      <c r="B109" s="13" t="s">
        <v>111</v>
      </c>
    </row>
    <row r="110" ht="15.75" customHeight="1">
      <c r="A110" s="11">
        <v>112.0</v>
      </c>
      <c r="B110" s="13" t="s">
        <v>111</v>
      </c>
    </row>
    <row r="111" ht="15.75" customHeight="1">
      <c r="A111" s="3">
        <v>113.0</v>
      </c>
      <c r="B111" s="18" t="s">
        <v>111</v>
      </c>
    </row>
    <row r="112" ht="15.75" customHeight="1">
      <c r="A112" s="9">
        <v>118.0</v>
      </c>
      <c r="B112" s="13" t="s">
        <v>111</v>
      </c>
    </row>
    <row r="113" ht="15.75" customHeight="1">
      <c r="A113" s="3">
        <v>118.0</v>
      </c>
      <c r="B113" s="6" t="s">
        <v>111</v>
      </c>
    </row>
    <row r="114" ht="15.75" customHeight="1">
      <c r="A114" s="11">
        <v>119.0</v>
      </c>
      <c r="B114" s="13" t="s">
        <v>111</v>
      </c>
    </row>
    <row r="115" ht="15.75" customHeight="1">
      <c r="A115" s="11">
        <v>121.0</v>
      </c>
      <c r="B115" s="18" t="s">
        <v>111</v>
      </c>
    </row>
    <row r="116" ht="15.75" customHeight="1">
      <c r="A116" s="11">
        <v>126.0</v>
      </c>
      <c r="B116" s="13" t="s">
        <v>111</v>
      </c>
    </row>
    <row r="117" ht="15.75" customHeight="1">
      <c r="A117" s="3">
        <v>84.0</v>
      </c>
      <c r="B117" s="6" t="s">
        <v>129</v>
      </c>
    </row>
    <row r="118" ht="15.75" customHeight="1">
      <c r="A118" s="9">
        <v>127.0</v>
      </c>
      <c r="B118" s="6" t="s">
        <v>129</v>
      </c>
    </row>
    <row r="119" ht="15.75" customHeight="1">
      <c r="A119" s="9">
        <v>127.0</v>
      </c>
      <c r="B119" s="6" t="s">
        <v>129</v>
      </c>
    </row>
    <row r="120" ht="15.75" customHeight="1">
      <c r="A120" s="3">
        <v>31.0</v>
      </c>
      <c r="B120" s="18" t="s">
        <v>111</v>
      </c>
    </row>
    <row r="121" ht="15.75" customHeight="1">
      <c r="A121" s="9">
        <v>57.0</v>
      </c>
      <c r="B121" s="6" t="s">
        <v>111</v>
      </c>
    </row>
    <row r="122" ht="15.75" customHeight="1">
      <c r="A122" s="11">
        <v>57.0</v>
      </c>
      <c r="B122" s="13" t="s">
        <v>111</v>
      </c>
    </row>
    <row r="123" ht="15.75" customHeight="1">
      <c r="A123" s="9">
        <v>74.0</v>
      </c>
      <c r="B123" s="18" t="s">
        <v>111</v>
      </c>
    </row>
    <row r="124" ht="15.75" customHeight="1">
      <c r="A124" s="9">
        <v>75.0</v>
      </c>
      <c r="B124" s="18" t="s">
        <v>111</v>
      </c>
    </row>
    <row r="125" ht="15.75" customHeight="1">
      <c r="A125" s="9">
        <v>76.0</v>
      </c>
      <c r="B125" s="13" t="s">
        <v>111</v>
      </c>
    </row>
    <row r="126" ht="15.75" customHeight="1">
      <c r="A126" s="9">
        <v>77.0</v>
      </c>
      <c r="B126" s="6" t="s">
        <v>111</v>
      </c>
    </row>
    <row r="127" ht="15.75" customHeight="1">
      <c r="A127" s="9">
        <v>108.0</v>
      </c>
      <c r="B127" s="18" t="s">
        <v>111</v>
      </c>
    </row>
    <row r="128" ht="15.75" customHeight="1">
      <c r="A128" s="11">
        <v>108.0</v>
      </c>
      <c r="B128" s="18" t="s">
        <v>111</v>
      </c>
    </row>
    <row r="129" ht="15.75" customHeight="1">
      <c r="A129" s="11">
        <v>110.0</v>
      </c>
      <c r="B129" s="18" t="s">
        <v>111</v>
      </c>
    </row>
    <row r="130" ht="15.75" customHeight="1">
      <c r="A130" s="11">
        <v>116.0</v>
      </c>
      <c r="B130" s="18" t="s">
        <v>111</v>
      </c>
    </row>
    <row r="131" ht="15.75" customHeight="1">
      <c r="A131" s="3">
        <v>117.0</v>
      </c>
      <c r="B131" s="18" t="s">
        <v>111</v>
      </c>
    </row>
    <row r="132" ht="15.75" customHeight="1">
      <c r="A132" s="9">
        <v>124.0</v>
      </c>
      <c r="B132" s="18" t="s">
        <v>111</v>
      </c>
    </row>
    <row r="133" ht="15.75" customHeight="1">
      <c r="A133" s="3">
        <v>27.0</v>
      </c>
      <c r="B133" s="6" t="s">
        <v>111</v>
      </c>
    </row>
    <row r="134" ht="15.75" customHeight="1">
      <c r="A134" s="3">
        <v>115.0</v>
      </c>
      <c r="B134" s="6" t="s">
        <v>111</v>
      </c>
    </row>
    <row r="135" ht="15.75" customHeight="1">
      <c r="A135" s="9">
        <v>78.0</v>
      </c>
      <c r="B135" s="13" t="s">
        <v>129</v>
      </c>
    </row>
    <row r="136" ht="15.75" customHeight="1">
      <c r="A136" s="9">
        <v>49.0</v>
      </c>
      <c r="B136" s="6" t="s">
        <v>129</v>
      </c>
    </row>
    <row r="137" ht="15.75" customHeight="1">
      <c r="A137" s="11">
        <v>49.0</v>
      </c>
      <c r="B137" s="13" t="s">
        <v>129</v>
      </c>
    </row>
    <row r="138" ht="15.75" customHeight="1">
      <c r="A138" s="9">
        <v>73.0</v>
      </c>
      <c r="B138" s="6" t="s">
        <v>129</v>
      </c>
    </row>
    <row r="139" ht="15.75" customHeight="1">
      <c r="A139" s="9">
        <v>73.0</v>
      </c>
      <c r="B139" s="6" t="s">
        <v>129</v>
      </c>
    </row>
    <row r="140" ht="15.75" customHeight="1">
      <c r="A140" s="9">
        <v>73.0</v>
      </c>
      <c r="B140" s="6" t="s">
        <v>129</v>
      </c>
    </row>
    <row r="141" ht="15.75" customHeight="1">
      <c r="A141" s="9">
        <v>73.0</v>
      </c>
      <c r="B141" s="6" t="s">
        <v>129</v>
      </c>
    </row>
    <row r="142" ht="15.75" customHeight="1">
      <c r="A142" s="9">
        <v>73.0</v>
      </c>
      <c r="B142" s="6" t="s">
        <v>129</v>
      </c>
    </row>
    <row r="143" ht="15.75" customHeight="1">
      <c r="A143" s="9">
        <v>13.0</v>
      </c>
      <c r="B143" s="13" t="s">
        <v>111</v>
      </c>
    </row>
    <row r="144" ht="15.75" customHeight="1">
      <c r="A144" s="11">
        <v>54.0</v>
      </c>
      <c r="B144" s="18" t="s">
        <v>111</v>
      </c>
    </row>
    <row r="145" ht="15.75" customHeight="1">
      <c r="A145" s="11">
        <v>61.0</v>
      </c>
      <c r="B145" s="18" t="s">
        <v>111</v>
      </c>
    </row>
    <row r="146" ht="15.75" customHeight="1">
      <c r="A146" s="11">
        <v>70.0</v>
      </c>
      <c r="B146" s="18" t="s">
        <v>111</v>
      </c>
    </row>
    <row r="147" ht="15.75" customHeight="1">
      <c r="A147" s="9">
        <v>71.0</v>
      </c>
      <c r="B147" s="18" t="s">
        <v>111</v>
      </c>
    </row>
    <row r="148" ht="15.75" customHeight="1">
      <c r="A148" s="11">
        <v>98.0</v>
      </c>
      <c r="B148" s="18" t="s">
        <v>111</v>
      </c>
    </row>
    <row r="149" ht="15.75" customHeight="1">
      <c r="A149" s="9">
        <v>12.0</v>
      </c>
      <c r="B149" s="18" t="s">
        <v>111</v>
      </c>
    </row>
    <row r="150" ht="15.75" customHeight="1">
      <c r="A150" s="11">
        <v>103.0</v>
      </c>
      <c r="B150" s="18" t="s">
        <v>111</v>
      </c>
    </row>
    <row r="151" ht="15.75" customHeight="1">
      <c r="A151" s="3">
        <v>106.0</v>
      </c>
      <c r="B151" s="18" t="s">
        <v>111</v>
      </c>
    </row>
    <row r="152" ht="15.75" customHeight="1">
      <c r="A152" s="9">
        <v>107.0</v>
      </c>
      <c r="B152" s="18" t="s">
        <v>111</v>
      </c>
    </row>
    <row r="153" ht="15.75" customHeight="1">
      <c r="A153" s="3">
        <v>23.0</v>
      </c>
      <c r="B153" s="6" t="s">
        <v>129</v>
      </c>
    </row>
    <row r="154" ht="15.75" customHeight="1">
      <c r="A154" s="3">
        <v>29.0</v>
      </c>
      <c r="B154" s="6" t="s">
        <v>129</v>
      </c>
    </row>
    <row r="155" ht="15.75" customHeight="1">
      <c r="A155" s="9">
        <v>82.0</v>
      </c>
      <c r="B155" s="6" t="s">
        <v>129</v>
      </c>
    </row>
    <row r="156" ht="15.75" customHeight="1">
      <c r="A156" s="9">
        <v>111.0</v>
      </c>
      <c r="B156" s="6" t="s">
        <v>129</v>
      </c>
    </row>
    <row r="157" ht="15.75" customHeight="1">
      <c r="A157" s="9">
        <v>111.0</v>
      </c>
      <c r="B157" s="6" t="s">
        <v>129</v>
      </c>
    </row>
    <row r="158" ht="15.75" customHeight="1">
      <c r="A158" s="9">
        <v>51.0</v>
      </c>
      <c r="B158" s="6" t="s">
        <v>1808</v>
      </c>
    </row>
    <row r="159" ht="15.75" customHeight="1">
      <c r="A159" s="9">
        <v>151.0</v>
      </c>
      <c r="B159" s="6" t="s">
        <v>1808</v>
      </c>
    </row>
    <row r="160" ht="15.75" customHeight="1">
      <c r="A160" s="9">
        <v>152.0</v>
      </c>
      <c r="B160" s="6" t="s">
        <v>1808</v>
      </c>
    </row>
    <row r="161" ht="15.75" customHeight="1">
      <c r="A161" s="9">
        <v>153.0</v>
      </c>
      <c r="B161" s="6" t="s">
        <v>1808</v>
      </c>
    </row>
    <row r="162" ht="15.75" customHeight="1">
      <c r="A162" s="19">
        <v>11.0</v>
      </c>
      <c r="B162" s="23" t="s">
        <v>111</v>
      </c>
    </row>
    <row r="163" ht="15.75" customHeight="1">
      <c r="A163" s="9">
        <v>25.0</v>
      </c>
      <c r="B163" s="6" t="s">
        <v>111</v>
      </c>
    </row>
    <row r="164" ht="15.75" customHeight="1">
      <c r="A164" s="11">
        <v>45.0</v>
      </c>
      <c r="B164" s="13" t="s">
        <v>111</v>
      </c>
    </row>
    <row r="165" ht="15.75" customHeight="1">
      <c r="A165" s="9">
        <v>64.0</v>
      </c>
      <c r="B165" s="18" t="s">
        <v>111</v>
      </c>
    </row>
    <row r="166" ht="15.75" customHeight="1">
      <c r="A166" s="9">
        <v>86.0</v>
      </c>
      <c r="B166" s="6" t="s">
        <v>111</v>
      </c>
    </row>
    <row r="167" ht="15.75" customHeight="1">
      <c r="A167" s="9">
        <v>92.0</v>
      </c>
      <c r="B167" s="6" t="s">
        <v>111</v>
      </c>
    </row>
    <row r="168" ht="15.75" customHeight="1">
      <c r="A168" s="9">
        <v>97.0</v>
      </c>
      <c r="B168" s="13" t="s">
        <v>111</v>
      </c>
    </row>
    <row r="169" ht="15.75" customHeight="1">
      <c r="A169" s="3">
        <v>97.0</v>
      </c>
      <c r="B169" s="6" t="s">
        <v>111</v>
      </c>
    </row>
    <row r="170" ht="15.75" customHeight="1">
      <c r="A170" s="9">
        <v>100.0</v>
      </c>
      <c r="B170" s="13" t="s">
        <v>111</v>
      </c>
    </row>
    <row r="171" ht="15.75" customHeight="1">
      <c r="A171" s="3">
        <v>100.0</v>
      </c>
      <c r="B171" s="6" t="s">
        <v>111</v>
      </c>
    </row>
    <row r="172" ht="15.75" customHeight="1">
      <c r="A172" s="9">
        <v>56.0</v>
      </c>
      <c r="B172" s="13" t="s">
        <v>111</v>
      </c>
    </row>
    <row r="173" ht="15.75" customHeight="1">
      <c r="A173" s="9">
        <v>65.0</v>
      </c>
      <c r="B173" s="13" t="s">
        <v>129</v>
      </c>
    </row>
    <row r="174" ht="15.75" customHeight="1">
      <c r="A174" s="9">
        <v>95.0</v>
      </c>
      <c r="B174" s="6" t="s">
        <v>129</v>
      </c>
    </row>
    <row r="175" ht="15.75" customHeight="1">
      <c r="A175" s="9">
        <v>96.0</v>
      </c>
      <c r="B175" s="13" t="s">
        <v>129</v>
      </c>
    </row>
    <row r="176" ht="15.75" customHeight="1">
      <c r="A176" s="9">
        <v>26.0</v>
      </c>
      <c r="B176" s="13" t="s">
        <v>111</v>
      </c>
    </row>
    <row r="177" ht="15.75" customHeight="1">
      <c r="A177" s="9">
        <v>47.0</v>
      </c>
      <c r="B177" s="6" t="s">
        <v>111</v>
      </c>
    </row>
    <row r="178" ht="15.75" customHeight="1">
      <c r="A178" s="9">
        <v>50.0</v>
      </c>
      <c r="B178" s="18" t="s">
        <v>111</v>
      </c>
    </row>
    <row r="179" ht="15.75" customHeight="1">
      <c r="A179" s="11">
        <v>50.0</v>
      </c>
      <c r="B179" s="18" t="s">
        <v>111</v>
      </c>
    </row>
    <row r="180" ht="15.75" customHeight="1">
      <c r="A180" s="9">
        <v>53.0</v>
      </c>
      <c r="B180" s="6" t="s">
        <v>111</v>
      </c>
    </row>
    <row r="181" ht="15.75" customHeight="1">
      <c r="A181" s="9">
        <v>66.0</v>
      </c>
      <c r="B181" s="6" t="s">
        <v>111</v>
      </c>
    </row>
    <row r="182" ht="15.75" customHeight="1">
      <c r="A182" s="9">
        <v>79.0</v>
      </c>
      <c r="B182" s="6" t="s">
        <v>111</v>
      </c>
    </row>
    <row r="183" ht="15.75" customHeight="1">
      <c r="A183" s="11">
        <v>79.0</v>
      </c>
      <c r="B183" s="13" t="s">
        <v>111</v>
      </c>
    </row>
    <row r="184" ht="15.75" customHeight="1">
      <c r="A184" s="9">
        <v>19.0</v>
      </c>
      <c r="B184" s="6" t="s">
        <v>111</v>
      </c>
    </row>
    <row r="185" ht="15.75" customHeight="1">
      <c r="A185" s="9">
        <v>68.0</v>
      </c>
      <c r="B185" s="18" t="s">
        <v>111</v>
      </c>
    </row>
    <row r="186" ht="15.75" customHeight="1">
      <c r="B186" s="20"/>
    </row>
    <row r="187" ht="15.75" customHeight="1">
      <c r="B187" s="20"/>
    </row>
    <row r="188" ht="15.75" customHeight="1">
      <c r="B188" s="20"/>
    </row>
    <row r="189" ht="15.75" customHeight="1">
      <c r="B189" s="20"/>
    </row>
    <row r="190" ht="15.75" customHeight="1">
      <c r="B190" s="20"/>
    </row>
    <row r="191" ht="15.75" customHeight="1">
      <c r="B191" s="20"/>
    </row>
    <row r="192" ht="15.75" customHeight="1">
      <c r="B192" s="20"/>
    </row>
    <row r="193" ht="15.75" customHeight="1">
      <c r="B193" s="20"/>
    </row>
    <row r="194" ht="15.75" customHeight="1">
      <c r="B194" s="20"/>
    </row>
    <row r="195" ht="15.75" customHeight="1">
      <c r="B195" s="20"/>
    </row>
    <row r="196" ht="15.75" customHeight="1">
      <c r="B196" s="20"/>
    </row>
    <row r="197" ht="15.75" customHeight="1">
      <c r="B197" s="20"/>
    </row>
    <row r="198" ht="15.75" customHeight="1">
      <c r="B198" s="20"/>
    </row>
    <row r="199" ht="15.75" customHeight="1">
      <c r="B199" s="20"/>
    </row>
    <row r="200" ht="15.75" customHeight="1">
      <c r="B200" s="20"/>
    </row>
    <row r="201" ht="15.75" customHeight="1">
      <c r="B201" s="20"/>
    </row>
    <row r="202" ht="15.75" customHeight="1">
      <c r="B202" s="20"/>
    </row>
    <row r="203" ht="15.75" customHeight="1">
      <c r="B203" s="20"/>
    </row>
    <row r="204" ht="15.75" customHeight="1">
      <c r="B204" s="20"/>
    </row>
    <row r="205" ht="15.75" customHeight="1">
      <c r="B205" s="20"/>
    </row>
    <row r="206" ht="15.75" customHeight="1">
      <c r="B206" s="20"/>
    </row>
    <row r="207" ht="15.75" customHeight="1">
      <c r="B207" s="20"/>
    </row>
    <row r="208" ht="15.75" customHeight="1">
      <c r="B208" s="20"/>
    </row>
    <row r="209" ht="15.75" customHeight="1">
      <c r="B209" s="20"/>
    </row>
    <row r="210" ht="15.75" customHeight="1">
      <c r="B210" s="20"/>
    </row>
    <row r="211" ht="15.75" customHeight="1">
      <c r="B211" s="20"/>
    </row>
    <row r="212" ht="15.75" customHeight="1">
      <c r="B212" s="20"/>
    </row>
    <row r="213" ht="15.75" customHeight="1">
      <c r="B213" s="20"/>
    </row>
    <row r="214" ht="15.75" customHeight="1">
      <c r="B214" s="20"/>
    </row>
    <row r="215" ht="15.75" customHeight="1">
      <c r="B215" s="20"/>
    </row>
    <row r="216" ht="15.75" customHeight="1">
      <c r="B216" s="20"/>
    </row>
    <row r="217" ht="15.75" customHeight="1">
      <c r="B217" s="20"/>
    </row>
    <row r="218" ht="15.75" customHeight="1">
      <c r="B218" s="20"/>
    </row>
    <row r="219" ht="15.75" customHeight="1">
      <c r="B219" s="20"/>
    </row>
    <row r="220" ht="15.75" customHeight="1">
      <c r="B220" s="20"/>
    </row>
    <row r="221" ht="15.75" customHeight="1">
      <c r="B221" s="20"/>
    </row>
    <row r="222" ht="15.75" customHeight="1">
      <c r="B222" s="20"/>
    </row>
    <row r="223" ht="15.75" customHeight="1">
      <c r="B223" s="20"/>
    </row>
    <row r="224" ht="15.75" customHeight="1">
      <c r="B224" s="20"/>
    </row>
    <row r="225" ht="15.75" customHeight="1">
      <c r="B225" s="20"/>
    </row>
    <row r="226" ht="15.75" customHeight="1">
      <c r="B226" s="20"/>
    </row>
    <row r="227" ht="15.75" customHeight="1">
      <c r="B227" s="20"/>
    </row>
    <row r="228" ht="15.75" customHeight="1">
      <c r="B228" s="20"/>
    </row>
    <row r="229" ht="15.75" customHeight="1">
      <c r="B229" s="20"/>
    </row>
    <row r="230" ht="15.75" customHeight="1">
      <c r="B230" s="20"/>
    </row>
    <row r="231" ht="15.75" customHeight="1">
      <c r="B231" s="20"/>
    </row>
    <row r="232" ht="15.75" customHeight="1">
      <c r="B232" s="20"/>
    </row>
    <row r="233" ht="15.75" customHeight="1">
      <c r="B233" s="20"/>
    </row>
    <row r="234" ht="15.75" customHeight="1">
      <c r="B234" s="20"/>
    </row>
    <row r="235" ht="15.75" customHeight="1">
      <c r="B235" s="20"/>
    </row>
    <row r="236" ht="15.75" customHeight="1">
      <c r="B236" s="20"/>
    </row>
    <row r="237" ht="15.75" customHeight="1">
      <c r="B237" s="20"/>
    </row>
    <row r="238" ht="15.75" customHeight="1">
      <c r="B238" s="20"/>
    </row>
    <row r="239" ht="15.75" customHeight="1">
      <c r="B239" s="20"/>
    </row>
    <row r="240" ht="15.75" customHeight="1">
      <c r="B240" s="20"/>
    </row>
    <row r="241" ht="15.75" customHeight="1">
      <c r="B241" s="20"/>
    </row>
    <row r="242" ht="15.75" customHeight="1">
      <c r="B242" s="20"/>
    </row>
    <row r="243" ht="15.75" customHeight="1">
      <c r="B243" s="20"/>
    </row>
    <row r="244" ht="15.75" customHeight="1">
      <c r="B244" s="20"/>
    </row>
    <row r="245" ht="15.75" customHeight="1">
      <c r="B245" s="20"/>
    </row>
    <row r="246" ht="15.75" customHeight="1">
      <c r="B246" s="20"/>
    </row>
    <row r="247" ht="15.75" customHeight="1">
      <c r="B247" s="20"/>
    </row>
    <row r="248" ht="15.75" customHeight="1">
      <c r="B248" s="20"/>
    </row>
    <row r="249" ht="15.75" customHeight="1">
      <c r="B249" s="20"/>
    </row>
    <row r="250" ht="15.75" customHeight="1">
      <c r="B250" s="20"/>
    </row>
    <row r="251" ht="15.75" customHeight="1">
      <c r="B251" s="20"/>
    </row>
    <row r="252" ht="15.75" customHeight="1">
      <c r="B252" s="20"/>
    </row>
    <row r="253" ht="15.75" customHeight="1">
      <c r="B253" s="20"/>
    </row>
    <row r="254" ht="15.75" customHeight="1">
      <c r="B254" s="20"/>
    </row>
    <row r="255" ht="15.75" customHeight="1">
      <c r="B255" s="20"/>
    </row>
    <row r="256" ht="15.75" customHeight="1">
      <c r="B256" s="20"/>
    </row>
    <row r="257" ht="15.75" customHeight="1">
      <c r="B257" s="20"/>
    </row>
    <row r="258" ht="15.75" customHeight="1">
      <c r="B258" s="20"/>
    </row>
    <row r="259" ht="15.75" customHeight="1">
      <c r="B259" s="20"/>
    </row>
    <row r="260" ht="15.75" customHeight="1">
      <c r="B260" s="20"/>
    </row>
    <row r="261" ht="15.75" customHeight="1">
      <c r="B261" s="20"/>
    </row>
    <row r="262" ht="15.75" customHeight="1">
      <c r="B262" s="20"/>
    </row>
    <row r="263" ht="15.75" customHeight="1">
      <c r="B263" s="20"/>
    </row>
    <row r="264" ht="15.75" customHeight="1">
      <c r="B264" s="20"/>
    </row>
    <row r="265" ht="15.75" customHeight="1">
      <c r="B265" s="20"/>
    </row>
    <row r="266" ht="15.75" customHeight="1">
      <c r="B266" s="20"/>
    </row>
    <row r="267" ht="15.75" customHeight="1">
      <c r="B267" s="20"/>
    </row>
    <row r="268" ht="15.75" customHeight="1">
      <c r="B268" s="20"/>
    </row>
    <row r="269" ht="15.75" customHeight="1">
      <c r="B269" s="20"/>
    </row>
    <row r="270" ht="15.75" customHeight="1">
      <c r="B270" s="20"/>
    </row>
    <row r="271" ht="15.75" customHeight="1">
      <c r="B271" s="20"/>
    </row>
    <row r="272" ht="15.75" customHeight="1">
      <c r="B272" s="20"/>
    </row>
    <row r="273" ht="15.75" customHeight="1">
      <c r="B273" s="20"/>
    </row>
    <row r="274" ht="15.75" customHeight="1">
      <c r="B274" s="20"/>
    </row>
    <row r="275" ht="15.75" customHeight="1">
      <c r="B275" s="20"/>
    </row>
    <row r="276" ht="15.75" customHeight="1">
      <c r="B276" s="20"/>
    </row>
    <row r="277" ht="15.75" customHeight="1">
      <c r="B277" s="20"/>
    </row>
    <row r="278" ht="15.75" customHeight="1">
      <c r="B278" s="20"/>
    </row>
    <row r="279" ht="15.75" customHeight="1">
      <c r="B279" s="20"/>
    </row>
    <row r="280" ht="15.75" customHeight="1">
      <c r="B280" s="20"/>
    </row>
    <row r="281" ht="15.75" customHeight="1">
      <c r="B281" s="20"/>
    </row>
    <row r="282" ht="15.75" customHeight="1">
      <c r="B282" s="20"/>
    </row>
    <row r="283" ht="15.75" customHeight="1">
      <c r="B283" s="20"/>
    </row>
    <row r="284" ht="15.75" customHeight="1">
      <c r="B284" s="20"/>
    </row>
    <row r="285" ht="15.75" customHeight="1">
      <c r="B285" s="20"/>
    </row>
    <row r="286" ht="15.75" customHeight="1">
      <c r="B286" s="20"/>
    </row>
    <row r="287" ht="15.75" customHeight="1">
      <c r="B287" s="20"/>
    </row>
    <row r="288" ht="15.75" customHeight="1">
      <c r="B288" s="20"/>
    </row>
    <row r="289" ht="15.75" customHeight="1">
      <c r="B289" s="20"/>
    </row>
    <row r="290" ht="15.75" customHeight="1">
      <c r="B290" s="20"/>
    </row>
    <row r="291" ht="15.75" customHeight="1">
      <c r="B291" s="20"/>
    </row>
    <row r="292" ht="15.75" customHeight="1">
      <c r="B292" s="20"/>
    </row>
    <row r="293" ht="15.75" customHeight="1">
      <c r="B293" s="20"/>
    </row>
    <row r="294" ht="15.75" customHeight="1">
      <c r="B294" s="20"/>
    </row>
    <row r="295" ht="15.75" customHeight="1">
      <c r="B295" s="20"/>
    </row>
    <row r="296" ht="15.75" customHeight="1">
      <c r="B296" s="20"/>
    </row>
    <row r="297" ht="15.75" customHeight="1">
      <c r="B297" s="20"/>
    </row>
    <row r="298" ht="15.75" customHeight="1">
      <c r="B298" s="20"/>
    </row>
    <row r="299" ht="15.75" customHeight="1">
      <c r="B299" s="20"/>
    </row>
    <row r="300" ht="15.75" customHeight="1">
      <c r="B300" s="20"/>
    </row>
    <row r="301" ht="15.75" customHeight="1">
      <c r="B301" s="20"/>
    </row>
    <row r="302" ht="15.75" customHeight="1">
      <c r="B302" s="20"/>
    </row>
    <row r="303" ht="15.75" customHeight="1">
      <c r="B303" s="20"/>
    </row>
    <row r="304" ht="15.75" customHeight="1">
      <c r="B304" s="20"/>
    </row>
    <row r="305" ht="15.75" customHeight="1">
      <c r="B305" s="20"/>
    </row>
    <row r="306" ht="15.75" customHeight="1">
      <c r="B306" s="20"/>
    </row>
    <row r="307" ht="15.75" customHeight="1">
      <c r="B307" s="20"/>
    </row>
    <row r="308" ht="15.75" customHeight="1">
      <c r="B308" s="20"/>
    </row>
    <row r="309" ht="15.75" customHeight="1">
      <c r="B309" s="20"/>
    </row>
    <row r="310" ht="15.75" customHeight="1">
      <c r="B310" s="20"/>
    </row>
    <row r="311" ht="15.75" customHeight="1">
      <c r="B311" s="20"/>
    </row>
    <row r="312" ht="15.75" customHeight="1">
      <c r="B312" s="20"/>
    </row>
    <row r="313" ht="15.75" customHeight="1">
      <c r="B313" s="20"/>
    </row>
    <row r="314" ht="15.75" customHeight="1">
      <c r="B314" s="20"/>
    </row>
    <row r="315" ht="15.75" customHeight="1">
      <c r="B315" s="20"/>
    </row>
    <row r="316" ht="15.75" customHeight="1">
      <c r="B316" s="20"/>
    </row>
    <row r="317" ht="15.75" customHeight="1">
      <c r="B317" s="20"/>
    </row>
    <row r="318" ht="15.75" customHeight="1">
      <c r="B318" s="20"/>
    </row>
    <row r="319" ht="15.75" customHeight="1">
      <c r="B319" s="20"/>
    </row>
    <row r="320" ht="15.75" customHeight="1">
      <c r="B320" s="20"/>
    </row>
    <row r="321" ht="15.75" customHeight="1">
      <c r="B321" s="20"/>
    </row>
    <row r="322" ht="15.75" customHeight="1">
      <c r="B322" s="20"/>
    </row>
    <row r="323" ht="15.75" customHeight="1">
      <c r="B323" s="20"/>
    </row>
    <row r="324" ht="15.75" customHeight="1">
      <c r="B324" s="20"/>
    </row>
    <row r="325" ht="15.75" customHeight="1">
      <c r="B325" s="20"/>
    </row>
    <row r="326" ht="15.75" customHeight="1">
      <c r="B326" s="20"/>
    </row>
    <row r="327" ht="15.75" customHeight="1">
      <c r="B327" s="20"/>
    </row>
    <row r="328" ht="15.75" customHeight="1">
      <c r="B328" s="20"/>
    </row>
    <row r="329" ht="15.75" customHeight="1">
      <c r="B329" s="20"/>
    </row>
    <row r="330" ht="15.75" customHeight="1">
      <c r="B330" s="20"/>
    </row>
    <row r="331" ht="15.75" customHeight="1">
      <c r="B331" s="20"/>
    </row>
    <row r="332" ht="15.75" customHeight="1">
      <c r="B332" s="20"/>
    </row>
    <row r="333" ht="15.75" customHeight="1">
      <c r="B333" s="20"/>
    </row>
    <row r="334" ht="15.75" customHeight="1">
      <c r="B334" s="20"/>
    </row>
    <row r="335" ht="15.75" customHeight="1">
      <c r="B335" s="20"/>
    </row>
    <row r="336" ht="15.75" customHeight="1">
      <c r="B336" s="20"/>
    </row>
    <row r="337" ht="15.75" customHeight="1">
      <c r="B337" s="20"/>
    </row>
    <row r="338" ht="15.75" customHeight="1">
      <c r="B338" s="20"/>
    </row>
    <row r="339" ht="15.75" customHeight="1">
      <c r="B339" s="20"/>
    </row>
    <row r="340" ht="15.75" customHeight="1">
      <c r="B340" s="20"/>
    </row>
    <row r="341" ht="15.75" customHeight="1">
      <c r="B341" s="20"/>
    </row>
    <row r="342" ht="15.75" customHeight="1">
      <c r="B342" s="20"/>
    </row>
    <row r="343" ht="15.75" customHeight="1">
      <c r="B343" s="20"/>
    </row>
    <row r="344" ht="15.75" customHeight="1">
      <c r="B344" s="20"/>
    </row>
    <row r="345" ht="15.75" customHeight="1">
      <c r="B345" s="20"/>
    </row>
    <row r="346" ht="15.75" customHeight="1">
      <c r="B346" s="20"/>
    </row>
    <row r="347" ht="15.75" customHeight="1">
      <c r="B347" s="20"/>
    </row>
    <row r="348" ht="15.75" customHeight="1">
      <c r="B348" s="20"/>
    </row>
    <row r="349" ht="15.75" customHeight="1">
      <c r="B349" s="20"/>
    </row>
    <row r="350" ht="15.75" customHeight="1">
      <c r="B350" s="20"/>
    </row>
    <row r="351" ht="15.75" customHeight="1">
      <c r="B351" s="20"/>
    </row>
    <row r="352" ht="15.75" customHeight="1">
      <c r="B352" s="20"/>
    </row>
    <row r="353" ht="15.75" customHeight="1">
      <c r="B353" s="20"/>
    </row>
    <row r="354" ht="15.75" customHeight="1">
      <c r="B354" s="20"/>
    </row>
    <row r="355" ht="15.75" customHeight="1">
      <c r="B355" s="20"/>
    </row>
    <row r="356" ht="15.75" customHeight="1">
      <c r="B356" s="20"/>
    </row>
    <row r="357" ht="15.75" customHeight="1">
      <c r="B357" s="20"/>
    </row>
    <row r="358" ht="15.75" customHeight="1">
      <c r="B358" s="20"/>
    </row>
    <row r="359" ht="15.75" customHeight="1">
      <c r="B359" s="20"/>
    </row>
    <row r="360" ht="15.75" customHeight="1">
      <c r="B360" s="20"/>
    </row>
    <row r="361" ht="15.75" customHeight="1">
      <c r="B361" s="20"/>
    </row>
    <row r="362" ht="15.75" customHeight="1">
      <c r="B362" s="20"/>
    </row>
    <row r="363" ht="15.75" customHeight="1">
      <c r="B363" s="20"/>
    </row>
    <row r="364" ht="15.75" customHeight="1">
      <c r="B364" s="20"/>
    </row>
    <row r="365" ht="15.75" customHeight="1">
      <c r="B365" s="20"/>
    </row>
    <row r="366" ht="15.75" customHeight="1">
      <c r="B366" s="20"/>
    </row>
    <row r="367" ht="15.75" customHeight="1">
      <c r="B367" s="20"/>
    </row>
    <row r="368" ht="15.75" customHeight="1">
      <c r="B368" s="20"/>
    </row>
    <row r="369" ht="15.75" customHeight="1">
      <c r="B369" s="20"/>
    </row>
    <row r="370" ht="15.75" customHeight="1">
      <c r="B370" s="20"/>
    </row>
    <row r="371" ht="15.75" customHeight="1">
      <c r="B371" s="20"/>
    </row>
    <row r="372" ht="15.75" customHeight="1">
      <c r="B372" s="20"/>
    </row>
    <row r="373" ht="15.75" customHeight="1">
      <c r="B373" s="20"/>
    </row>
    <row r="374" ht="15.75" customHeight="1">
      <c r="B374" s="20"/>
    </row>
    <row r="375" ht="15.75" customHeight="1">
      <c r="B375" s="20"/>
    </row>
    <row r="376" ht="15.75" customHeight="1">
      <c r="B376" s="20"/>
    </row>
    <row r="377" ht="15.75" customHeight="1">
      <c r="B377" s="20"/>
    </row>
    <row r="378" ht="15.75" customHeight="1">
      <c r="B378" s="20"/>
    </row>
    <row r="379" ht="15.75" customHeight="1">
      <c r="B379" s="20"/>
    </row>
    <row r="380" ht="15.75" customHeight="1">
      <c r="B380" s="20"/>
    </row>
    <row r="381" ht="15.75" customHeight="1">
      <c r="B381" s="20"/>
    </row>
    <row r="382" ht="15.75" customHeight="1">
      <c r="B382" s="20"/>
    </row>
    <row r="383" ht="15.75" customHeight="1">
      <c r="B383" s="20"/>
    </row>
    <row r="384" ht="15.75" customHeight="1">
      <c r="B384" s="20"/>
    </row>
    <row r="385" ht="15.75" customHeight="1">
      <c r="B385" s="20"/>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