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eamdc-my.sharepoint.com/personal/jgilles_stream-dc_com/Documents/Documents/GitHub/arcs/"/>
    </mc:Choice>
  </mc:AlternateContent>
  <xr:revisionPtr revIDLastSave="776" documentId="8_{E2ECCC92-8CDA-4C1C-9B55-A451AEE83BC4}" xr6:coauthVersionLast="47" xr6:coauthVersionMax="47" xr10:uidLastSave="{48385C62-1184-49FE-BA1B-990E2BC2A90A}"/>
  <bookViews>
    <workbookView xWindow="-105" yWindow="0" windowWidth="14610" windowHeight="15585" activeTab="2" xr2:uid="{0FD67C8E-507F-4D44-AA2D-1B999660644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" l="1"/>
  <c r="N7" i="3"/>
  <c r="N8" i="3"/>
  <c r="N9" i="3"/>
  <c r="N10" i="3"/>
  <c r="N11" i="3"/>
  <c r="N12" i="3"/>
  <c r="N13" i="3"/>
  <c r="N14" i="3"/>
  <c r="N16" i="3"/>
  <c r="N17" i="3"/>
  <c r="N18" i="3"/>
  <c r="N19" i="3"/>
  <c r="N20" i="3"/>
  <c r="N21" i="3"/>
  <c r="N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Q6" i="3"/>
  <c r="R6" i="3"/>
  <c r="S6" i="3"/>
  <c r="T6" i="3"/>
  <c r="U6" i="3"/>
  <c r="P6" i="3"/>
  <c r="G9" i="3"/>
  <c r="Z7" i="3" s="1"/>
  <c r="F11" i="3"/>
  <c r="F7" i="3"/>
  <c r="E8" i="3"/>
  <c r="Q2" i="3"/>
  <c r="R2" i="3"/>
  <c r="S2" i="3"/>
  <c r="T2" i="3"/>
  <c r="U2" i="3"/>
  <c r="Q3" i="3"/>
  <c r="R3" i="3"/>
  <c r="S3" i="3"/>
  <c r="T3" i="3"/>
  <c r="U3" i="3"/>
  <c r="P3" i="3"/>
  <c r="P2" i="3"/>
  <c r="Y7" i="3"/>
  <c r="Y8" i="3"/>
  <c r="Y9" i="3"/>
  <c r="Y10" i="3"/>
  <c r="Y11" i="3"/>
  <c r="Y12" i="3"/>
  <c r="Y13" i="3"/>
  <c r="Y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6" i="3"/>
  <c r="E1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6" i="3"/>
  <c r="I21" i="3"/>
  <c r="J4" i="3" s="1"/>
  <c r="H13" i="3"/>
  <c r="Z9" i="3" s="1"/>
  <c r="G17" i="3"/>
  <c r="Z11" i="3" s="1"/>
  <c r="F19" i="3"/>
  <c r="Z12" i="3" s="1"/>
  <c r="F15" i="3"/>
  <c r="Z10" i="3" s="1"/>
  <c r="Z8" i="3"/>
  <c r="Z6" i="3"/>
  <c r="E6" i="3"/>
  <c r="E20" i="3"/>
  <c r="E18" i="3"/>
  <c r="E16" i="3"/>
  <c r="E14" i="3"/>
  <c r="E12" i="3"/>
  <c r="D23" i="3"/>
  <c r="AA53" i="2"/>
  <c r="AA54" i="2"/>
  <c r="AA55" i="2"/>
  <c r="AA56" i="2"/>
  <c r="AA57" i="2"/>
  <c r="AA58" i="2"/>
  <c r="AA59" i="2"/>
  <c r="AA60" i="2"/>
  <c r="AA52" i="2"/>
  <c r="AA40" i="2"/>
  <c r="AA41" i="2"/>
  <c r="AA42" i="2"/>
  <c r="AA43" i="2"/>
  <c r="AA44" i="2"/>
  <c r="AA45" i="2"/>
  <c r="AA46" i="2"/>
  <c r="AA47" i="2"/>
  <c r="AA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F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G51" i="2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F39" i="2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F26" i="2"/>
  <c r="F27" i="2"/>
  <c r="F28" i="2"/>
  <c r="F29" i="2"/>
  <c r="F30" i="2"/>
  <c r="G30" i="2"/>
  <c r="F31" i="2"/>
  <c r="G31" i="2"/>
  <c r="F32" i="2"/>
  <c r="F33" i="2"/>
  <c r="F13" i="2"/>
  <c r="F14" i="2"/>
  <c r="F15" i="2"/>
  <c r="F16" i="2"/>
  <c r="F17" i="2"/>
  <c r="G17" i="2"/>
  <c r="F18" i="2"/>
  <c r="G18" i="2"/>
  <c r="F19" i="2"/>
  <c r="F20" i="2"/>
  <c r="F12" i="2"/>
  <c r="F25" i="2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B9" i="2"/>
  <c r="G11" i="2"/>
  <c r="G20" i="2" s="1"/>
  <c r="B4" i="2"/>
  <c r="C9" i="2" s="1"/>
  <c r="V23" i="1"/>
  <c r="W24" i="1"/>
  <c r="X25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Z20" i="1"/>
  <c r="AA20" i="1"/>
  <c r="AB20" i="1"/>
  <c r="AC20" i="1"/>
  <c r="AD20" i="1"/>
  <c r="AE20" i="1"/>
  <c r="AF20" i="1"/>
  <c r="Y20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C9" i="1"/>
  <c r="D9" i="1"/>
  <c r="E9" i="1"/>
  <c r="F9" i="1"/>
  <c r="G9" i="1"/>
  <c r="H9" i="1"/>
  <c r="I9" i="1"/>
  <c r="B9" i="1"/>
  <c r="Z13" i="3" l="1"/>
  <c r="G15" i="2"/>
  <c r="G28" i="2"/>
  <c r="G14" i="2"/>
  <c r="G27" i="2"/>
  <c r="G12" i="2"/>
  <c r="H11" i="2"/>
  <c r="G13" i="2"/>
  <c r="G16" i="2"/>
  <c r="G19" i="2"/>
  <c r="G26" i="2"/>
  <c r="G29" i="2"/>
  <c r="G32" i="2"/>
  <c r="G25" i="2"/>
  <c r="G33" i="2"/>
  <c r="B8" i="2"/>
  <c r="C8" i="2" s="1"/>
  <c r="W8" i="1"/>
  <c r="W23" i="1" s="1"/>
  <c r="Z14" i="1"/>
  <c r="W15" i="1"/>
  <c r="W30" i="1" s="1"/>
  <c r="V11" i="1"/>
  <c r="V26" i="1" s="1"/>
  <c r="AA14" i="1"/>
  <c r="AC11" i="1"/>
  <c r="Z11" i="1"/>
  <c r="AA11" i="1"/>
  <c r="V15" i="1"/>
  <c r="V30" i="1" s="1"/>
  <c r="AA30" i="1" s="1"/>
  <c r="Z9" i="1"/>
  <c r="Z24" i="1" s="1"/>
  <c r="AA10" i="1"/>
  <c r="Y12" i="1"/>
  <c r="W13" i="1"/>
  <c r="W28" i="1" s="1"/>
  <c r="Y14" i="1"/>
  <c r="AC8" i="1"/>
  <c r="Z10" i="1"/>
  <c r="X12" i="1"/>
  <c r="X27" i="1" s="1"/>
  <c r="V14" i="1"/>
  <c r="V29" i="1" s="1"/>
  <c r="AB8" i="1"/>
  <c r="Y10" i="1"/>
  <c r="AB12" i="1"/>
  <c r="W14" i="1"/>
  <c r="W29" i="1" s="1"/>
  <c r="AF29" i="1" s="1"/>
  <c r="AA8" i="1"/>
  <c r="AA23" i="1" s="1"/>
  <c r="AB10" i="1"/>
  <c r="AA12" i="1"/>
  <c r="AB15" i="1"/>
  <c r="Y8" i="1"/>
  <c r="AA15" i="1"/>
  <c r="AB13" i="1"/>
  <c r="AB11" i="1"/>
  <c r="AB9" i="1"/>
  <c r="X8" i="1"/>
  <c r="X23" i="1" s="1"/>
  <c r="Z15" i="1"/>
  <c r="Z13" i="1"/>
  <c r="AA9" i="1"/>
  <c r="V13" i="1"/>
  <c r="V28" i="1" s="1"/>
  <c r="AA28" i="1" s="1"/>
  <c r="X14" i="1"/>
  <c r="X29" i="1" s="1"/>
  <c r="AC13" i="1"/>
  <c r="Y15" i="1"/>
  <c r="V9" i="1"/>
  <c r="V24" i="1" s="1"/>
  <c r="AF24" i="1" s="1"/>
  <c r="X15" i="1"/>
  <c r="X30" i="1" s="1"/>
  <c r="X13" i="1"/>
  <c r="X28" i="1" s="1"/>
  <c r="X11" i="1"/>
  <c r="X26" i="1" s="1"/>
  <c r="Y9" i="1"/>
  <c r="Z8" i="1"/>
  <c r="Z23" i="1" s="1"/>
  <c r="Y13" i="1"/>
  <c r="V10" i="1"/>
  <c r="V25" i="1" s="1"/>
  <c r="AA25" i="1" s="1"/>
  <c r="W11" i="1"/>
  <c r="W26" i="1" s="1"/>
  <c r="X9" i="1"/>
  <c r="X24" i="1" s="1"/>
  <c r="W12" i="1"/>
  <c r="W27" i="1" s="1"/>
  <c r="AC14" i="1"/>
  <c r="AC12" i="1"/>
  <c r="AC10" i="1"/>
  <c r="V33" i="1"/>
  <c r="W10" i="1"/>
  <c r="W25" i="1" s="1"/>
  <c r="AC9" i="1"/>
  <c r="V12" i="1"/>
  <c r="V27" i="1" s="1"/>
  <c r="AF30" i="1"/>
  <c r="AD23" i="1"/>
  <c r="AF23" i="1"/>
  <c r="AE23" i="1"/>
  <c r="N7" i="1"/>
  <c r="Y33" i="1" s="1"/>
  <c r="L7" i="1"/>
  <c r="O7" i="1"/>
  <c r="P7" i="1"/>
  <c r="S6" i="1"/>
  <c r="R6" i="1"/>
  <c r="L6" i="1"/>
  <c r="O6" i="1"/>
  <c r="M6" i="1"/>
  <c r="Q6" i="1"/>
  <c r="S7" i="1"/>
  <c r="R7" i="1"/>
  <c r="P6" i="1"/>
  <c r="Q7" i="1"/>
  <c r="N6" i="1"/>
  <c r="M7" i="1"/>
  <c r="I11" i="2" l="1"/>
  <c r="H13" i="2"/>
  <c r="H16" i="2"/>
  <c r="H19" i="2"/>
  <c r="H26" i="2"/>
  <c r="H29" i="2"/>
  <c r="H32" i="2"/>
  <c r="H33" i="2"/>
  <c r="H25" i="2"/>
  <c r="H30" i="2"/>
  <c r="H20" i="2"/>
  <c r="H27" i="2"/>
  <c r="H31" i="2"/>
  <c r="H12" i="2"/>
  <c r="H17" i="2"/>
  <c r="H28" i="2"/>
  <c r="H15" i="2"/>
  <c r="H14" i="2"/>
  <c r="H18" i="2"/>
  <c r="AB23" i="1"/>
  <c r="Y23" i="1"/>
  <c r="AE30" i="1"/>
  <c r="X33" i="1"/>
  <c r="Z33" i="1" s="1"/>
  <c r="AA33" i="1" s="1"/>
  <c r="AC23" i="1"/>
  <c r="AA26" i="1"/>
  <c r="AC30" i="1"/>
  <c r="AE24" i="1"/>
  <c r="Y24" i="1"/>
  <c r="AD30" i="1"/>
  <c r="AD24" i="1"/>
  <c r="AB24" i="1"/>
  <c r="AC24" i="1"/>
  <c r="AB29" i="1"/>
  <c r="Y27" i="1"/>
  <c r="AB30" i="1"/>
  <c r="Y29" i="1"/>
  <c r="AC29" i="1"/>
  <c r="AE27" i="1"/>
  <c r="Z29" i="1"/>
  <c r="AD29" i="1"/>
  <c r="AE29" i="1"/>
  <c r="AA29" i="1"/>
  <c r="AD26" i="1"/>
  <c r="AE28" i="1"/>
  <c r="AC27" i="1"/>
  <c r="Y30" i="1"/>
  <c r="AB26" i="1"/>
  <c r="Z30" i="1"/>
  <c r="Z27" i="1"/>
  <c r="AA24" i="1"/>
  <c r="AD27" i="1"/>
  <c r="AC25" i="1"/>
  <c r="AC28" i="1"/>
  <c r="AF28" i="1"/>
  <c r="AF26" i="1"/>
  <c r="AD25" i="1"/>
  <c r="Y25" i="1"/>
  <c r="Y26" i="1"/>
  <c r="AD28" i="1"/>
  <c r="Z25" i="1"/>
  <c r="AF27" i="1"/>
  <c r="AF25" i="1"/>
  <c r="AE26" i="1"/>
  <c r="Z26" i="1"/>
  <c r="AC26" i="1"/>
  <c r="Z28" i="1"/>
  <c r="AE25" i="1"/>
  <c r="Y28" i="1"/>
  <c r="AA27" i="1"/>
  <c r="AB27" i="1"/>
  <c r="AB28" i="1"/>
  <c r="AB25" i="1"/>
  <c r="J11" i="2" l="1"/>
  <c r="I13" i="2"/>
  <c r="I16" i="2"/>
  <c r="I19" i="2"/>
  <c r="I15" i="2"/>
  <c r="I26" i="2"/>
  <c r="I33" i="2"/>
  <c r="I25" i="2"/>
  <c r="I30" i="2"/>
  <c r="I20" i="2"/>
  <c r="I27" i="2"/>
  <c r="I31" i="2"/>
  <c r="I12" i="2"/>
  <c r="I17" i="2"/>
  <c r="I28" i="2"/>
  <c r="I29" i="2"/>
  <c r="I14" i="2"/>
  <c r="I18" i="2"/>
  <c r="I32" i="2"/>
  <c r="AB33" i="1"/>
  <c r="AC33" i="1" s="1"/>
  <c r="AD33" i="1" s="1"/>
  <c r="K11" i="2" l="1"/>
  <c r="J27" i="2"/>
  <c r="J30" i="2"/>
  <c r="J33" i="2"/>
  <c r="J29" i="2"/>
  <c r="J19" i="2"/>
  <c r="J15" i="2"/>
  <c r="J26" i="2"/>
  <c r="J16" i="2"/>
  <c r="J25" i="2"/>
  <c r="J20" i="2"/>
  <c r="J13" i="2"/>
  <c r="J31" i="2"/>
  <c r="J12" i="2"/>
  <c r="J17" i="2"/>
  <c r="J14" i="2"/>
  <c r="J18" i="2"/>
  <c r="J32" i="2"/>
  <c r="J28" i="2"/>
  <c r="AE33" i="1"/>
  <c r="AF33" i="1" s="1"/>
  <c r="L11" i="2" l="1"/>
  <c r="K14" i="2"/>
  <c r="K17" i="2"/>
  <c r="K20" i="2"/>
  <c r="K27" i="2"/>
  <c r="K30" i="2"/>
  <c r="K33" i="2"/>
  <c r="K29" i="2"/>
  <c r="K19" i="2"/>
  <c r="K15" i="2"/>
  <c r="K26" i="2"/>
  <c r="K16" i="2"/>
  <c r="K25" i="2"/>
  <c r="K13" i="2"/>
  <c r="K28" i="2"/>
  <c r="K12" i="2"/>
  <c r="K31" i="2"/>
  <c r="K18" i="2"/>
  <c r="K32" i="2"/>
  <c r="M11" i="2" l="1"/>
  <c r="L14" i="2"/>
  <c r="L17" i="2"/>
  <c r="L20" i="2"/>
  <c r="L27" i="2"/>
  <c r="L30" i="2"/>
  <c r="L33" i="2"/>
  <c r="L32" i="2"/>
  <c r="L18" i="2"/>
  <c r="L29" i="2"/>
  <c r="L19" i="2"/>
  <c r="L15" i="2"/>
  <c r="L26" i="2"/>
  <c r="L16" i="2"/>
  <c r="L25" i="2"/>
  <c r="L28" i="2"/>
  <c r="L13" i="2"/>
  <c r="L12" i="2"/>
  <c r="L31" i="2"/>
  <c r="N11" i="2" l="1"/>
  <c r="M14" i="2"/>
  <c r="M17" i="2"/>
  <c r="M20" i="2"/>
  <c r="M28" i="2"/>
  <c r="M32" i="2"/>
  <c r="M18" i="2"/>
  <c r="M29" i="2"/>
  <c r="M33" i="2"/>
  <c r="M19" i="2"/>
  <c r="M15" i="2"/>
  <c r="M26" i="2"/>
  <c r="M30" i="2"/>
  <c r="M16" i="2"/>
  <c r="M27" i="2"/>
  <c r="M25" i="2"/>
  <c r="M13" i="2"/>
  <c r="M12" i="2"/>
  <c r="M31" i="2"/>
  <c r="O11" i="2" l="1"/>
  <c r="N28" i="2"/>
  <c r="N31" i="2"/>
  <c r="N14" i="2"/>
  <c r="N32" i="2"/>
  <c r="N18" i="2"/>
  <c r="N29" i="2"/>
  <c r="N33" i="2"/>
  <c r="N19" i="2"/>
  <c r="N15" i="2"/>
  <c r="N26" i="2"/>
  <c r="N30" i="2"/>
  <c r="N20" i="2"/>
  <c r="N16" i="2"/>
  <c r="N27" i="2"/>
  <c r="N17" i="2"/>
  <c r="N13" i="2"/>
  <c r="N12" i="2"/>
  <c r="N25" i="2"/>
  <c r="P11" i="2" l="1"/>
  <c r="O25" i="2"/>
  <c r="O15" i="2"/>
  <c r="O18" i="2"/>
  <c r="O28" i="2"/>
  <c r="O31" i="2"/>
  <c r="O12" i="2"/>
  <c r="O14" i="2"/>
  <c r="O32" i="2"/>
  <c r="O29" i="2"/>
  <c r="O33" i="2"/>
  <c r="O19" i="2"/>
  <c r="O26" i="2"/>
  <c r="O30" i="2"/>
  <c r="O20" i="2"/>
  <c r="O17" i="2"/>
  <c r="O13" i="2"/>
  <c r="O27" i="2"/>
  <c r="O16" i="2"/>
  <c r="Q11" i="2" l="1"/>
  <c r="P12" i="2"/>
  <c r="P25" i="2"/>
  <c r="P15" i="2"/>
  <c r="P18" i="2"/>
  <c r="P28" i="2"/>
  <c r="P31" i="2"/>
  <c r="P13" i="2"/>
  <c r="P14" i="2"/>
  <c r="P32" i="2"/>
  <c r="P29" i="2"/>
  <c r="P33" i="2"/>
  <c r="P19" i="2"/>
  <c r="P26" i="2"/>
  <c r="P17" i="2"/>
  <c r="P27" i="2"/>
  <c r="P16" i="2"/>
  <c r="P20" i="2"/>
  <c r="P30" i="2"/>
  <c r="R11" i="2" l="1"/>
  <c r="Q12" i="2"/>
  <c r="Q25" i="2"/>
  <c r="Q15" i="2"/>
  <c r="Q18" i="2"/>
  <c r="Q17" i="2"/>
  <c r="Q28" i="2"/>
  <c r="Q13" i="2"/>
  <c r="Q14" i="2"/>
  <c r="Q32" i="2"/>
  <c r="Q29" i="2"/>
  <c r="Q33" i="2"/>
  <c r="Q19" i="2"/>
  <c r="Q26" i="2"/>
  <c r="Q31" i="2"/>
  <c r="Q27" i="2"/>
  <c r="Q16" i="2"/>
  <c r="Q20" i="2"/>
  <c r="Q30" i="2"/>
  <c r="S11" i="2" l="1"/>
  <c r="R26" i="2"/>
  <c r="R29" i="2"/>
  <c r="R32" i="2"/>
  <c r="R27" i="2"/>
  <c r="R31" i="2"/>
  <c r="R17" i="2"/>
  <c r="R12" i="2"/>
  <c r="R28" i="2"/>
  <c r="R13" i="2"/>
  <c r="R18" i="2"/>
  <c r="R14" i="2"/>
  <c r="R15" i="2"/>
  <c r="R30" i="2"/>
  <c r="R19" i="2"/>
  <c r="R33" i="2"/>
  <c r="R25" i="2"/>
  <c r="R16" i="2"/>
  <c r="R20" i="2"/>
  <c r="T11" i="2" l="1"/>
  <c r="S13" i="2"/>
  <c r="S16" i="2"/>
  <c r="S19" i="2"/>
  <c r="S26" i="2"/>
  <c r="S29" i="2"/>
  <c r="S32" i="2"/>
  <c r="S27" i="2"/>
  <c r="S31" i="2"/>
  <c r="S17" i="2"/>
  <c r="S12" i="2"/>
  <c r="S28" i="2"/>
  <c r="S18" i="2"/>
  <c r="S14" i="2"/>
  <c r="S15" i="2"/>
  <c r="S20" i="2"/>
  <c r="S30" i="2"/>
  <c r="S33" i="2"/>
  <c r="S25" i="2"/>
  <c r="U11" i="2" l="1"/>
  <c r="T13" i="2"/>
  <c r="T16" i="2"/>
  <c r="T19" i="2"/>
  <c r="T26" i="2"/>
  <c r="T29" i="2"/>
  <c r="T32" i="2"/>
  <c r="T30" i="2"/>
  <c r="T20" i="2"/>
  <c r="T27" i="2"/>
  <c r="T31" i="2"/>
  <c r="T17" i="2"/>
  <c r="T12" i="2"/>
  <c r="T28" i="2"/>
  <c r="T18" i="2"/>
  <c r="T14" i="2"/>
  <c r="T15" i="2"/>
  <c r="T33" i="2"/>
  <c r="T25" i="2"/>
  <c r="V11" i="2" l="1"/>
  <c r="U13" i="2"/>
  <c r="U16" i="2"/>
  <c r="U19" i="2"/>
  <c r="U25" i="2"/>
  <c r="U30" i="2"/>
  <c r="U20" i="2"/>
  <c r="U27" i="2"/>
  <c r="U31" i="2"/>
  <c r="U17" i="2"/>
  <c r="U12" i="2"/>
  <c r="U28" i="2"/>
  <c r="U32" i="2"/>
  <c r="U18" i="2"/>
  <c r="U14" i="2"/>
  <c r="U29" i="2"/>
  <c r="U26" i="2"/>
  <c r="U15" i="2"/>
  <c r="U33" i="2"/>
  <c r="W11" i="2" l="1"/>
  <c r="V27" i="2"/>
  <c r="V30" i="2"/>
  <c r="V33" i="2"/>
  <c r="V16" i="2"/>
  <c r="V25" i="2"/>
  <c r="V20" i="2"/>
  <c r="V13" i="2"/>
  <c r="V31" i="2"/>
  <c r="V17" i="2"/>
  <c r="V12" i="2"/>
  <c r="V28" i="2"/>
  <c r="V32" i="2"/>
  <c r="V18" i="2"/>
  <c r="V26" i="2"/>
  <c r="V15" i="2"/>
  <c r="V19" i="2"/>
  <c r="V29" i="2"/>
  <c r="V14" i="2"/>
  <c r="X11" i="2" l="1"/>
  <c r="W14" i="2"/>
  <c r="W17" i="2"/>
  <c r="W20" i="2"/>
  <c r="W27" i="2"/>
  <c r="W30" i="2"/>
  <c r="W33" i="2"/>
  <c r="W26" i="2"/>
  <c r="W16" i="2"/>
  <c r="W25" i="2"/>
  <c r="W13" i="2"/>
  <c r="W31" i="2"/>
  <c r="W12" i="2"/>
  <c r="W28" i="2"/>
  <c r="W32" i="2"/>
  <c r="W15" i="2"/>
  <c r="W19" i="2"/>
  <c r="W29" i="2"/>
  <c r="W18" i="2"/>
  <c r="Y11" i="2" l="1"/>
  <c r="X14" i="2"/>
  <c r="X17" i="2"/>
  <c r="X20" i="2"/>
  <c r="X27" i="2"/>
  <c r="X30" i="2"/>
  <c r="X33" i="2"/>
  <c r="X15" i="2"/>
  <c r="X26" i="2"/>
  <c r="X16" i="2"/>
  <c r="X25" i="2"/>
  <c r="X13" i="2"/>
  <c r="X31" i="2"/>
  <c r="X12" i="2"/>
  <c r="X28" i="2"/>
  <c r="X18" i="2"/>
  <c r="X32" i="2"/>
  <c r="X19" i="2"/>
  <c r="X29" i="2"/>
  <c r="Y14" i="2" l="1"/>
  <c r="Y17" i="2"/>
  <c r="Y29" i="2"/>
  <c r="Y33" i="2"/>
  <c r="Y19" i="2"/>
  <c r="Y15" i="2"/>
  <c r="Y26" i="2"/>
  <c r="Y30" i="2"/>
  <c r="Y16" i="2"/>
  <c r="Y20" i="2"/>
  <c r="Y27" i="2"/>
  <c r="Y25" i="2"/>
  <c r="Y13" i="2"/>
  <c r="Y31" i="2"/>
  <c r="Y18" i="2"/>
  <c r="Y28" i="2"/>
  <c r="Y32" i="2"/>
  <c r="Y12" i="2"/>
  <c r="O15" i="3" l="1"/>
  <c r="O21" i="3"/>
  <c r="O19" i="3"/>
  <c r="O17" i="3"/>
  <c r="O16" i="3"/>
  <c r="O14" i="3"/>
  <c r="O18" i="3"/>
  <c r="O20" i="3"/>
  <c r="O10" i="3"/>
  <c r="O9" i="3"/>
  <c r="O11" i="3"/>
  <c r="O7" i="3"/>
  <c r="O12" i="3"/>
  <c r="O13" i="3"/>
  <c r="O6" i="3"/>
  <c r="O8" i="3"/>
</calcChain>
</file>

<file path=xl/sharedStrings.xml><?xml version="1.0" encoding="utf-8"?>
<sst xmlns="http://schemas.openxmlformats.org/spreadsheetml/2006/main" count="408" uniqueCount="62">
  <si>
    <t>Sample</t>
  </si>
  <si>
    <t>Population</t>
  </si>
  <si>
    <t>Mean</t>
  </si>
  <si>
    <t>SD</t>
  </si>
  <si>
    <t># Samples</t>
  </si>
  <si>
    <t>GENERATOR</t>
  </si>
  <si>
    <t>ANALYIZER</t>
  </si>
  <si>
    <t xml:space="preserve">Sample </t>
  </si>
  <si>
    <t>COMPARISON</t>
  </si>
  <si>
    <t>Pooled Standard Deviation</t>
  </si>
  <si>
    <t>n</t>
  </si>
  <si>
    <t>xbar</t>
  </si>
  <si>
    <t>s</t>
  </si>
  <si>
    <t>Group</t>
  </si>
  <si>
    <t>t Test</t>
  </si>
  <si>
    <t>t</t>
  </si>
  <si>
    <t>1 to 3</t>
  </si>
  <si>
    <t>1: s^2/n</t>
  </si>
  <si>
    <t>2:</t>
  </si>
  <si>
    <t>1 + 2</t>
  </si>
  <si>
    <t>Ft,v</t>
  </si>
  <si>
    <t>1-Ft,v</t>
  </si>
  <si>
    <t>A</t>
  </si>
  <si>
    <t>B</t>
  </si>
  <si>
    <t>df &amp; v</t>
  </si>
  <si>
    <t>p (beta)</t>
  </si>
  <si>
    <t>1-p (beta)</t>
  </si>
  <si>
    <t>TRUNCATED</t>
  </si>
  <si>
    <t>ACTUAL</t>
  </si>
  <si>
    <t>High</t>
  </si>
  <si>
    <t>Low</t>
  </si>
  <si>
    <t>N</t>
  </si>
  <si>
    <t xml:space="preserve">x </t>
  </si>
  <si>
    <t>y</t>
  </si>
  <si>
    <t>a</t>
  </si>
  <si>
    <t/>
  </si>
  <si>
    <t>frac*SD</t>
  </si>
  <si>
    <t>r</t>
  </si>
  <si>
    <t>Resultant score</t>
  </si>
  <si>
    <t>number of tests</t>
  </si>
  <si>
    <t>k</t>
  </si>
  <si>
    <t>number of sucesses</t>
  </si>
  <si>
    <t>alpha</t>
  </si>
  <si>
    <t>opposie of confidence interval</t>
  </si>
  <si>
    <t>prior</t>
  </si>
  <si>
    <t>target</t>
  </si>
  <si>
    <t>UPPER</t>
  </si>
  <si>
    <t>LOWER</t>
  </si>
  <si>
    <t>In +/-</t>
  </si>
  <si>
    <t>Actual</t>
  </si>
  <si>
    <t>Binary Indexer</t>
  </si>
  <si>
    <t>0th</t>
  </si>
  <si>
    <t>1st</t>
  </si>
  <si>
    <t>2nd</t>
  </si>
  <si>
    <t>3rd</t>
  </si>
  <si>
    <t>4th</t>
  </si>
  <si>
    <t>5th</t>
  </si>
  <si>
    <t>Offset</t>
  </si>
  <si>
    <t>Index</t>
  </si>
  <si>
    <t>Shift</t>
  </si>
  <si>
    <t>Overall Shift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</si>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</sst>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0" xfId="0" quotePrefix="1"/>
    <xf numFmtId="165" fontId="0" fillId="0" borderId="0" xfId="1" applyNumberFormat="1" applyFon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Sheet3!$K$6:$L$21</c:f>
              <c:multiLvlStrCache>
                <c:ptCount val="16"/>
                <c:lvl>
                  <c:pt idx="0">
                    <c:v>0000</c:v>
                  </c:pt>
                  <c:pt idx="1">
                    <c:v>0001</c:v>
                  </c:pt>
                  <c:pt idx="2">
                    <c:v>0010</c:v>
                  </c:pt>
                  <c:pt idx="3">
                    <c:v>0011</c:v>
                  </c:pt>
                  <c:pt idx="4">
                    <c:v>0100</c:v>
                  </c:pt>
                  <c:pt idx="5">
                    <c:v>0101</c:v>
                  </c:pt>
                  <c:pt idx="6">
                    <c:v>0110</c:v>
                  </c:pt>
                  <c:pt idx="7">
                    <c:v>0111</c:v>
                  </c:pt>
                  <c:pt idx="8">
                    <c:v>1000</c:v>
                  </c:pt>
                  <c:pt idx="9">
                    <c:v>1001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1100</c:v>
                  </c:pt>
                  <c:pt idx="13">
                    <c:v>1101</c:v>
                  </c:pt>
                  <c:pt idx="14">
                    <c:v>1110</c:v>
                  </c:pt>
                  <c:pt idx="15">
                    <c:v>1111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Sheet3!$M$6:$M$21</c:f>
              <c:numCache>
                <c:formatCode>General</c:formatCode>
                <c:ptCount val="16"/>
                <c:pt idx="0">
                  <c:v>0.5</c:v>
                </c:pt>
                <c:pt idx="1">
                  <c:v>0.55000000000000004</c:v>
                </c:pt>
                <c:pt idx="2">
                  <c:v>0.16</c:v>
                </c:pt>
                <c:pt idx="3">
                  <c:v>0.72</c:v>
                </c:pt>
                <c:pt idx="4">
                  <c:v>0.37</c:v>
                </c:pt>
                <c:pt idx="5">
                  <c:v>0.75</c:v>
                </c:pt>
                <c:pt idx="6">
                  <c:v>0.54</c:v>
                </c:pt>
                <c:pt idx="7">
                  <c:v>0.34</c:v>
                </c:pt>
                <c:pt idx="8">
                  <c:v>0.02</c:v>
                </c:pt>
                <c:pt idx="9">
                  <c:v>0.04</c:v>
                </c:pt>
                <c:pt idx="10">
                  <c:v>0.28000000000000003</c:v>
                </c:pt>
                <c:pt idx="11">
                  <c:v>0.84</c:v>
                </c:pt>
                <c:pt idx="12">
                  <c:v>0.62</c:v>
                </c:pt>
                <c:pt idx="13">
                  <c:v>0.81</c:v>
                </c:pt>
                <c:pt idx="14">
                  <c:v>0.98</c:v>
                </c:pt>
                <c:pt idx="1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C-4D66-ACFD-918682AD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4896"/>
        <c:axId val="171575376"/>
      </c:barChart>
      <c:catAx>
        <c:axId val="171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5376"/>
        <c:crosses val="autoZero"/>
        <c:auto val="1"/>
        <c:lblAlgn val="ctr"/>
        <c:lblOffset val="100"/>
        <c:noMultiLvlLbl val="0"/>
      </c:catAx>
      <c:valAx>
        <c:axId val="1715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22</xdr:row>
      <xdr:rowOff>71437</xdr:rowOff>
    </xdr:from>
    <xdr:to>
      <xdr:col>20</xdr:col>
      <xdr:colOff>581025</xdr:colOff>
      <xdr:row>36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9135B-A690-2443-A3F1-C9E527323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C4B1-17E1-4B5B-8097-A83AE08F8CA4}">
  <dimension ref="A1:AJ64"/>
  <sheetViews>
    <sheetView topLeftCell="I4" workbookViewId="0">
      <selection activeCell="U14" sqref="U14"/>
    </sheetView>
  </sheetViews>
  <sheetFormatPr defaultRowHeight="15" x14ac:dyDescent="0.25"/>
  <cols>
    <col min="1" max="1" width="11.140625" customWidth="1"/>
    <col min="11" max="11" width="10" customWidth="1"/>
    <col min="22" max="22" width="12.140625" bestFit="1" customWidth="1"/>
    <col min="23" max="23" width="12" bestFit="1" customWidth="1"/>
  </cols>
  <sheetData>
    <row r="1" spans="1:36" x14ac:dyDescent="0.25">
      <c r="A1" t="s">
        <v>5</v>
      </c>
      <c r="K1" t="s">
        <v>6</v>
      </c>
      <c r="U1" t="s">
        <v>8</v>
      </c>
    </row>
    <row r="2" spans="1:36" x14ac:dyDescent="0.25">
      <c r="B2" t="s">
        <v>1</v>
      </c>
      <c r="K2" t="s">
        <v>1</v>
      </c>
      <c r="U2" t="s">
        <v>9</v>
      </c>
    </row>
    <row r="3" spans="1:3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L3" s="1">
        <v>1</v>
      </c>
      <c r="M3">
        <v>2</v>
      </c>
      <c r="N3" s="1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36" x14ac:dyDescent="0.25">
      <c r="A4" t="s">
        <v>2</v>
      </c>
      <c r="B4">
        <v>50</v>
      </c>
      <c r="C4">
        <v>100</v>
      </c>
      <c r="D4">
        <v>75</v>
      </c>
      <c r="E4">
        <v>20</v>
      </c>
      <c r="F4">
        <v>60</v>
      </c>
      <c r="G4">
        <v>110</v>
      </c>
      <c r="H4">
        <v>90</v>
      </c>
      <c r="I4">
        <v>85</v>
      </c>
      <c r="K4" t="s">
        <v>4</v>
      </c>
      <c r="L4" s="1">
        <v>5</v>
      </c>
      <c r="M4">
        <v>10</v>
      </c>
      <c r="N4" s="1">
        <v>15</v>
      </c>
      <c r="O4">
        <v>10</v>
      </c>
      <c r="P4">
        <v>15</v>
      </c>
      <c r="Q4">
        <v>20</v>
      </c>
      <c r="R4">
        <v>20</v>
      </c>
      <c r="S4">
        <v>30</v>
      </c>
      <c r="X4" s="1"/>
      <c r="AG4" t="s">
        <v>13</v>
      </c>
      <c r="AH4" t="s">
        <v>22</v>
      </c>
      <c r="AI4" t="s">
        <v>23</v>
      </c>
    </row>
    <row r="5" spans="1:36" x14ac:dyDescent="0.25">
      <c r="A5" t="s">
        <v>3</v>
      </c>
      <c r="B5">
        <v>20</v>
      </c>
      <c r="C5">
        <v>30</v>
      </c>
      <c r="D5">
        <v>15</v>
      </c>
      <c r="E5">
        <v>10</v>
      </c>
      <c r="F5">
        <v>30</v>
      </c>
      <c r="G5">
        <v>35</v>
      </c>
      <c r="H5">
        <v>40</v>
      </c>
      <c r="I5">
        <v>15</v>
      </c>
      <c r="L5" s="1"/>
      <c r="N5" s="1"/>
      <c r="X5" s="1"/>
      <c r="Y5" s="1"/>
      <c r="Z5" s="1"/>
      <c r="AA5" s="1"/>
      <c r="AB5" s="1"/>
      <c r="AC5" s="1"/>
      <c r="AD5" s="1"/>
      <c r="AE5" s="1"/>
      <c r="AF5" s="1"/>
      <c r="AG5" t="s">
        <v>4</v>
      </c>
      <c r="AH5">
        <v>5</v>
      </c>
      <c r="AI5">
        <v>15</v>
      </c>
    </row>
    <row r="6" spans="1:36" x14ac:dyDescent="0.25">
      <c r="K6" t="s">
        <v>2</v>
      </c>
      <c r="L6" s="1">
        <f>AVERAGE(L9:L64)</f>
        <v>54.835227109701123</v>
      </c>
      <c r="M6">
        <f t="shared" ref="M6:S6" si="0">AVERAGE(M9:M64)</f>
        <v>111.51778322830062</v>
      </c>
      <c r="N6" s="1">
        <f t="shared" si="0"/>
        <v>72.405280651732056</v>
      </c>
      <c r="O6">
        <f t="shared" si="0"/>
        <v>23.805025279928945</v>
      </c>
      <c r="P6">
        <f t="shared" si="0"/>
        <v>57.460138771985491</v>
      </c>
      <c r="Q6">
        <f t="shared" si="0"/>
        <v>132.38421229683902</v>
      </c>
      <c r="R6">
        <f t="shared" si="0"/>
        <v>93.1845932325581</v>
      </c>
      <c r="S6">
        <f t="shared" si="0"/>
        <v>88.626556160730487</v>
      </c>
      <c r="X6" s="1"/>
      <c r="Y6" s="1"/>
      <c r="Z6" s="1"/>
      <c r="AA6" s="1"/>
      <c r="AB6" s="1"/>
      <c r="AC6" s="1"/>
      <c r="AD6" s="1"/>
      <c r="AE6" s="1"/>
      <c r="AF6" s="1"/>
      <c r="AG6" t="s">
        <v>2</v>
      </c>
      <c r="AH6">
        <v>54.835227109701123</v>
      </c>
      <c r="AI6">
        <v>72.405280651732056</v>
      </c>
    </row>
    <row r="7" spans="1:36" x14ac:dyDescent="0.25">
      <c r="K7" t="s">
        <v>3</v>
      </c>
      <c r="L7" s="1">
        <f>_xlfn.STDEV.S(L9:L64)</f>
        <v>16.387465430540956</v>
      </c>
      <c r="M7">
        <f t="shared" ref="M7:S7" si="1">_xlfn.STDEV.S(M9:M64)</f>
        <v>20.155276429183466</v>
      </c>
      <c r="N7" s="1">
        <f t="shared" si="1"/>
        <v>11.72412623951173</v>
      </c>
      <c r="O7">
        <f t="shared" si="1"/>
        <v>8.2646194878984716</v>
      </c>
      <c r="P7">
        <f t="shared" si="1"/>
        <v>21.486896788456253</v>
      </c>
      <c r="Q7">
        <f t="shared" si="1"/>
        <v>29.332886136142385</v>
      </c>
      <c r="R7">
        <f t="shared" si="1"/>
        <v>42.240432124699133</v>
      </c>
      <c r="S7">
        <f t="shared" si="1"/>
        <v>12.693972962518503</v>
      </c>
      <c r="U7" s="1" t="s">
        <v>13</v>
      </c>
      <c r="V7" s="1">
        <v>1</v>
      </c>
      <c r="W7" s="1">
        <v>2</v>
      </c>
      <c r="X7" s="1">
        <v>3</v>
      </c>
      <c r="Y7" s="1">
        <v>4</v>
      </c>
      <c r="Z7" s="1">
        <v>5</v>
      </c>
      <c r="AA7" s="1">
        <v>6</v>
      </c>
      <c r="AB7" s="1">
        <v>7</v>
      </c>
      <c r="AC7" s="1">
        <v>8</v>
      </c>
      <c r="AD7" s="1"/>
      <c r="AE7" s="1"/>
      <c r="AF7" s="1"/>
      <c r="AG7" t="s">
        <v>3</v>
      </c>
      <c r="AH7">
        <v>16.387465430540956</v>
      </c>
      <c r="AI7">
        <v>11.72412623951173</v>
      </c>
    </row>
    <row r="8" spans="1:36" x14ac:dyDescent="0.25">
      <c r="A8" t="s">
        <v>0</v>
      </c>
      <c r="K8" t="s">
        <v>7</v>
      </c>
      <c r="U8" s="1">
        <v>1</v>
      </c>
      <c r="V8" s="2"/>
      <c r="W8" s="2">
        <f t="shared" ref="W8:AC8" si="2">_xlfn.T.TEST($L$9:$L$64,M$9:M$64,1,3)</f>
        <v>8.7787947511428995E-5</v>
      </c>
      <c r="X8" s="2">
        <f t="shared" si="2"/>
        <v>3.6609084347005591E-2</v>
      </c>
      <c r="Y8" s="2">
        <f t="shared" si="2"/>
        <v>5.1280736376961688E-3</v>
      </c>
      <c r="Z8" s="2">
        <f t="shared" si="2"/>
        <v>0.39081770101015395</v>
      </c>
      <c r="AA8" s="2">
        <f t="shared" si="2"/>
        <v>2.9558369240364155E-6</v>
      </c>
      <c r="AB8" s="2">
        <f t="shared" si="2"/>
        <v>2.4499828362438414E-3</v>
      </c>
      <c r="AC8" s="2">
        <f t="shared" si="2"/>
        <v>3.8115636993026965E-3</v>
      </c>
    </row>
    <row r="9" spans="1:36" x14ac:dyDescent="0.25">
      <c r="A9">
        <v>1</v>
      </c>
      <c r="B9">
        <f ca="1">_xlfn.NORM.INV(RAND(),B$4,B$5)</f>
        <v>53.131348305056903</v>
      </c>
      <c r="C9">
        <f t="shared" ref="C9:I24" ca="1" si="3">_xlfn.NORM.INV(RAND(),C$4,C$5)</f>
        <v>118.09111743755255</v>
      </c>
      <c r="D9">
        <f t="shared" ca="1" si="3"/>
        <v>65.93057833778326</v>
      </c>
      <c r="E9">
        <f t="shared" ca="1" si="3"/>
        <v>10.048909172748711</v>
      </c>
      <c r="F9">
        <f t="shared" ca="1" si="3"/>
        <v>36.550014808379693</v>
      </c>
      <c r="G9">
        <f t="shared" ca="1" si="3"/>
        <v>109.69461346853373</v>
      </c>
      <c r="H9">
        <f t="shared" ca="1" si="3"/>
        <v>46.78130262015393</v>
      </c>
      <c r="I9">
        <f t="shared" ca="1" si="3"/>
        <v>58.665467161628513</v>
      </c>
      <c r="K9">
        <v>1</v>
      </c>
      <c r="L9">
        <v>64.646521494224771</v>
      </c>
      <c r="M9">
        <v>81.271293584876318</v>
      </c>
      <c r="N9">
        <v>76.592341998567193</v>
      </c>
      <c r="O9">
        <v>18.174556958999631</v>
      </c>
      <c r="P9">
        <v>46.155954921520703</v>
      </c>
      <c r="Q9">
        <v>81.389534720474856</v>
      </c>
      <c r="R9">
        <v>49.711781137127417</v>
      </c>
      <c r="S9">
        <v>72.381028831335428</v>
      </c>
      <c r="U9" s="1">
        <v>2</v>
      </c>
      <c r="V9" s="2">
        <f>_xlfn.T.TEST($M$9:$M$64,L$9:L$64,1,3)</f>
        <v>8.7787947511428995E-5</v>
      </c>
      <c r="W9" s="2"/>
      <c r="X9" s="2">
        <f t="shared" ref="X9:AC9" si="4">_xlfn.T.TEST($M$9:$M$64,N$9:N$64,1,3)</f>
        <v>4.6287431138473825E-5</v>
      </c>
      <c r="Y9" s="2">
        <f t="shared" si="4"/>
        <v>1.3116945871016113E-8</v>
      </c>
      <c r="Z9" s="2">
        <f t="shared" si="4"/>
        <v>1.4216102072477056E-6</v>
      </c>
      <c r="AA9" s="2">
        <f t="shared" si="4"/>
        <v>1.5663926201411087E-2</v>
      </c>
      <c r="AB9" s="2">
        <f t="shared" si="4"/>
        <v>5.9425826923178271E-2</v>
      </c>
      <c r="AC9" s="2">
        <f t="shared" si="4"/>
        <v>2.925994515382546E-3</v>
      </c>
    </row>
    <row r="10" spans="1:36" x14ac:dyDescent="0.25">
      <c r="A10">
        <v>2</v>
      </c>
      <c r="B10">
        <f t="shared" ref="B10:I39" ca="1" si="5">_xlfn.NORM.INV(RAND(),B$4,B$5)</f>
        <v>53.831865620021944</v>
      </c>
      <c r="C10">
        <f t="shared" ca="1" si="3"/>
        <v>56.618928393939527</v>
      </c>
      <c r="D10">
        <f t="shared" ca="1" si="3"/>
        <v>67.126642776672526</v>
      </c>
      <c r="E10">
        <f t="shared" ca="1" si="3"/>
        <v>24.778554420233636</v>
      </c>
      <c r="F10">
        <f t="shared" ca="1" si="3"/>
        <v>53.219405772847729</v>
      </c>
      <c r="G10">
        <f t="shared" ca="1" si="3"/>
        <v>162.13273599708714</v>
      </c>
      <c r="H10">
        <f t="shared" ca="1" si="3"/>
        <v>49.144750702813802</v>
      </c>
      <c r="I10">
        <f t="shared" ca="1" si="3"/>
        <v>98.723179044588733</v>
      </c>
      <c r="K10">
        <v>2</v>
      </c>
      <c r="L10">
        <v>74.462527960986506</v>
      </c>
      <c r="M10">
        <v>95.653033587083229</v>
      </c>
      <c r="N10">
        <v>62.580671162258547</v>
      </c>
      <c r="O10">
        <v>18.020234405947637</v>
      </c>
      <c r="P10">
        <v>100.82559424982404</v>
      </c>
      <c r="Q10">
        <v>107.42418201427651</v>
      </c>
      <c r="R10">
        <v>117.15310073671296</v>
      </c>
      <c r="S10">
        <v>95.473806678718375</v>
      </c>
      <c r="U10" s="1">
        <v>3</v>
      </c>
      <c r="V10" s="2">
        <f>_xlfn.T.TEST($N$9:$N$64,L$9:L$64,1,3)</f>
        <v>3.6609084347005591E-2</v>
      </c>
      <c r="W10" s="2">
        <f t="shared" ref="W10:AC10" si="6">_xlfn.T.TEST($N$9:$N$64,M$9:M$64,1,3)</f>
        <v>4.6287431138473825E-5</v>
      </c>
      <c r="X10" s="2"/>
      <c r="Y10" s="2">
        <f t="shared" si="6"/>
        <v>9.2320563025439435E-12</v>
      </c>
      <c r="Z10" s="2">
        <f t="shared" si="6"/>
        <v>1.3719134412091384E-2</v>
      </c>
      <c r="AA10" s="2">
        <f t="shared" si="6"/>
        <v>3.9623700904296112E-9</v>
      </c>
      <c r="AB10" s="2">
        <f t="shared" si="6"/>
        <v>2.3745904227506505E-2</v>
      </c>
      <c r="AC10" s="2">
        <f t="shared" si="6"/>
        <v>9.3316360737320236E-5</v>
      </c>
      <c r="AI10" t="s">
        <v>29</v>
      </c>
      <c r="AJ10" t="s">
        <v>30</v>
      </c>
    </row>
    <row r="11" spans="1:36" x14ac:dyDescent="0.25">
      <c r="A11">
        <v>3</v>
      </c>
      <c r="B11">
        <f t="shared" ca="1" si="5"/>
        <v>45.174218174811735</v>
      </c>
      <c r="C11">
        <f t="shared" ca="1" si="3"/>
        <v>27.684288855005235</v>
      </c>
      <c r="D11">
        <f t="shared" ca="1" si="3"/>
        <v>93.544475770550491</v>
      </c>
      <c r="E11">
        <f t="shared" ca="1" si="3"/>
        <v>22.130425952503753</v>
      </c>
      <c r="F11">
        <f t="shared" ca="1" si="3"/>
        <v>76.667034872785607</v>
      </c>
      <c r="G11">
        <f t="shared" ca="1" si="3"/>
        <v>135.37880084003095</v>
      </c>
      <c r="H11">
        <f t="shared" ca="1" si="3"/>
        <v>57.891498301269728</v>
      </c>
      <c r="I11">
        <f t="shared" ca="1" si="3"/>
        <v>69.156961125800876</v>
      </c>
      <c r="K11">
        <v>3</v>
      </c>
      <c r="L11">
        <v>59.253325633985895</v>
      </c>
      <c r="M11">
        <v>130.9582516287324</v>
      </c>
      <c r="N11">
        <v>90.418275575837527</v>
      </c>
      <c r="O11">
        <v>18.136480276830405</v>
      </c>
      <c r="P11">
        <v>36.687418016314894</v>
      </c>
      <c r="Q11">
        <v>156.54496335735888</v>
      </c>
      <c r="R11">
        <v>93.195856205760379</v>
      </c>
      <c r="S11">
        <v>88.344528061620295</v>
      </c>
      <c r="U11" s="1">
        <v>4</v>
      </c>
      <c r="V11" s="2">
        <f>_xlfn.T.TEST($O$9:$O$64,L$9:L$64,1,3)</f>
        <v>5.1280736376961688E-3</v>
      </c>
      <c r="W11" s="2">
        <f t="shared" ref="W11:AC11" si="7">_xlfn.T.TEST($O$9:$O$64,M$9:M$64,1,3)</f>
        <v>1.3116945871016113E-8</v>
      </c>
      <c r="X11" s="2">
        <f t="shared" si="7"/>
        <v>9.2320563025439435E-12</v>
      </c>
      <c r="Y11" s="2"/>
      <c r="Z11" s="2">
        <f t="shared" si="7"/>
        <v>1.2545261318780687E-5</v>
      </c>
      <c r="AA11" s="2">
        <f t="shared" si="7"/>
        <v>2.6634917280089511E-14</v>
      </c>
      <c r="AB11" s="2">
        <f t="shared" si="7"/>
        <v>2.2525197199416623E-7</v>
      </c>
      <c r="AC11" s="2">
        <f t="shared" si="7"/>
        <v>4.4543449549466973E-16</v>
      </c>
      <c r="AH11" t="s">
        <v>2</v>
      </c>
      <c r="AI11">
        <v>100</v>
      </c>
      <c r="AJ11" t="s">
        <v>36</v>
      </c>
    </row>
    <row r="12" spans="1:36" x14ac:dyDescent="0.25">
      <c r="A12">
        <v>4</v>
      </c>
      <c r="B12">
        <f t="shared" ca="1" si="5"/>
        <v>59.73029347172929</v>
      </c>
      <c r="C12">
        <f t="shared" ca="1" si="3"/>
        <v>145.31135154002936</v>
      </c>
      <c r="D12">
        <f t="shared" ca="1" si="3"/>
        <v>79.298629881041492</v>
      </c>
      <c r="E12">
        <f t="shared" ca="1" si="3"/>
        <v>17.722692387225504</v>
      </c>
      <c r="F12">
        <f t="shared" ca="1" si="3"/>
        <v>84.454774893234514</v>
      </c>
      <c r="G12">
        <f t="shared" ca="1" si="3"/>
        <v>47.598035822432607</v>
      </c>
      <c r="H12">
        <f t="shared" ca="1" si="3"/>
        <v>131.88408858507859</v>
      </c>
      <c r="I12">
        <f t="shared" ca="1" si="3"/>
        <v>89.556483806489382</v>
      </c>
      <c r="K12">
        <v>4</v>
      </c>
      <c r="L12">
        <v>38.058876922665256</v>
      </c>
      <c r="M12">
        <v>113.20791221574547</v>
      </c>
      <c r="N12">
        <v>54.595524133441032</v>
      </c>
      <c r="O12">
        <v>43.3652679726763</v>
      </c>
      <c r="P12">
        <v>36.045530125088483</v>
      </c>
      <c r="Q12">
        <v>107.43670200826728</v>
      </c>
      <c r="R12">
        <v>75.031648706280208</v>
      </c>
      <c r="S12">
        <v>87.475598579016562</v>
      </c>
      <c r="U12" s="1">
        <v>5</v>
      </c>
      <c r="V12" s="2">
        <f>_xlfn.T.TEST($P$9:$P$64,L$9:L$64,1,3)</f>
        <v>0.39081770101015395</v>
      </c>
      <c r="W12" s="2">
        <f t="shared" ref="W12:AC12" si="8">_xlfn.T.TEST($P$9:$P$64,M$9:M$64,1,3)</f>
        <v>1.4216102072477056E-6</v>
      </c>
      <c r="X12" s="2">
        <f t="shared" si="8"/>
        <v>1.3719134412091384E-2</v>
      </c>
      <c r="Y12" s="2">
        <f t="shared" si="8"/>
        <v>1.2545261318780687E-5</v>
      </c>
      <c r="Z12" s="2"/>
      <c r="AA12" s="2">
        <f t="shared" si="8"/>
        <v>2.2172677649785555E-10</v>
      </c>
      <c r="AB12" s="2">
        <f t="shared" si="8"/>
        <v>1.3963310831394565E-3</v>
      </c>
      <c r="AC12" s="2">
        <f t="shared" si="8"/>
        <v>2.6282236343694168E-5</v>
      </c>
      <c r="AH12" t="s">
        <v>31</v>
      </c>
      <c r="AI12" t="s">
        <v>32</v>
      </c>
      <c r="AJ12" t="s">
        <v>33</v>
      </c>
    </row>
    <row r="13" spans="1:36" x14ac:dyDescent="0.25">
      <c r="A13">
        <v>5</v>
      </c>
      <c r="B13">
        <f t="shared" ca="1" si="5"/>
        <v>50.114336243094321</v>
      </c>
      <c r="C13">
        <f t="shared" ca="1" si="3"/>
        <v>145.3451630934637</v>
      </c>
      <c r="D13">
        <f t="shared" ca="1" si="3"/>
        <v>55.626223932901617</v>
      </c>
      <c r="E13">
        <f t="shared" ca="1" si="3"/>
        <v>4.949724238588507</v>
      </c>
      <c r="F13">
        <f t="shared" ca="1" si="3"/>
        <v>118.4068932787491</v>
      </c>
      <c r="G13">
        <f t="shared" ca="1" si="3"/>
        <v>153.60774650156739</v>
      </c>
      <c r="H13">
        <f t="shared" ca="1" si="3"/>
        <v>47.322708095522785</v>
      </c>
      <c r="I13">
        <f t="shared" ca="1" si="3"/>
        <v>73.329972003774316</v>
      </c>
      <c r="K13">
        <v>5</v>
      </c>
      <c r="L13">
        <v>37.754883536643156</v>
      </c>
      <c r="M13">
        <v>120.72148722221628</v>
      </c>
      <c r="N13">
        <v>75.855466510357118</v>
      </c>
      <c r="O13">
        <v>29.096222071290541</v>
      </c>
      <c r="P13">
        <v>20.976228527950255</v>
      </c>
      <c r="Q13">
        <v>152.44900814780533</v>
      </c>
      <c r="R13">
        <v>15.227816335479019</v>
      </c>
      <c r="S13">
        <v>116.63855010924949</v>
      </c>
      <c r="U13" s="1">
        <v>6</v>
      </c>
      <c r="V13" s="2">
        <f>_xlfn.T.TEST($Q$9:$Q$64,L$9:L$64,1,3)</f>
        <v>2.9558369240364155E-6</v>
      </c>
      <c r="W13" s="2">
        <f t="shared" ref="W13:AC13" si="9">_xlfn.T.TEST($Q$9:$Q$64,M$9:M$64,1,3)</f>
        <v>1.5663926201411087E-2</v>
      </c>
      <c r="X13" s="2">
        <f t="shared" si="9"/>
        <v>3.9623700904296112E-9</v>
      </c>
      <c r="Y13" s="2">
        <f t="shared" si="9"/>
        <v>2.6634917280089511E-14</v>
      </c>
      <c r="Z13" s="2">
        <f t="shared" si="9"/>
        <v>2.2172677649785555E-10</v>
      </c>
      <c r="AA13" s="2"/>
      <c r="AB13" s="2">
        <f t="shared" si="9"/>
        <v>8.5016164189200254E-4</v>
      </c>
      <c r="AC13" s="2">
        <f t="shared" si="9"/>
        <v>8.709504008008405E-7</v>
      </c>
      <c r="AH13" t="s">
        <v>3</v>
      </c>
      <c r="AI13">
        <v>50</v>
      </c>
      <c r="AJ13" t="s">
        <v>34</v>
      </c>
    </row>
    <row r="14" spans="1:36" x14ac:dyDescent="0.25">
      <c r="A14">
        <v>6</v>
      </c>
      <c r="B14">
        <f t="shared" ca="1" si="5"/>
        <v>31.068985592850126</v>
      </c>
      <c r="C14">
        <f t="shared" ca="1" si="3"/>
        <v>76.593466972218778</v>
      </c>
      <c r="D14">
        <f t="shared" ca="1" si="3"/>
        <v>83.646330310446658</v>
      </c>
      <c r="E14">
        <f t="shared" ca="1" si="3"/>
        <v>22.498573752968074</v>
      </c>
      <c r="F14">
        <f t="shared" ca="1" si="3"/>
        <v>71.581212392555358</v>
      </c>
      <c r="G14">
        <f t="shared" ca="1" si="3"/>
        <v>105.72378788909867</v>
      </c>
      <c r="H14">
        <f t="shared" ca="1" si="3"/>
        <v>88.32628682724058</v>
      </c>
      <c r="I14">
        <f t="shared" ca="1" si="3"/>
        <v>68.840413125637681</v>
      </c>
      <c r="K14">
        <v>6</v>
      </c>
      <c r="L14" t="s">
        <v>35</v>
      </c>
      <c r="M14">
        <v>142.92893433973637</v>
      </c>
      <c r="N14">
        <v>54.334611794453338</v>
      </c>
      <c r="O14">
        <v>25.669393659539672</v>
      </c>
      <c r="P14">
        <v>52.761871341013517</v>
      </c>
      <c r="Q14">
        <v>166.54796563744162</v>
      </c>
      <c r="R14">
        <v>134.5049363015292</v>
      </c>
      <c r="S14">
        <v>101.7068666899595</v>
      </c>
      <c r="U14" s="1">
        <v>7</v>
      </c>
      <c r="V14" s="2">
        <f>_xlfn.T.TEST($R$9:$R$64,L$9:L$64,1,3)</f>
        <v>2.4499828362438414E-3</v>
      </c>
      <c r="W14" s="2">
        <f t="shared" ref="W14:AC14" si="10">_xlfn.T.TEST($R$9:$R$64,M$9:M$64,1,3)</f>
        <v>5.9425826923178271E-2</v>
      </c>
      <c r="X14" s="2">
        <f t="shared" si="10"/>
        <v>2.3745904227506505E-2</v>
      </c>
      <c r="Y14" s="2">
        <f t="shared" si="10"/>
        <v>2.2525197199416623E-7</v>
      </c>
      <c r="Z14" s="2">
        <f t="shared" si="10"/>
        <v>1.3963310831394565E-3</v>
      </c>
      <c r="AA14" s="2">
        <f t="shared" si="10"/>
        <v>8.5016164189200254E-4</v>
      </c>
      <c r="AB14" s="2"/>
      <c r="AC14" s="2">
        <f t="shared" si="10"/>
        <v>0.3220318606187797</v>
      </c>
    </row>
    <row r="15" spans="1:36" x14ac:dyDescent="0.25">
      <c r="A15">
        <v>7</v>
      </c>
      <c r="B15">
        <f t="shared" ca="1" si="5"/>
        <v>39.844108589620532</v>
      </c>
      <c r="C15">
        <f t="shared" ca="1" si="3"/>
        <v>121.7565119272018</v>
      </c>
      <c r="D15">
        <f t="shared" ca="1" si="3"/>
        <v>65.027829344672057</v>
      </c>
      <c r="E15">
        <f t="shared" ca="1" si="3"/>
        <v>22.193881237464407</v>
      </c>
      <c r="F15">
        <f t="shared" ca="1" si="3"/>
        <v>117.80357023323586</v>
      </c>
      <c r="G15">
        <f t="shared" ca="1" si="3"/>
        <v>121.28722981675604</v>
      </c>
      <c r="H15">
        <f t="shared" ca="1" si="3"/>
        <v>130.62383298089924</v>
      </c>
      <c r="I15">
        <f t="shared" ca="1" si="3"/>
        <v>104.68112825755047</v>
      </c>
      <c r="K15">
        <v>7</v>
      </c>
      <c r="L15" t="s">
        <v>35</v>
      </c>
      <c r="M15">
        <v>123.95454066586016</v>
      </c>
      <c r="N15">
        <v>90.920964016289986</v>
      </c>
      <c r="O15">
        <v>15.558692285386304</v>
      </c>
      <c r="P15">
        <v>74.043924775288545</v>
      </c>
      <c r="Q15">
        <v>178.01567968247241</v>
      </c>
      <c r="R15">
        <v>122.63044319454939</v>
      </c>
      <c r="S15">
        <v>118.90022568947944</v>
      </c>
      <c r="U15" s="1">
        <v>8</v>
      </c>
      <c r="V15" s="2">
        <f>_xlfn.T.TEST($S$9:$S$64,L$9:L$64,1,3)</f>
        <v>3.8115636993026965E-3</v>
      </c>
      <c r="W15" s="2">
        <f t="shared" ref="W15:AB15" si="11">_xlfn.T.TEST($S$9:$S$64,M$9:M$64,1,3)</f>
        <v>2.925994515382546E-3</v>
      </c>
      <c r="X15" s="2">
        <f t="shared" si="11"/>
        <v>9.3316360737320236E-5</v>
      </c>
      <c r="Y15" s="2">
        <f t="shared" si="11"/>
        <v>4.4543449549466973E-16</v>
      </c>
      <c r="Z15" s="2">
        <f t="shared" si="11"/>
        <v>2.6282236343694168E-5</v>
      </c>
      <c r="AA15" s="2">
        <f t="shared" si="11"/>
        <v>8.709504008008405E-7</v>
      </c>
      <c r="AB15" s="2">
        <f t="shared" si="11"/>
        <v>0.3220318606187797</v>
      </c>
      <c r="AC15" s="2"/>
    </row>
    <row r="16" spans="1:36" x14ac:dyDescent="0.25">
      <c r="A16">
        <v>8</v>
      </c>
      <c r="B16">
        <f t="shared" ca="1" si="5"/>
        <v>44.375442601707121</v>
      </c>
      <c r="C16">
        <f t="shared" ca="1" si="3"/>
        <v>141.86594974157353</v>
      </c>
      <c r="D16">
        <f t="shared" ca="1" si="3"/>
        <v>94.066991125960769</v>
      </c>
      <c r="E16">
        <f t="shared" ca="1" si="3"/>
        <v>31.659969134057427</v>
      </c>
      <c r="F16">
        <f t="shared" ca="1" si="3"/>
        <v>71.167307038013206</v>
      </c>
      <c r="G16">
        <f t="shared" ca="1" si="3"/>
        <v>109.34136004567456</v>
      </c>
      <c r="H16">
        <f t="shared" ca="1" si="3"/>
        <v>125.43779581927878</v>
      </c>
      <c r="I16">
        <f t="shared" ca="1" si="3"/>
        <v>79.194694399727652</v>
      </c>
      <c r="K16">
        <v>8</v>
      </c>
      <c r="L16" t="s">
        <v>35</v>
      </c>
      <c r="M16">
        <v>113.43067068481221</v>
      </c>
      <c r="N16">
        <v>82.551750328418152</v>
      </c>
      <c r="O16">
        <v>26.682981169602023</v>
      </c>
      <c r="P16">
        <v>67.791078623425804</v>
      </c>
      <c r="Q16">
        <v>124.61907449288215</v>
      </c>
      <c r="R16">
        <v>110.02273980399309</v>
      </c>
      <c r="S16">
        <v>91.140840618402137</v>
      </c>
    </row>
    <row r="17" spans="1:32" x14ac:dyDescent="0.25">
      <c r="A17">
        <v>9</v>
      </c>
      <c r="B17">
        <f t="shared" ca="1" si="5"/>
        <v>39.021626217262806</v>
      </c>
      <c r="C17">
        <f t="shared" ca="1" si="3"/>
        <v>118.32690896036273</v>
      </c>
      <c r="D17">
        <f t="shared" ca="1" si="3"/>
        <v>86.358973971702937</v>
      </c>
      <c r="E17">
        <f t="shared" ca="1" si="3"/>
        <v>12.237558457048582</v>
      </c>
      <c r="F17">
        <f t="shared" ca="1" si="3"/>
        <v>104.75839546383685</v>
      </c>
      <c r="G17">
        <f t="shared" ca="1" si="3"/>
        <v>93.39206377934471</v>
      </c>
      <c r="H17">
        <f t="shared" ca="1" si="3"/>
        <v>49.89155541757512</v>
      </c>
      <c r="I17">
        <f t="shared" ca="1" si="3"/>
        <v>75.912476777642865</v>
      </c>
      <c r="K17">
        <v>9</v>
      </c>
      <c r="L17" t="s">
        <v>35</v>
      </c>
      <c r="M17">
        <v>111.1814199829258</v>
      </c>
      <c r="N17">
        <v>86.224794940272119</v>
      </c>
      <c r="O17">
        <v>18.674260910127771</v>
      </c>
      <c r="P17">
        <v>53.685756936871101</v>
      </c>
      <c r="Q17">
        <v>177.01914346259193</v>
      </c>
      <c r="R17">
        <v>112.77390948383859</v>
      </c>
      <c r="S17">
        <v>93.218451731052838</v>
      </c>
    </row>
    <row r="18" spans="1:32" x14ac:dyDescent="0.25">
      <c r="A18">
        <v>10</v>
      </c>
      <c r="B18">
        <f t="shared" ca="1" si="5"/>
        <v>83.793086427139755</v>
      </c>
      <c r="C18">
        <f t="shared" ca="1" si="3"/>
        <v>110.50840818839136</v>
      </c>
      <c r="D18">
        <f t="shared" ca="1" si="3"/>
        <v>82.955642326032617</v>
      </c>
      <c r="E18">
        <f t="shared" ca="1" si="3"/>
        <v>14.100405556890886</v>
      </c>
      <c r="F18">
        <f t="shared" ca="1" si="3"/>
        <v>99.795451476202047</v>
      </c>
      <c r="G18">
        <f t="shared" ca="1" si="3"/>
        <v>81.090466912241126</v>
      </c>
      <c r="H18">
        <f t="shared" ca="1" si="3"/>
        <v>125.09744811406476</v>
      </c>
      <c r="I18">
        <f t="shared" ca="1" si="3"/>
        <v>118.74029902983284</v>
      </c>
      <c r="K18">
        <v>10</v>
      </c>
      <c r="L18" t="s">
        <v>35</v>
      </c>
      <c r="M18">
        <v>81.870288371018248</v>
      </c>
      <c r="N18">
        <v>70.790033905079198</v>
      </c>
      <c r="O18">
        <v>24.672163088889171</v>
      </c>
      <c r="P18">
        <v>56.435289851006907</v>
      </c>
      <c r="Q18">
        <v>152.96044737284703</v>
      </c>
      <c r="R18">
        <v>16.1647316308119</v>
      </c>
      <c r="S18">
        <v>83.795368128485293</v>
      </c>
      <c r="U18" t="s">
        <v>14</v>
      </c>
    </row>
    <row r="19" spans="1:32" x14ac:dyDescent="0.25">
      <c r="A19">
        <v>11</v>
      </c>
      <c r="B19">
        <f t="shared" ca="1" si="5"/>
        <v>44.504033860990297</v>
      </c>
      <c r="C19">
        <f t="shared" ca="1" si="3"/>
        <v>88.129027597010008</v>
      </c>
      <c r="D19">
        <f t="shared" ca="1" si="3"/>
        <v>56.818088545442365</v>
      </c>
      <c r="E19">
        <f t="shared" ca="1" si="3"/>
        <v>21.449656180313962</v>
      </c>
      <c r="F19">
        <f t="shared" ca="1" si="3"/>
        <v>110.92901051681724</v>
      </c>
      <c r="G19">
        <f t="shared" ca="1" si="3"/>
        <v>107.12866987833225</v>
      </c>
      <c r="H19">
        <f t="shared" ca="1" si="3"/>
        <v>115.16883211024421</v>
      </c>
      <c r="I19">
        <f t="shared" ca="1" si="3"/>
        <v>85.308493116721593</v>
      </c>
      <c r="K19">
        <v>11</v>
      </c>
      <c r="L19" t="s">
        <v>35</v>
      </c>
      <c r="M19" t="s">
        <v>35</v>
      </c>
      <c r="N19">
        <v>72.417921364255079</v>
      </c>
      <c r="O19" t="s">
        <v>35</v>
      </c>
      <c r="P19">
        <v>40.051813713871042</v>
      </c>
      <c r="Q19">
        <v>131.64311835140899</v>
      </c>
      <c r="R19">
        <v>170.76653910963591</v>
      </c>
      <c r="S19">
        <v>84.570858843789225</v>
      </c>
      <c r="X19" s="1" t="s">
        <v>13</v>
      </c>
      <c r="Y19" s="1">
        <v>1</v>
      </c>
      <c r="Z19" s="1">
        <v>2</v>
      </c>
      <c r="AA19" s="1">
        <v>3</v>
      </c>
      <c r="AB19" s="1">
        <v>4</v>
      </c>
      <c r="AC19" s="1">
        <v>5</v>
      </c>
      <c r="AD19" s="1">
        <v>6</v>
      </c>
      <c r="AE19" s="1">
        <v>7</v>
      </c>
      <c r="AF19" s="1">
        <v>8</v>
      </c>
    </row>
    <row r="20" spans="1:32" x14ac:dyDescent="0.25">
      <c r="A20">
        <v>12</v>
      </c>
      <c r="B20">
        <f t="shared" ca="1" si="5"/>
        <v>57.973750866548784</v>
      </c>
      <c r="C20">
        <f t="shared" ca="1" si="3"/>
        <v>162.00631996063379</v>
      </c>
      <c r="D20">
        <f t="shared" ca="1" si="3"/>
        <v>86.280649837985564</v>
      </c>
      <c r="E20">
        <f t="shared" ca="1" si="3"/>
        <v>22.504699913996586</v>
      </c>
      <c r="F20">
        <f t="shared" ca="1" si="3"/>
        <v>84.473698284660088</v>
      </c>
      <c r="G20">
        <f t="shared" ca="1" si="3"/>
        <v>115.38914791162046</v>
      </c>
      <c r="H20">
        <f t="shared" ca="1" si="3"/>
        <v>128.8403976148773</v>
      </c>
      <c r="I20">
        <f t="shared" ca="1" si="3"/>
        <v>77.532607209843604</v>
      </c>
      <c r="K20">
        <v>12</v>
      </c>
      <c r="L20" t="s">
        <v>35</v>
      </c>
      <c r="M20" t="s">
        <v>35</v>
      </c>
      <c r="N20">
        <v>60.483022737967346</v>
      </c>
      <c r="O20" t="s">
        <v>35</v>
      </c>
      <c r="P20">
        <v>74.787160790584892</v>
      </c>
      <c r="Q20">
        <v>102.90547744245903</v>
      </c>
      <c r="R20">
        <v>141.94481800065205</v>
      </c>
      <c r="S20">
        <v>90.57198471827742</v>
      </c>
      <c r="X20" s="1" t="s">
        <v>10</v>
      </c>
      <c r="Y20" s="1">
        <f>Y5</f>
        <v>0</v>
      </c>
      <c r="Z20" s="1">
        <f t="shared" ref="Z20:AF20" si="12">Z5</f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</row>
    <row r="21" spans="1:32" x14ac:dyDescent="0.25">
      <c r="A21">
        <v>13</v>
      </c>
      <c r="B21">
        <f t="shared" ca="1" si="5"/>
        <v>45.185671576610304</v>
      </c>
      <c r="C21">
        <f t="shared" ca="1" si="3"/>
        <v>137.17636583422396</v>
      </c>
      <c r="D21">
        <f t="shared" ca="1" si="3"/>
        <v>110.21427359526852</v>
      </c>
      <c r="E21">
        <f t="shared" ca="1" si="3"/>
        <v>29.858437296928834</v>
      </c>
      <c r="F21">
        <f t="shared" ca="1" si="3"/>
        <v>82.775238710700108</v>
      </c>
      <c r="G21">
        <f t="shared" ca="1" si="3"/>
        <v>65.595176190824802</v>
      </c>
      <c r="H21">
        <f t="shared" ca="1" si="3"/>
        <v>90.561490650370033</v>
      </c>
      <c r="I21">
        <f t="shared" ca="1" si="3"/>
        <v>72.017810921388588</v>
      </c>
      <c r="K21">
        <v>13</v>
      </c>
      <c r="L21" t="s">
        <v>35</v>
      </c>
      <c r="M21" t="s">
        <v>35</v>
      </c>
      <c r="N21">
        <v>71.824072433618781</v>
      </c>
      <c r="O21" t="s">
        <v>35</v>
      </c>
      <c r="P21">
        <v>66.897737997942073</v>
      </c>
      <c r="Q21">
        <v>122.31033644639281</v>
      </c>
      <c r="R21">
        <v>65.779793414478689</v>
      </c>
      <c r="S21">
        <v>69.958340469914987</v>
      </c>
      <c r="X21" s="1" t="s">
        <v>11</v>
      </c>
      <c r="Y21" s="1">
        <f t="shared" ref="Y21:AF21" si="13">Y6</f>
        <v>0</v>
      </c>
      <c r="Z21" s="1">
        <f t="shared" si="13"/>
        <v>0</v>
      </c>
      <c r="AA21" s="1">
        <f t="shared" si="13"/>
        <v>0</v>
      </c>
      <c r="AB21" s="1">
        <f t="shared" si="13"/>
        <v>0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</row>
    <row r="22" spans="1:32" x14ac:dyDescent="0.25">
      <c r="A22">
        <v>14</v>
      </c>
      <c r="B22">
        <f t="shared" ca="1" si="5"/>
        <v>97.540759027635772</v>
      </c>
      <c r="C22">
        <f t="shared" ca="1" si="3"/>
        <v>113.22260068712743</v>
      </c>
      <c r="D22">
        <f t="shared" ca="1" si="3"/>
        <v>94.235072559822356</v>
      </c>
      <c r="E22">
        <f t="shared" ca="1" si="3"/>
        <v>22.917795486423916</v>
      </c>
      <c r="F22">
        <f t="shared" ca="1" si="3"/>
        <v>70.63294519562902</v>
      </c>
      <c r="G22">
        <f t="shared" ca="1" si="3"/>
        <v>215.8636069322778</v>
      </c>
      <c r="H22">
        <f t="shared" ca="1" si="3"/>
        <v>152.26106457481717</v>
      </c>
      <c r="I22">
        <f t="shared" ca="1" si="3"/>
        <v>75.909224606239931</v>
      </c>
      <c r="K22">
        <v>14</v>
      </c>
      <c r="L22" t="s">
        <v>35</v>
      </c>
      <c r="M22" t="s">
        <v>35</v>
      </c>
      <c r="N22">
        <v>65.623452884747991</v>
      </c>
      <c r="O22" t="s">
        <v>35</v>
      </c>
      <c r="P22">
        <v>45.86216238260161</v>
      </c>
      <c r="Q22">
        <v>123.34061070383204</v>
      </c>
      <c r="R22">
        <v>73.511189203217455</v>
      </c>
      <c r="S22">
        <v>83.788761414384197</v>
      </c>
      <c r="U22" s="1" t="s">
        <v>13</v>
      </c>
      <c r="V22" s="1" t="s">
        <v>10</v>
      </c>
      <c r="W22" s="1" t="s">
        <v>11</v>
      </c>
      <c r="X22" s="1" t="s">
        <v>12</v>
      </c>
      <c r="Y22" s="1" t="e">
        <f>#REF!</f>
        <v>#REF!</v>
      </c>
      <c r="Z22" s="1" t="e">
        <f>#REF!</f>
        <v>#REF!</v>
      </c>
      <c r="AA22" s="1" t="e">
        <f>#REF!</f>
        <v>#REF!</v>
      </c>
      <c r="AB22" s="1" t="e">
        <f>#REF!</f>
        <v>#REF!</v>
      </c>
      <c r="AC22" s="1" t="e">
        <f>#REF!</f>
        <v>#REF!</v>
      </c>
      <c r="AD22" s="1">
        <f t="shared" ref="AD22:AF22" si="14">AD7</f>
        <v>0</v>
      </c>
      <c r="AE22" s="1">
        <f t="shared" si="14"/>
        <v>0</v>
      </c>
      <c r="AF22" s="1">
        <f t="shared" si="14"/>
        <v>0</v>
      </c>
    </row>
    <row r="23" spans="1:32" x14ac:dyDescent="0.25">
      <c r="A23">
        <v>15</v>
      </c>
      <c r="B23">
        <f t="shared" ca="1" si="5"/>
        <v>59.380954199639319</v>
      </c>
      <c r="C23">
        <f t="shared" ca="1" si="3"/>
        <v>107.59246675689319</v>
      </c>
      <c r="D23">
        <f t="shared" ca="1" si="3"/>
        <v>84.152898849206707</v>
      </c>
      <c r="E23">
        <f t="shared" ca="1" si="3"/>
        <v>23.967711928135959</v>
      </c>
      <c r="F23">
        <f t="shared" ca="1" si="3"/>
        <v>25.600932716924639</v>
      </c>
      <c r="G23">
        <f t="shared" ca="1" si="3"/>
        <v>153.55207331232381</v>
      </c>
      <c r="H23">
        <f t="shared" ca="1" si="3"/>
        <v>98.225983765121214</v>
      </c>
      <c r="I23">
        <f t="shared" ca="1" si="3"/>
        <v>111.74707929280792</v>
      </c>
      <c r="K23">
        <v>15</v>
      </c>
      <c r="L23" t="s">
        <v>35</v>
      </c>
      <c r="M23" t="s">
        <v>35</v>
      </c>
      <c r="N23">
        <v>70.866305990417501</v>
      </c>
      <c r="O23" t="s">
        <v>35</v>
      </c>
      <c r="P23">
        <v>88.8945593264785</v>
      </c>
      <c r="Q23">
        <v>145.78920579840559</v>
      </c>
      <c r="R23">
        <v>134.23800832443624</v>
      </c>
      <c r="S23">
        <v>73.038043223834293</v>
      </c>
      <c r="U23" s="1">
        <v>1</v>
      </c>
      <c r="V23" s="1">
        <f>V8</f>
        <v>0</v>
      </c>
      <c r="W23" s="1">
        <f t="shared" ref="W23:X23" si="15">W8</f>
        <v>8.7787947511428995E-5</v>
      </c>
      <c r="X23" s="1">
        <f t="shared" si="15"/>
        <v>3.6609084347005591E-2</v>
      </c>
      <c r="Y23" t="e">
        <f>ABS(Y$20-$V23)/(Y8*SQRT(1/Y$21+1/$W23))</f>
        <v>#DIV/0!</v>
      </c>
      <c r="Z23" t="e">
        <f t="shared" ref="Z23:AF23" si="16">ABS(Z$20-$V23)/(Z8*SQRT(1/Z$21+1/$W23))</f>
        <v>#DIV/0!</v>
      </c>
      <c r="AA23" t="e">
        <f t="shared" si="16"/>
        <v>#DIV/0!</v>
      </c>
      <c r="AB23" t="e">
        <f t="shared" si="16"/>
        <v>#DIV/0!</v>
      </c>
      <c r="AC23" t="e">
        <f t="shared" si="16"/>
        <v>#DIV/0!</v>
      </c>
      <c r="AD23" t="e">
        <f t="shared" si="16"/>
        <v>#DIV/0!</v>
      </c>
      <c r="AE23" t="e">
        <f t="shared" si="16"/>
        <v>#DIV/0!</v>
      </c>
      <c r="AF23" t="e">
        <f t="shared" si="16"/>
        <v>#DIV/0!</v>
      </c>
    </row>
    <row r="24" spans="1:32" x14ac:dyDescent="0.25">
      <c r="A24">
        <v>16</v>
      </c>
      <c r="B24">
        <f t="shared" ca="1" si="5"/>
        <v>69.195981464837061</v>
      </c>
      <c r="C24">
        <f t="shared" ca="1" si="3"/>
        <v>73.927855553727852</v>
      </c>
      <c r="D24">
        <f t="shared" ca="1" si="3"/>
        <v>64.411813740690235</v>
      </c>
      <c r="E24">
        <f t="shared" ca="1" si="3"/>
        <v>25.553046161110352</v>
      </c>
      <c r="F24">
        <f t="shared" ca="1" si="3"/>
        <v>48.965674265947342</v>
      </c>
      <c r="G24">
        <f t="shared" ca="1" si="3"/>
        <v>92.764325690424272</v>
      </c>
      <c r="H24">
        <f t="shared" ca="1" si="3"/>
        <v>143.10604722671286</v>
      </c>
      <c r="I24">
        <f t="shared" ca="1" si="3"/>
        <v>92.677888116943819</v>
      </c>
      <c r="K24">
        <v>16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>
        <v>131.64310167206361</v>
      </c>
      <c r="R24">
        <v>37.301798410863654</v>
      </c>
      <c r="S24">
        <v>100.33463510752829</v>
      </c>
      <c r="U24" s="1">
        <v>2</v>
      </c>
      <c r="V24" s="1">
        <f t="shared" ref="V24:X24" si="17">V9</f>
        <v>8.7787947511428995E-5</v>
      </c>
      <c r="W24" s="1">
        <f t="shared" si="17"/>
        <v>0</v>
      </c>
      <c r="X24" s="1">
        <f t="shared" si="17"/>
        <v>4.6287431138473825E-5</v>
      </c>
      <c r="Y24" t="e">
        <f t="shared" ref="Y24:AF24" si="18">ABS(Y$20-$V24)/(Y9*SQRT(1/Y$21+1/$W24))</f>
        <v>#DIV/0!</v>
      </c>
      <c r="Z24" t="e">
        <f t="shared" si="18"/>
        <v>#DIV/0!</v>
      </c>
      <c r="AA24" t="e">
        <f t="shared" si="18"/>
        <v>#DIV/0!</v>
      </c>
      <c r="AB24" t="e">
        <f t="shared" si="18"/>
        <v>#DIV/0!</v>
      </c>
      <c r="AC24" t="e">
        <f t="shared" si="18"/>
        <v>#DIV/0!</v>
      </c>
      <c r="AD24" t="e">
        <f>ABS(AD$20-$V24)/(AD9*SQRT(1/AD$21+1/$W24))</f>
        <v>#DIV/0!</v>
      </c>
      <c r="AE24" t="e">
        <f t="shared" si="18"/>
        <v>#DIV/0!</v>
      </c>
      <c r="AF24" t="e">
        <f t="shared" si="18"/>
        <v>#DIV/0!</v>
      </c>
    </row>
    <row r="25" spans="1:32" x14ac:dyDescent="0.25">
      <c r="A25">
        <v>17</v>
      </c>
      <c r="B25">
        <f t="shared" ca="1" si="5"/>
        <v>38.390985203579</v>
      </c>
      <c r="C25">
        <f t="shared" ca="1" si="5"/>
        <v>105.85600883030831</v>
      </c>
      <c r="D25">
        <f t="shared" ca="1" si="5"/>
        <v>88.941709344926693</v>
      </c>
      <c r="E25">
        <f t="shared" ca="1" si="5"/>
        <v>37.976878043272819</v>
      </c>
      <c r="F25">
        <f t="shared" ca="1" si="5"/>
        <v>69.620332835340491</v>
      </c>
      <c r="G25">
        <f t="shared" ca="1" si="5"/>
        <v>94.164002659962506</v>
      </c>
      <c r="H25">
        <f t="shared" ca="1" si="5"/>
        <v>113.06236646355359</v>
      </c>
      <c r="I25">
        <f t="shared" ca="1" si="5"/>
        <v>74.251531897022545</v>
      </c>
      <c r="K25">
        <v>17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>
        <v>78.037978816569947</v>
      </c>
      <c r="R25">
        <v>82.296275165851597</v>
      </c>
      <c r="S25">
        <v>91.019946433115351</v>
      </c>
      <c r="U25" s="1">
        <v>3</v>
      </c>
      <c r="V25" s="1">
        <f t="shared" ref="V25:X25" si="19">V10</f>
        <v>3.6609084347005591E-2</v>
      </c>
      <c r="W25" s="1">
        <f t="shared" si="19"/>
        <v>4.6287431138473825E-5</v>
      </c>
      <c r="X25" s="1">
        <f t="shared" si="19"/>
        <v>0</v>
      </c>
      <c r="Y25" t="e">
        <f t="shared" ref="Y25:AF25" si="20">ABS(Y$20-$V25)/(Y10*SQRT(1/Y$21+1/$W25))</f>
        <v>#DIV/0!</v>
      </c>
      <c r="Z25" t="e">
        <f t="shared" si="20"/>
        <v>#DIV/0!</v>
      </c>
      <c r="AA25" t="e">
        <f t="shared" si="20"/>
        <v>#DIV/0!</v>
      </c>
      <c r="AB25" t="e">
        <f t="shared" si="20"/>
        <v>#DIV/0!</v>
      </c>
      <c r="AC25" t="e">
        <f t="shared" si="20"/>
        <v>#DIV/0!</v>
      </c>
      <c r="AD25" t="e">
        <f t="shared" si="20"/>
        <v>#DIV/0!</v>
      </c>
      <c r="AE25" t="e">
        <f t="shared" si="20"/>
        <v>#DIV/0!</v>
      </c>
      <c r="AF25" t="e">
        <f t="shared" si="20"/>
        <v>#DIV/0!</v>
      </c>
    </row>
    <row r="26" spans="1:32" x14ac:dyDescent="0.25">
      <c r="A26">
        <v>18</v>
      </c>
      <c r="B26">
        <f t="shared" ca="1" si="5"/>
        <v>73.846957056963447</v>
      </c>
      <c r="C26">
        <f t="shared" ca="1" si="5"/>
        <v>156.87089514086119</v>
      </c>
      <c r="D26">
        <f t="shared" ca="1" si="5"/>
        <v>93.076265694088505</v>
      </c>
      <c r="E26">
        <f t="shared" ca="1" si="5"/>
        <v>22.373615874002045</v>
      </c>
      <c r="F26">
        <f t="shared" ca="1" si="5"/>
        <v>52.360008309743613</v>
      </c>
      <c r="G26">
        <f t="shared" ca="1" si="5"/>
        <v>132.9994416522934</v>
      </c>
      <c r="H26">
        <f t="shared" ca="1" si="5"/>
        <v>44.306725346125255</v>
      </c>
      <c r="I26">
        <f t="shared" ca="1" si="5"/>
        <v>94.329310170104648</v>
      </c>
      <c r="K26">
        <v>18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>
        <v>166.01633456893956</v>
      </c>
      <c r="R26">
        <v>79.461215557632158</v>
      </c>
      <c r="S26">
        <v>82.889283596519007</v>
      </c>
      <c r="U26" s="1">
        <v>4</v>
      </c>
      <c r="V26" s="1">
        <f t="shared" ref="V26:X26" si="21">V11</f>
        <v>5.1280736376961688E-3</v>
      </c>
      <c r="W26" s="1">
        <f t="shared" si="21"/>
        <v>1.3116945871016113E-8</v>
      </c>
      <c r="X26" s="1">
        <f t="shared" si="21"/>
        <v>9.2320563025439435E-12</v>
      </c>
      <c r="Y26" t="e">
        <f t="shared" ref="Y26:AF26" si="22">ABS(Y$20-$V26)/(Y11*SQRT(1/Y$21+1/$W26))</f>
        <v>#DIV/0!</v>
      </c>
      <c r="Z26" t="e">
        <f t="shared" si="22"/>
        <v>#DIV/0!</v>
      </c>
      <c r="AA26" t="e">
        <f t="shared" si="22"/>
        <v>#DIV/0!</v>
      </c>
      <c r="AB26" t="e">
        <f t="shared" si="22"/>
        <v>#DIV/0!</v>
      </c>
      <c r="AC26" t="e">
        <f t="shared" si="22"/>
        <v>#DIV/0!</v>
      </c>
      <c r="AD26" t="e">
        <f t="shared" si="22"/>
        <v>#DIV/0!</v>
      </c>
      <c r="AE26" t="e">
        <f t="shared" si="22"/>
        <v>#DIV/0!</v>
      </c>
      <c r="AF26" t="e">
        <f t="shared" si="22"/>
        <v>#DIV/0!</v>
      </c>
    </row>
    <row r="27" spans="1:32" x14ac:dyDescent="0.25">
      <c r="A27">
        <v>19</v>
      </c>
      <c r="B27">
        <f t="shared" ca="1" si="5"/>
        <v>29.033075667349134</v>
      </c>
      <c r="C27">
        <f t="shared" ca="1" si="5"/>
        <v>112.23149551921962</v>
      </c>
      <c r="D27">
        <f t="shared" ca="1" si="5"/>
        <v>86.094738539387293</v>
      </c>
      <c r="E27">
        <f t="shared" ca="1" si="5"/>
        <v>18.869894850465855</v>
      </c>
      <c r="F27">
        <f t="shared" ca="1" si="5"/>
        <v>42.877468837480478</v>
      </c>
      <c r="G27">
        <f t="shared" ca="1" si="5"/>
        <v>82.273349958573789</v>
      </c>
      <c r="H27">
        <f t="shared" ca="1" si="5"/>
        <v>46.894609082299098</v>
      </c>
      <c r="I27">
        <f t="shared" ca="1" si="5"/>
        <v>109.94090233833505</v>
      </c>
      <c r="K27">
        <v>19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>
        <v>110.69265810340774</v>
      </c>
      <c r="R27">
        <v>125.10396878486975</v>
      </c>
      <c r="S27">
        <v>83.147227846995847</v>
      </c>
      <c r="U27" s="1">
        <v>5</v>
      </c>
      <c r="V27" s="1">
        <f t="shared" ref="V27:X27" si="23">V12</f>
        <v>0.39081770101015395</v>
      </c>
      <c r="W27" s="1">
        <f t="shared" si="23"/>
        <v>1.4216102072477056E-6</v>
      </c>
      <c r="X27" s="1">
        <f t="shared" si="23"/>
        <v>1.3719134412091384E-2</v>
      </c>
      <c r="Y27" t="e">
        <f t="shared" ref="Y27:AF27" si="24">ABS(Y$20-$V27)/(Y12*SQRT(1/Y$21+1/$W27))</f>
        <v>#DIV/0!</v>
      </c>
      <c r="Z27" t="e">
        <f t="shared" si="24"/>
        <v>#DIV/0!</v>
      </c>
      <c r="AA27" t="e">
        <f t="shared" si="24"/>
        <v>#DIV/0!</v>
      </c>
      <c r="AB27" t="e">
        <f t="shared" si="24"/>
        <v>#DIV/0!</v>
      </c>
      <c r="AC27" t="e">
        <f t="shared" si="24"/>
        <v>#DIV/0!</v>
      </c>
      <c r="AD27" t="e">
        <f t="shared" si="24"/>
        <v>#DIV/0!</v>
      </c>
      <c r="AE27" t="e">
        <f t="shared" si="24"/>
        <v>#DIV/0!</v>
      </c>
      <c r="AF27" t="e">
        <f t="shared" si="24"/>
        <v>#DIV/0!</v>
      </c>
    </row>
    <row r="28" spans="1:32" x14ac:dyDescent="0.25">
      <c r="A28">
        <v>20</v>
      </c>
      <c r="B28">
        <f t="shared" ca="1" si="5"/>
        <v>70.515772390806831</v>
      </c>
      <c r="C28">
        <f t="shared" ca="1" si="5"/>
        <v>65.766008787302098</v>
      </c>
      <c r="D28">
        <f t="shared" ca="1" si="5"/>
        <v>63.974804230686019</v>
      </c>
      <c r="E28">
        <f t="shared" ca="1" si="5"/>
        <v>39.153055145048995</v>
      </c>
      <c r="F28">
        <f t="shared" ca="1" si="5"/>
        <v>35.133335140785114</v>
      </c>
      <c r="G28">
        <f t="shared" ca="1" si="5"/>
        <v>46.521080941353887</v>
      </c>
      <c r="H28">
        <f t="shared" ca="1" si="5"/>
        <v>115.91165193810588</v>
      </c>
      <c r="I28">
        <f t="shared" ca="1" si="5"/>
        <v>95.316939882118803</v>
      </c>
      <c r="K28">
        <v>20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>
        <v>130.89872313688349</v>
      </c>
      <c r="R28">
        <v>106.87129514344215</v>
      </c>
      <c r="S28">
        <v>105.01821083161286</v>
      </c>
      <c r="U28" s="1">
        <v>6</v>
      </c>
      <c r="V28" s="1">
        <f t="shared" ref="V28:X28" si="25">V13</f>
        <v>2.9558369240364155E-6</v>
      </c>
      <c r="W28" s="1">
        <f t="shared" si="25"/>
        <v>1.5663926201411087E-2</v>
      </c>
      <c r="X28" s="1">
        <f t="shared" si="25"/>
        <v>3.9623700904296112E-9</v>
      </c>
      <c r="Y28" t="e">
        <f t="shared" ref="Y28:AF28" si="26">ABS(Y$20-$V28)/(Y13*SQRT(1/Y$21+1/$W28))</f>
        <v>#DIV/0!</v>
      </c>
      <c r="Z28" t="e">
        <f t="shared" si="26"/>
        <v>#DIV/0!</v>
      </c>
      <c r="AA28" t="e">
        <f t="shared" si="26"/>
        <v>#DIV/0!</v>
      </c>
      <c r="AB28" t="e">
        <f t="shared" si="26"/>
        <v>#DIV/0!</v>
      </c>
      <c r="AC28" t="e">
        <f t="shared" si="26"/>
        <v>#DIV/0!</v>
      </c>
      <c r="AD28" t="e">
        <f t="shared" si="26"/>
        <v>#DIV/0!</v>
      </c>
      <c r="AE28" t="e">
        <f t="shared" si="26"/>
        <v>#DIV/0!</v>
      </c>
      <c r="AF28" t="e">
        <f t="shared" si="26"/>
        <v>#DIV/0!</v>
      </c>
    </row>
    <row r="29" spans="1:32" x14ac:dyDescent="0.25">
      <c r="A29">
        <v>21</v>
      </c>
      <c r="B29">
        <f t="shared" ca="1" si="5"/>
        <v>42.993212849368533</v>
      </c>
      <c r="C29">
        <f t="shared" ca="1" si="5"/>
        <v>51.736604097149872</v>
      </c>
      <c r="D29">
        <f t="shared" ca="1" si="5"/>
        <v>85.903321937959845</v>
      </c>
      <c r="E29">
        <f t="shared" ca="1" si="5"/>
        <v>20.336768345632606</v>
      </c>
      <c r="F29">
        <f t="shared" ca="1" si="5"/>
        <v>52.739511468454509</v>
      </c>
      <c r="G29">
        <f t="shared" ca="1" si="5"/>
        <v>124.35896339876703</v>
      </c>
      <c r="H29">
        <f t="shared" ca="1" si="5"/>
        <v>62.914016780993606</v>
      </c>
      <c r="I29">
        <f t="shared" ca="1" si="5"/>
        <v>88.865563742597686</v>
      </c>
      <c r="K29">
        <v>21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>
        <v>103.97997318686978</v>
      </c>
      <c r="U29" s="1">
        <v>7</v>
      </c>
      <c r="V29" s="1">
        <f t="shared" ref="V29:X29" si="27">V14</f>
        <v>2.4499828362438414E-3</v>
      </c>
      <c r="W29" s="1">
        <f t="shared" si="27"/>
        <v>5.9425826923178271E-2</v>
      </c>
      <c r="X29" s="1">
        <f t="shared" si="27"/>
        <v>2.3745904227506505E-2</v>
      </c>
      <c r="Y29" t="e">
        <f t="shared" ref="Y29:AF29" si="28">ABS(Y$20-$V29)/(Y14*SQRT(1/Y$21+1/$W29))</f>
        <v>#DIV/0!</v>
      </c>
      <c r="Z29" t="e">
        <f t="shared" si="28"/>
        <v>#DIV/0!</v>
      </c>
      <c r="AA29" t="e">
        <f t="shared" si="28"/>
        <v>#DIV/0!</v>
      </c>
      <c r="AB29" t="e">
        <f t="shared" si="28"/>
        <v>#DIV/0!</v>
      </c>
      <c r="AC29" t="e">
        <f t="shared" si="28"/>
        <v>#DIV/0!</v>
      </c>
      <c r="AD29" t="e">
        <f t="shared" si="28"/>
        <v>#DIV/0!</v>
      </c>
      <c r="AE29" t="e">
        <f t="shared" si="28"/>
        <v>#DIV/0!</v>
      </c>
      <c r="AF29" t="e">
        <f t="shared" si="28"/>
        <v>#DIV/0!</v>
      </c>
    </row>
    <row r="30" spans="1:32" x14ac:dyDescent="0.25">
      <c r="A30">
        <v>22</v>
      </c>
      <c r="B30">
        <f t="shared" ca="1" si="5"/>
        <v>84.828735628432412</v>
      </c>
      <c r="C30">
        <f t="shared" ca="1" si="5"/>
        <v>77.868314705380371</v>
      </c>
      <c r="D30">
        <f t="shared" ca="1" si="5"/>
        <v>65.734028223517981</v>
      </c>
      <c r="E30">
        <f t="shared" ca="1" si="5"/>
        <v>35.992016834119411</v>
      </c>
      <c r="F30">
        <f t="shared" ca="1" si="5"/>
        <v>51.06853100566827</v>
      </c>
      <c r="G30">
        <f t="shared" ca="1" si="5"/>
        <v>28.403396415238461</v>
      </c>
      <c r="H30">
        <f t="shared" ca="1" si="5"/>
        <v>102.00342562898551</v>
      </c>
      <c r="I30">
        <f t="shared" ca="1" si="5"/>
        <v>55.74967158892931</v>
      </c>
      <c r="K30">
        <v>22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>
        <v>86.941871527093056</v>
      </c>
      <c r="U30" s="1">
        <v>8</v>
      </c>
      <c r="V30" s="1">
        <f t="shared" ref="V30:X30" si="29">V15</f>
        <v>3.8115636993026965E-3</v>
      </c>
      <c r="W30" s="1">
        <f t="shared" si="29"/>
        <v>2.925994515382546E-3</v>
      </c>
      <c r="X30" s="1">
        <f t="shared" si="29"/>
        <v>9.3316360737320236E-5</v>
      </c>
      <c r="Y30" t="e">
        <f t="shared" ref="Y30:AF30" si="30">ABS(Y$20-$V30)/(Y15*SQRT(1/Y$21+1/$W30))</f>
        <v>#DIV/0!</v>
      </c>
      <c r="Z30" t="e">
        <f t="shared" si="30"/>
        <v>#DIV/0!</v>
      </c>
      <c r="AA30" t="e">
        <f t="shared" si="30"/>
        <v>#DIV/0!</v>
      </c>
      <c r="AB30" t="e">
        <f t="shared" si="30"/>
        <v>#DIV/0!</v>
      </c>
      <c r="AC30" t="e">
        <f t="shared" si="30"/>
        <v>#DIV/0!</v>
      </c>
      <c r="AD30" t="e">
        <f t="shared" si="30"/>
        <v>#DIV/0!</v>
      </c>
      <c r="AE30" t="e">
        <f t="shared" si="30"/>
        <v>#DIV/0!</v>
      </c>
      <c r="AF30" t="e">
        <f t="shared" si="30"/>
        <v>#DIV/0!</v>
      </c>
    </row>
    <row r="31" spans="1:32" x14ac:dyDescent="0.25">
      <c r="A31">
        <v>23</v>
      </c>
      <c r="B31">
        <f t="shared" ca="1" si="5"/>
        <v>89.829042656349657</v>
      </c>
      <c r="C31">
        <f t="shared" ca="1" si="5"/>
        <v>68.739121211352796</v>
      </c>
      <c r="D31">
        <f t="shared" ca="1" si="5"/>
        <v>85.36967023950352</v>
      </c>
      <c r="E31">
        <f t="shared" ca="1" si="5"/>
        <v>21.94506533817562</v>
      </c>
      <c r="F31">
        <f t="shared" ca="1" si="5"/>
        <v>-14.228116506574253</v>
      </c>
      <c r="G31">
        <f t="shared" ca="1" si="5"/>
        <v>130.80099061969466</v>
      </c>
      <c r="H31">
        <f t="shared" ca="1" si="5"/>
        <v>75.514372154690165</v>
      </c>
      <c r="I31">
        <f t="shared" ca="1" si="5"/>
        <v>49.737445960101205</v>
      </c>
      <c r="K31">
        <v>23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>
        <v>73.336433576696308</v>
      </c>
    </row>
    <row r="32" spans="1:32" x14ac:dyDescent="0.25">
      <c r="A32">
        <v>24</v>
      </c>
      <c r="B32">
        <f t="shared" ca="1" si="5"/>
        <v>34.075122775323621</v>
      </c>
      <c r="C32">
        <f t="shared" ca="1" si="5"/>
        <v>113.89118487003685</v>
      </c>
      <c r="D32">
        <f t="shared" ca="1" si="5"/>
        <v>86.197663842160296</v>
      </c>
      <c r="E32">
        <f t="shared" ca="1" si="5"/>
        <v>8.9936957637705248</v>
      </c>
      <c r="F32">
        <f t="shared" ca="1" si="5"/>
        <v>97.345425010099888</v>
      </c>
      <c r="G32">
        <f t="shared" ca="1" si="5"/>
        <v>148.34589891017387</v>
      </c>
      <c r="H32">
        <f t="shared" ca="1" si="5"/>
        <v>114.95103985107448</v>
      </c>
      <c r="I32">
        <f t="shared" ca="1" si="5"/>
        <v>86.288935718255473</v>
      </c>
      <c r="K32">
        <v>24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>
        <v>92.815432330606413</v>
      </c>
      <c r="V32" t="s">
        <v>16</v>
      </c>
      <c r="X32" t="s">
        <v>17</v>
      </c>
      <c r="Y32" s="3" t="s">
        <v>18</v>
      </c>
      <c r="Z32" s="3" t="s">
        <v>19</v>
      </c>
      <c r="AA32" t="s">
        <v>15</v>
      </c>
      <c r="AB32" t="s">
        <v>24</v>
      </c>
      <c r="AC32" t="s">
        <v>20</v>
      </c>
      <c r="AD32" t="s">
        <v>21</v>
      </c>
      <c r="AE32" s="1" t="s">
        <v>25</v>
      </c>
      <c r="AF32" s="1" t="s">
        <v>26</v>
      </c>
    </row>
    <row r="33" spans="1:32" x14ac:dyDescent="0.25">
      <c r="A33">
        <v>25</v>
      </c>
      <c r="B33">
        <f t="shared" ca="1" si="5"/>
        <v>-0.91965516362353128</v>
      </c>
      <c r="C33">
        <f t="shared" ca="1" si="5"/>
        <v>87.594599343414657</v>
      </c>
      <c r="D33">
        <f t="shared" ca="1" si="5"/>
        <v>94.558614496521301</v>
      </c>
      <c r="E33">
        <f t="shared" ca="1" si="5"/>
        <v>-4.2719708065590787</v>
      </c>
      <c r="F33">
        <f t="shared" ca="1" si="5"/>
        <v>37.383667444741441</v>
      </c>
      <c r="G33">
        <f t="shared" ca="1" si="5"/>
        <v>76.266482562060588</v>
      </c>
      <c r="H33">
        <f t="shared" ca="1" si="5"/>
        <v>124.08800788894517</v>
      </c>
      <c r="I33">
        <f t="shared" ca="1" si="5"/>
        <v>95.612798225912925</v>
      </c>
      <c r="K33">
        <v>25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>
        <v>81.810523261668365</v>
      </c>
      <c r="V33">
        <f>_xlfn.T.TEST(L9:L64,N9:N64,1,3)</f>
        <v>3.6609084347005591E-2</v>
      </c>
      <c r="X33">
        <f>L7^2/L4</f>
        <v>53.709804647434979</v>
      </c>
      <c r="Y33">
        <f>N7^2/N4</f>
        <v>9.1636757386671643</v>
      </c>
      <c r="Z33">
        <f>X33+Y33</f>
        <v>62.873480386102145</v>
      </c>
      <c r="AA33">
        <f>(L6-N6)/SQRT(Z33)</f>
        <v>-2.2158447768645693</v>
      </c>
      <c r="AB33">
        <f>Z33^2/(X33^2/(L4-1)+Y33^2/(N4-1))</f>
        <v>5.4361418405577506</v>
      </c>
      <c r="AC33">
        <f>_xlfn.T.DIST.RT(AA33,AB33)</f>
        <v>0.96123384638946086</v>
      </c>
      <c r="AD33">
        <f>1-AC33</f>
        <v>3.8766153610539145E-2</v>
      </c>
      <c r="AE33" s="1">
        <f>0.5*_xlfn.BETA.DIST(AB33/(AB33+AA33^2),AB33/2,1/2,TRUE)</f>
        <v>3.6609084347005501E-2</v>
      </c>
      <c r="AF33" s="1">
        <f>1-AE33</f>
        <v>0.96339091565299451</v>
      </c>
    </row>
    <row r="34" spans="1:32" x14ac:dyDescent="0.25">
      <c r="A34">
        <v>26</v>
      </c>
      <c r="B34">
        <f t="shared" ca="1" si="5"/>
        <v>38.536214846962359</v>
      </c>
      <c r="C34">
        <f t="shared" ca="1" si="5"/>
        <v>123.89375010630451</v>
      </c>
      <c r="D34">
        <f t="shared" ca="1" si="5"/>
        <v>75.889923085278426</v>
      </c>
      <c r="E34">
        <f t="shared" ca="1" si="5"/>
        <v>18.145108169005045</v>
      </c>
      <c r="F34">
        <f t="shared" ca="1" si="5"/>
        <v>121.34054364012991</v>
      </c>
      <c r="G34">
        <f t="shared" ca="1" si="5"/>
        <v>118.38316307732894</v>
      </c>
      <c r="H34">
        <f t="shared" ca="1" si="5"/>
        <v>107.9977727772407</v>
      </c>
      <c r="I34">
        <f t="shared" ca="1" si="5"/>
        <v>87.531210965604956</v>
      </c>
      <c r="K34">
        <v>26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>
        <v>92.103696285082535</v>
      </c>
      <c r="AC34" t="s">
        <v>27</v>
      </c>
      <c r="AE34" s="1" t="s">
        <v>28</v>
      </c>
      <c r="AF34" s="1"/>
    </row>
    <row r="35" spans="1:32" x14ac:dyDescent="0.25">
      <c r="A35">
        <v>27</v>
      </c>
      <c r="B35">
        <f t="shared" ca="1" si="5"/>
        <v>62.283063063877805</v>
      </c>
      <c r="C35">
        <f t="shared" ca="1" si="5"/>
        <v>152.10596008669481</v>
      </c>
      <c r="D35">
        <f t="shared" ca="1" si="5"/>
        <v>78.050448366447299</v>
      </c>
      <c r="E35">
        <f t="shared" ca="1" si="5"/>
        <v>7.0472737272540886</v>
      </c>
      <c r="F35">
        <f t="shared" ca="1" si="5"/>
        <v>102.27090461980367</v>
      </c>
      <c r="G35">
        <f t="shared" ca="1" si="5"/>
        <v>86.436478707533738</v>
      </c>
      <c r="H35">
        <f t="shared" ca="1" si="5"/>
        <v>82.881591797618825</v>
      </c>
      <c r="I35">
        <f t="shared" ca="1" si="5"/>
        <v>90.4878869803442</v>
      </c>
      <c r="K35">
        <v>27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>
        <v>91.864196997648349</v>
      </c>
    </row>
    <row r="36" spans="1:32" x14ac:dyDescent="0.25">
      <c r="A36">
        <v>28</v>
      </c>
      <c r="B36">
        <f t="shared" ca="1" si="5"/>
        <v>79.429892422703361</v>
      </c>
      <c r="C36">
        <f t="shared" ca="1" si="5"/>
        <v>86.467608312829611</v>
      </c>
      <c r="D36">
        <f t="shared" ca="1" si="5"/>
        <v>64.628665209833343</v>
      </c>
      <c r="E36">
        <f t="shared" ca="1" si="5"/>
        <v>20.789955377583581</v>
      </c>
      <c r="F36">
        <f t="shared" ca="1" si="5"/>
        <v>70.996763948890901</v>
      </c>
      <c r="G36">
        <f t="shared" ca="1" si="5"/>
        <v>59.847368112133864</v>
      </c>
      <c r="H36">
        <f t="shared" ca="1" si="5"/>
        <v>100.19872535077486</v>
      </c>
      <c r="I36">
        <f t="shared" ca="1" si="5"/>
        <v>77.916392544949048</v>
      </c>
      <c r="K36">
        <v>28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>
        <v>64.583032632216913</v>
      </c>
    </row>
    <row r="37" spans="1:32" x14ac:dyDescent="0.25">
      <c r="A37">
        <v>29</v>
      </c>
      <c r="B37">
        <f t="shared" ca="1" si="5"/>
        <v>54.42897207490617</v>
      </c>
      <c r="C37">
        <f t="shared" ca="1" si="5"/>
        <v>115.66680885440265</v>
      </c>
      <c r="D37">
        <f t="shared" ca="1" si="5"/>
        <v>62.972621009653466</v>
      </c>
      <c r="E37">
        <f t="shared" ca="1" si="5"/>
        <v>20.318942870307986</v>
      </c>
      <c r="F37">
        <f t="shared" ca="1" si="5"/>
        <v>76.820734004144555</v>
      </c>
      <c r="G37">
        <f t="shared" ca="1" si="5"/>
        <v>66.411632313187994</v>
      </c>
      <c r="H37">
        <f t="shared" ca="1" si="5"/>
        <v>101.39629240912679</v>
      </c>
      <c r="I37">
        <f t="shared" ca="1" si="5"/>
        <v>100.05830988158982</v>
      </c>
      <c r="K37">
        <v>29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>
        <v>80.529214716471728</v>
      </c>
    </row>
    <row r="38" spans="1:32" x14ac:dyDescent="0.25">
      <c r="A38">
        <v>30</v>
      </c>
      <c r="B38">
        <f t="shared" ca="1" si="5"/>
        <v>52.453074335199013</v>
      </c>
      <c r="C38">
        <f t="shared" ca="1" si="5"/>
        <v>103.64340940888634</v>
      </c>
      <c r="D38">
        <f t="shared" ca="1" si="5"/>
        <v>68.604356584792171</v>
      </c>
      <c r="E38">
        <f t="shared" ca="1" si="5"/>
        <v>32.697213175673845</v>
      </c>
      <c r="F38">
        <f t="shared" ca="1" si="5"/>
        <v>84.973915601053221</v>
      </c>
      <c r="G38">
        <f t="shared" ca="1" si="5"/>
        <v>69.681296933025209</v>
      </c>
      <c r="H38">
        <f t="shared" ca="1" si="5"/>
        <v>47.523309052730944</v>
      </c>
      <c r="I38">
        <f t="shared" ca="1" si="5"/>
        <v>89.776421941777727</v>
      </c>
      <c r="K38">
        <v>30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>
        <v>77.419752704270365</v>
      </c>
    </row>
    <row r="39" spans="1:32" x14ac:dyDescent="0.25">
      <c r="A39">
        <v>31</v>
      </c>
      <c r="B39">
        <f t="shared" ca="1" si="5"/>
        <v>34.665055650981216</v>
      </c>
      <c r="C39">
        <f t="shared" ca="1" si="5"/>
        <v>150.33115071834112</v>
      </c>
      <c r="D39">
        <f t="shared" ca="1" si="5"/>
        <v>52.731626804847508</v>
      </c>
      <c r="E39">
        <f t="shared" ca="1" si="5"/>
        <v>12.74638560263609</v>
      </c>
      <c r="F39">
        <f t="shared" ca="1" si="5"/>
        <v>50.420298541447664</v>
      </c>
      <c r="G39">
        <f t="shared" ca="1" si="5"/>
        <v>141.27050296671345</v>
      </c>
      <c r="H39">
        <f t="shared" ca="1" si="5"/>
        <v>125.89671129149121</v>
      </c>
      <c r="I39">
        <f t="shared" ca="1" si="5"/>
        <v>98.994593212401654</v>
      </c>
      <c r="K39">
        <v>31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</row>
    <row r="40" spans="1:32" x14ac:dyDescent="0.25">
      <c r="A40">
        <v>32</v>
      </c>
      <c r="B40">
        <f t="shared" ref="B40:I64" ca="1" si="31">_xlfn.NORM.INV(RAND(),B$4,B$5)</f>
        <v>36.073613832754702</v>
      </c>
      <c r="C40">
        <f t="shared" ca="1" si="31"/>
        <v>101.75988573810739</v>
      </c>
      <c r="D40">
        <f t="shared" ca="1" si="31"/>
        <v>80.556350881755407</v>
      </c>
      <c r="E40">
        <f t="shared" ca="1" si="31"/>
        <v>28.701334395754628</v>
      </c>
      <c r="F40">
        <f t="shared" ca="1" si="31"/>
        <v>-6.2928998475561855</v>
      </c>
      <c r="G40">
        <f t="shared" ca="1" si="31"/>
        <v>99.606988344171754</v>
      </c>
      <c r="H40">
        <f t="shared" ca="1" si="31"/>
        <v>96.268744103877353</v>
      </c>
      <c r="I40">
        <f t="shared" ca="1" si="31"/>
        <v>79.46507011838365</v>
      </c>
      <c r="K40">
        <v>32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</row>
    <row r="41" spans="1:32" x14ac:dyDescent="0.25">
      <c r="A41">
        <v>33</v>
      </c>
      <c r="B41">
        <f t="shared" ca="1" si="31"/>
        <v>83.955874505801418</v>
      </c>
      <c r="C41">
        <f t="shared" ca="1" si="31"/>
        <v>142.75694847830613</v>
      </c>
      <c r="D41">
        <f t="shared" ca="1" si="31"/>
        <v>85.077529610245762</v>
      </c>
      <c r="E41">
        <f t="shared" ca="1" si="31"/>
        <v>25.407746553586993</v>
      </c>
      <c r="F41">
        <f t="shared" ca="1" si="31"/>
        <v>102.55081392010221</v>
      </c>
      <c r="G41">
        <f t="shared" ca="1" si="31"/>
        <v>97.474639787814937</v>
      </c>
      <c r="H41">
        <f t="shared" ca="1" si="31"/>
        <v>29.285181735534032</v>
      </c>
      <c r="I41">
        <f t="shared" ca="1" si="31"/>
        <v>80.904857741636135</v>
      </c>
      <c r="K41">
        <v>33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</row>
    <row r="42" spans="1:32" x14ac:dyDescent="0.25">
      <c r="A42">
        <v>34</v>
      </c>
      <c r="B42">
        <f t="shared" ca="1" si="31"/>
        <v>77.398276117881508</v>
      </c>
      <c r="C42">
        <f t="shared" ca="1" si="31"/>
        <v>123.40482780812107</v>
      </c>
      <c r="D42">
        <f t="shared" ca="1" si="31"/>
        <v>82.4817063308478</v>
      </c>
      <c r="E42">
        <f t="shared" ca="1" si="31"/>
        <v>20.280666543257318</v>
      </c>
      <c r="F42">
        <f t="shared" ca="1" si="31"/>
        <v>8.2930166569524957</v>
      </c>
      <c r="G42">
        <f t="shared" ca="1" si="31"/>
        <v>60.260072087791052</v>
      </c>
      <c r="H42">
        <f t="shared" ca="1" si="31"/>
        <v>79.541236861813047</v>
      </c>
      <c r="I42">
        <f t="shared" ca="1" si="31"/>
        <v>87.826811826821569</v>
      </c>
      <c r="K42">
        <v>34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</row>
    <row r="43" spans="1:32" x14ac:dyDescent="0.25">
      <c r="A43">
        <v>35</v>
      </c>
      <c r="B43">
        <f t="shared" ca="1" si="31"/>
        <v>37.784953685590438</v>
      </c>
      <c r="C43">
        <f t="shared" ca="1" si="31"/>
        <v>114.91373122204678</v>
      </c>
      <c r="D43">
        <f t="shared" ca="1" si="31"/>
        <v>68.092298013095231</v>
      </c>
      <c r="E43">
        <f t="shared" ca="1" si="31"/>
        <v>26.218183473396138</v>
      </c>
      <c r="F43">
        <f t="shared" ca="1" si="31"/>
        <v>92.829811306979195</v>
      </c>
      <c r="G43">
        <f t="shared" ca="1" si="31"/>
        <v>99.619303552550662</v>
      </c>
      <c r="H43">
        <f t="shared" ca="1" si="31"/>
        <v>79.736444083120887</v>
      </c>
      <c r="I43">
        <f t="shared" ca="1" si="31"/>
        <v>81.887182986281275</v>
      </c>
      <c r="K43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</row>
    <row r="44" spans="1:32" x14ac:dyDescent="0.25">
      <c r="A44">
        <v>36</v>
      </c>
      <c r="B44">
        <f t="shared" ca="1" si="31"/>
        <v>20.981886771981905</v>
      </c>
      <c r="C44">
        <f t="shared" ca="1" si="31"/>
        <v>80.060189057108971</v>
      </c>
      <c r="D44">
        <f t="shared" ca="1" si="31"/>
        <v>76.792971634923362</v>
      </c>
      <c r="E44">
        <f t="shared" ca="1" si="31"/>
        <v>33.959815397390614</v>
      </c>
      <c r="F44">
        <f t="shared" ca="1" si="31"/>
        <v>38.579789226017603</v>
      </c>
      <c r="G44">
        <f t="shared" ca="1" si="31"/>
        <v>71.269958938541862</v>
      </c>
      <c r="H44">
        <f t="shared" ca="1" si="31"/>
        <v>5.6754362558116611</v>
      </c>
      <c r="I44">
        <f t="shared" ca="1" si="31"/>
        <v>75.500086512339109</v>
      </c>
      <c r="K44">
        <v>36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</row>
    <row r="45" spans="1:32" x14ac:dyDescent="0.25">
      <c r="A45">
        <v>37</v>
      </c>
      <c r="B45">
        <f t="shared" ca="1" si="31"/>
        <v>33.442045801114531</v>
      </c>
      <c r="C45">
        <f t="shared" ca="1" si="31"/>
        <v>96.944765502923531</v>
      </c>
      <c r="D45">
        <f t="shared" ca="1" si="31"/>
        <v>76.211793107851392</v>
      </c>
      <c r="E45">
        <f t="shared" ca="1" si="31"/>
        <v>15.064175443862219</v>
      </c>
      <c r="F45">
        <f t="shared" ca="1" si="31"/>
        <v>63.497183454101716</v>
      </c>
      <c r="G45">
        <f t="shared" ca="1" si="31"/>
        <v>98.075415845699837</v>
      </c>
      <c r="H45">
        <f t="shared" ca="1" si="31"/>
        <v>73.597897884914076</v>
      </c>
      <c r="I45">
        <f t="shared" ca="1" si="31"/>
        <v>71.952770879242053</v>
      </c>
      <c r="K45">
        <v>37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</row>
    <row r="46" spans="1:32" x14ac:dyDescent="0.25">
      <c r="A46">
        <v>38</v>
      </c>
      <c r="B46">
        <f t="shared" ca="1" si="31"/>
        <v>63.483272953643528</v>
      </c>
      <c r="C46">
        <f t="shared" ca="1" si="31"/>
        <v>110.64974457554081</v>
      </c>
      <c r="D46">
        <f t="shared" ca="1" si="31"/>
        <v>81.41446682957374</v>
      </c>
      <c r="E46">
        <f t="shared" ca="1" si="31"/>
        <v>16.443206008454759</v>
      </c>
      <c r="F46">
        <f t="shared" ca="1" si="31"/>
        <v>97.826003374285108</v>
      </c>
      <c r="G46">
        <f t="shared" ca="1" si="31"/>
        <v>90.633246051603336</v>
      </c>
      <c r="H46">
        <f t="shared" ca="1" si="31"/>
        <v>106.70971248076646</v>
      </c>
      <c r="I46">
        <f t="shared" ca="1" si="31"/>
        <v>90.093378434065215</v>
      </c>
      <c r="K46">
        <v>38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</row>
    <row r="47" spans="1:32" x14ac:dyDescent="0.25">
      <c r="A47">
        <v>39</v>
      </c>
      <c r="B47">
        <f t="shared" ca="1" si="31"/>
        <v>25.35268989919301</v>
      </c>
      <c r="C47">
        <f t="shared" ca="1" si="31"/>
        <v>94.33151759168598</v>
      </c>
      <c r="D47">
        <f t="shared" ca="1" si="31"/>
        <v>69.034411728943013</v>
      </c>
      <c r="E47">
        <f t="shared" ca="1" si="31"/>
        <v>15.258176152190991</v>
      </c>
      <c r="F47">
        <f t="shared" ca="1" si="31"/>
        <v>40.860507754969575</v>
      </c>
      <c r="G47">
        <f t="shared" ca="1" si="31"/>
        <v>100.73967095881451</v>
      </c>
      <c r="H47">
        <f t="shared" ca="1" si="31"/>
        <v>136.99882159431326</v>
      </c>
      <c r="I47">
        <f t="shared" ca="1" si="31"/>
        <v>82.113986351049462</v>
      </c>
      <c r="K47">
        <v>39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</row>
    <row r="48" spans="1:32" x14ac:dyDescent="0.25">
      <c r="A48">
        <v>40</v>
      </c>
      <c r="B48">
        <f t="shared" ca="1" si="31"/>
        <v>53.7275066743764</v>
      </c>
      <c r="C48">
        <f t="shared" ca="1" si="31"/>
        <v>71.48723322480771</v>
      </c>
      <c r="D48">
        <f t="shared" ca="1" si="31"/>
        <v>63.801252723808716</v>
      </c>
      <c r="E48">
        <f t="shared" ca="1" si="31"/>
        <v>4.6778383973068536</v>
      </c>
      <c r="F48">
        <f t="shared" ca="1" si="31"/>
        <v>78.304497507750185</v>
      </c>
      <c r="G48">
        <f t="shared" ca="1" si="31"/>
        <v>120.38933002021184</v>
      </c>
      <c r="H48">
        <f t="shared" ca="1" si="31"/>
        <v>116.93870293635543</v>
      </c>
      <c r="I48">
        <f t="shared" ca="1" si="31"/>
        <v>64.97139590578135</v>
      </c>
      <c r="K48">
        <v>40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</row>
    <row r="49" spans="1:19" x14ac:dyDescent="0.25">
      <c r="A49">
        <v>41</v>
      </c>
      <c r="B49">
        <f t="shared" ca="1" si="31"/>
        <v>20.905240454947315</v>
      </c>
      <c r="C49">
        <f t="shared" ca="1" si="31"/>
        <v>100.23214483503047</v>
      </c>
      <c r="D49">
        <f t="shared" ca="1" si="31"/>
        <v>60.727290661564851</v>
      </c>
      <c r="E49">
        <f t="shared" ca="1" si="31"/>
        <v>22.736964440048165</v>
      </c>
      <c r="F49">
        <f t="shared" ca="1" si="31"/>
        <v>64.369342557878241</v>
      </c>
      <c r="G49">
        <f t="shared" ca="1" si="31"/>
        <v>98.667785575404025</v>
      </c>
      <c r="H49">
        <f t="shared" ca="1" si="31"/>
        <v>81.93559669091934</v>
      </c>
      <c r="I49">
        <f t="shared" ca="1" si="31"/>
        <v>94.489087071751513</v>
      </c>
      <c r="K49">
        <v>41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</row>
    <row r="50" spans="1:19" x14ac:dyDescent="0.25">
      <c r="A50">
        <v>42</v>
      </c>
      <c r="B50">
        <f t="shared" ca="1" si="31"/>
        <v>73.306162242554421</v>
      </c>
      <c r="C50">
        <f t="shared" ca="1" si="31"/>
        <v>161.17544088018323</v>
      </c>
      <c r="D50">
        <f t="shared" ca="1" si="31"/>
        <v>59.462148263593434</v>
      </c>
      <c r="E50">
        <f t="shared" ca="1" si="31"/>
        <v>11.881975342225244</v>
      </c>
      <c r="F50">
        <f t="shared" ca="1" si="31"/>
        <v>39.547481699437498</v>
      </c>
      <c r="G50">
        <f t="shared" ca="1" si="31"/>
        <v>122.95158122594825</v>
      </c>
      <c r="H50">
        <f t="shared" ca="1" si="31"/>
        <v>135.43244381592052</v>
      </c>
      <c r="I50">
        <f t="shared" ca="1" si="31"/>
        <v>77.807304695833139</v>
      </c>
      <c r="K50">
        <v>42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</row>
    <row r="51" spans="1:19" x14ac:dyDescent="0.25">
      <c r="A51">
        <v>43</v>
      </c>
      <c r="B51">
        <f t="shared" ca="1" si="31"/>
        <v>59.378546709064537</v>
      </c>
      <c r="C51">
        <f t="shared" ca="1" si="31"/>
        <v>87.787435021143182</v>
      </c>
      <c r="D51">
        <f t="shared" ca="1" si="31"/>
        <v>69.960253282345064</v>
      </c>
      <c r="E51">
        <f t="shared" ca="1" si="31"/>
        <v>14.837655637484213</v>
      </c>
      <c r="F51">
        <f t="shared" ca="1" si="31"/>
        <v>69.466943141600282</v>
      </c>
      <c r="G51">
        <f t="shared" ca="1" si="31"/>
        <v>54.168852567625891</v>
      </c>
      <c r="H51">
        <f t="shared" ca="1" si="31"/>
        <v>40.647022341354955</v>
      </c>
      <c r="I51">
        <f t="shared" ca="1" si="31"/>
        <v>89.576853400001752</v>
      </c>
      <c r="K51">
        <v>43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</row>
    <row r="52" spans="1:19" x14ac:dyDescent="0.25">
      <c r="A52">
        <v>44</v>
      </c>
      <c r="B52">
        <f t="shared" ca="1" si="31"/>
        <v>76.292287704375823</v>
      </c>
      <c r="C52">
        <f t="shared" ca="1" si="31"/>
        <v>127.57996454544586</v>
      </c>
      <c r="D52">
        <f t="shared" ca="1" si="31"/>
        <v>57.932542612927222</v>
      </c>
      <c r="E52">
        <f t="shared" ca="1" si="31"/>
        <v>15.685877448218559</v>
      </c>
      <c r="F52">
        <f t="shared" ca="1" si="31"/>
        <v>67.667059490371187</v>
      </c>
      <c r="G52">
        <f t="shared" ca="1" si="31"/>
        <v>177.44873290618992</v>
      </c>
      <c r="H52">
        <f t="shared" ca="1" si="31"/>
        <v>152.20207142143178</v>
      </c>
      <c r="I52">
        <f t="shared" ca="1" si="31"/>
        <v>83.783831462001913</v>
      </c>
      <c r="K52">
        <v>44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</row>
    <row r="53" spans="1:19" x14ac:dyDescent="0.25">
      <c r="A53">
        <v>45</v>
      </c>
      <c r="B53">
        <f t="shared" ca="1" si="31"/>
        <v>41.128854214050804</v>
      </c>
      <c r="C53">
        <f t="shared" ca="1" si="31"/>
        <v>47.146685085884947</v>
      </c>
      <c r="D53">
        <f t="shared" ca="1" si="31"/>
        <v>87.325733834315912</v>
      </c>
      <c r="E53">
        <f t="shared" ca="1" si="31"/>
        <v>20.911352018153398</v>
      </c>
      <c r="F53">
        <f t="shared" ca="1" si="31"/>
        <v>52.998990548277909</v>
      </c>
      <c r="G53">
        <f t="shared" ca="1" si="31"/>
        <v>146.49805527274938</v>
      </c>
      <c r="H53">
        <f t="shared" ca="1" si="31"/>
        <v>90.476445007131019</v>
      </c>
      <c r="I53">
        <f t="shared" ca="1" si="31"/>
        <v>88.952557664558896</v>
      </c>
      <c r="K53">
        <v>45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</row>
    <row r="54" spans="1:19" x14ac:dyDescent="0.25">
      <c r="A54">
        <v>46</v>
      </c>
      <c r="B54">
        <f t="shared" ca="1" si="31"/>
        <v>90.587122559816265</v>
      </c>
      <c r="C54">
        <f t="shared" ca="1" si="31"/>
        <v>93.899751579101206</v>
      </c>
      <c r="D54">
        <f t="shared" ca="1" si="31"/>
        <v>75.481174400072902</v>
      </c>
      <c r="E54">
        <f t="shared" ca="1" si="31"/>
        <v>13.242675330640736</v>
      </c>
      <c r="F54">
        <f t="shared" ca="1" si="31"/>
        <v>112.08823573208048</v>
      </c>
      <c r="G54">
        <f t="shared" ca="1" si="31"/>
        <v>90.618316289906389</v>
      </c>
      <c r="H54">
        <f t="shared" ca="1" si="31"/>
        <v>6.3891837159133047E-2</v>
      </c>
      <c r="I54">
        <f t="shared" ca="1" si="31"/>
        <v>104.70641891350488</v>
      </c>
      <c r="K54">
        <v>46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</row>
    <row r="55" spans="1:19" x14ac:dyDescent="0.25">
      <c r="A55">
        <v>47</v>
      </c>
      <c r="B55">
        <f t="shared" ca="1" si="31"/>
        <v>47.583530903408594</v>
      </c>
      <c r="C55">
        <f t="shared" ca="1" si="31"/>
        <v>51.884583564605279</v>
      </c>
      <c r="D55">
        <f t="shared" ca="1" si="31"/>
        <v>71.34242806755428</v>
      </c>
      <c r="E55">
        <f t="shared" ca="1" si="31"/>
        <v>12.537553755171523</v>
      </c>
      <c r="F55">
        <f t="shared" ca="1" si="31"/>
        <v>36.566448028003308</v>
      </c>
      <c r="G55">
        <f t="shared" ca="1" si="31"/>
        <v>153.02478089880611</v>
      </c>
      <c r="H55">
        <f t="shared" ca="1" si="31"/>
        <v>74.223555601199408</v>
      </c>
      <c r="I55">
        <f t="shared" ca="1" si="31"/>
        <v>83.211273451846424</v>
      </c>
      <c r="K55">
        <v>47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</row>
    <row r="56" spans="1:19" x14ac:dyDescent="0.25">
      <c r="A56">
        <v>48</v>
      </c>
      <c r="B56">
        <f t="shared" ca="1" si="31"/>
        <v>48.065457142361872</v>
      </c>
      <c r="C56">
        <f t="shared" ca="1" si="31"/>
        <v>135.1946293217147</v>
      </c>
      <c r="D56">
        <f t="shared" ca="1" si="31"/>
        <v>85.403557928128876</v>
      </c>
      <c r="E56">
        <f t="shared" ca="1" si="31"/>
        <v>8.8828502354573597</v>
      </c>
      <c r="F56">
        <f t="shared" ca="1" si="31"/>
        <v>64.939258988983681</v>
      </c>
      <c r="G56">
        <f t="shared" ca="1" si="31"/>
        <v>110.8783246964268</v>
      </c>
      <c r="H56">
        <f t="shared" ca="1" si="31"/>
        <v>-1.1287847058395215</v>
      </c>
      <c r="I56">
        <f t="shared" ca="1" si="31"/>
        <v>76.447582941637506</v>
      </c>
      <c r="K56">
        <v>48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</row>
    <row r="57" spans="1:19" x14ac:dyDescent="0.25">
      <c r="A57">
        <v>49</v>
      </c>
      <c r="B57">
        <f t="shared" ca="1" si="31"/>
        <v>101.23543256884679</v>
      </c>
      <c r="C57">
        <f t="shared" ca="1" si="31"/>
        <v>111.9420507927522</v>
      </c>
      <c r="D57">
        <f t="shared" ca="1" si="31"/>
        <v>69.19225233114561</v>
      </c>
      <c r="E57">
        <f t="shared" ca="1" si="31"/>
        <v>23.548793851392066</v>
      </c>
      <c r="F57">
        <f t="shared" ca="1" si="31"/>
        <v>53.979675874465428</v>
      </c>
      <c r="G57">
        <f t="shared" ca="1" si="31"/>
        <v>106.45836629694051</v>
      </c>
      <c r="H57">
        <f t="shared" ca="1" si="31"/>
        <v>43.787474933775741</v>
      </c>
      <c r="I57">
        <f t="shared" ca="1" si="31"/>
        <v>93.932340794100199</v>
      </c>
      <c r="K57">
        <v>49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</row>
    <row r="58" spans="1:19" x14ac:dyDescent="0.25">
      <c r="A58">
        <v>50</v>
      </c>
      <c r="B58">
        <f t="shared" ca="1" si="31"/>
        <v>68.155456625537568</v>
      </c>
      <c r="C58">
        <f t="shared" ca="1" si="31"/>
        <v>82.423591513358005</v>
      </c>
      <c r="D58">
        <f t="shared" ca="1" si="31"/>
        <v>76.060145551885043</v>
      </c>
      <c r="E58">
        <f t="shared" ca="1" si="31"/>
        <v>4.9551796754308626</v>
      </c>
      <c r="F58">
        <f t="shared" ca="1" si="31"/>
        <v>55.374751319493775</v>
      </c>
      <c r="G58">
        <f t="shared" ca="1" si="31"/>
        <v>132.51207134265337</v>
      </c>
      <c r="H58">
        <f t="shared" ca="1" si="31"/>
        <v>106.97522713834982</v>
      </c>
      <c r="I58">
        <f t="shared" ca="1" si="31"/>
        <v>68.796526105381133</v>
      </c>
      <c r="K58">
        <v>50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</row>
    <row r="59" spans="1:19" x14ac:dyDescent="0.25">
      <c r="A59">
        <v>51</v>
      </c>
      <c r="B59">
        <f t="shared" ca="1" si="31"/>
        <v>43.474545135745295</v>
      </c>
      <c r="C59">
        <f t="shared" ca="1" si="31"/>
        <v>66.133608969203976</v>
      </c>
      <c r="D59">
        <f t="shared" ca="1" si="31"/>
        <v>53.685027344515042</v>
      </c>
      <c r="E59">
        <f t="shared" ca="1" si="31"/>
        <v>27.940376953880524</v>
      </c>
      <c r="F59">
        <f t="shared" ca="1" si="31"/>
        <v>21.684411511416094</v>
      </c>
      <c r="G59">
        <f t="shared" ca="1" si="31"/>
        <v>121.91026760336536</v>
      </c>
      <c r="H59">
        <f t="shared" ca="1" si="31"/>
        <v>119.29748338210072</v>
      </c>
      <c r="I59">
        <f t="shared" ca="1" si="31"/>
        <v>85.007861452524551</v>
      </c>
      <c r="K59">
        <v>51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</row>
    <row r="60" spans="1:19" x14ac:dyDescent="0.25">
      <c r="A60">
        <v>52</v>
      </c>
      <c r="B60">
        <f t="shared" ca="1" si="31"/>
        <v>40.216127262161081</v>
      </c>
      <c r="C60">
        <f t="shared" ca="1" si="31"/>
        <v>96.712419201043346</v>
      </c>
      <c r="D60">
        <f t="shared" ca="1" si="31"/>
        <v>100.43920231259895</v>
      </c>
      <c r="E60">
        <f t="shared" ca="1" si="31"/>
        <v>25.245152536112158</v>
      </c>
      <c r="F60">
        <f t="shared" ca="1" si="31"/>
        <v>114.0593115370858</v>
      </c>
      <c r="G60">
        <f t="shared" ca="1" si="31"/>
        <v>82.373137167886171</v>
      </c>
      <c r="H60">
        <f t="shared" ca="1" si="31"/>
        <v>119.18463256723396</v>
      </c>
      <c r="I60">
        <f t="shared" ca="1" si="31"/>
        <v>104.32023843087289</v>
      </c>
      <c r="K60">
        <v>52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</row>
    <row r="61" spans="1:19" x14ac:dyDescent="0.25">
      <c r="A61">
        <v>53</v>
      </c>
      <c r="B61">
        <f t="shared" ca="1" si="31"/>
        <v>77.841549000786728</v>
      </c>
      <c r="C61">
        <f t="shared" ca="1" si="31"/>
        <v>137.95470455195823</v>
      </c>
      <c r="D61">
        <f t="shared" ca="1" si="31"/>
        <v>61.792637128368632</v>
      </c>
      <c r="E61">
        <f t="shared" ca="1" si="31"/>
        <v>-1.4755625928712099</v>
      </c>
      <c r="F61">
        <f t="shared" ca="1" si="31"/>
        <v>73.878068681617691</v>
      </c>
      <c r="G61">
        <f t="shared" ca="1" si="31"/>
        <v>78.390061789310323</v>
      </c>
      <c r="H61">
        <f t="shared" ca="1" si="31"/>
        <v>106.36747035091744</v>
      </c>
      <c r="I61">
        <f t="shared" ca="1" si="31"/>
        <v>55.652201509930705</v>
      </c>
      <c r="K61">
        <v>53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</row>
    <row r="62" spans="1:19" x14ac:dyDescent="0.25">
      <c r="A62">
        <v>54</v>
      </c>
      <c r="B62">
        <f t="shared" ca="1" si="31"/>
        <v>28.499472341596359</v>
      </c>
      <c r="C62">
        <f t="shared" ca="1" si="31"/>
        <v>45.166853146872818</v>
      </c>
      <c r="D62">
        <f t="shared" ca="1" si="31"/>
        <v>69.333208882293789</v>
      </c>
      <c r="E62">
        <f t="shared" ca="1" si="31"/>
        <v>25.620785875366884</v>
      </c>
      <c r="F62">
        <f t="shared" ca="1" si="31"/>
        <v>82.009500209108225</v>
      </c>
      <c r="G62">
        <f t="shared" ca="1" si="31"/>
        <v>53.326153813727984</v>
      </c>
      <c r="H62">
        <f t="shared" ca="1" si="31"/>
        <v>71.94445873719539</v>
      </c>
      <c r="I62">
        <f t="shared" ca="1" si="31"/>
        <v>74.811481751211801</v>
      </c>
      <c r="K62">
        <v>54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</row>
    <row r="63" spans="1:19" x14ac:dyDescent="0.25">
      <c r="A63">
        <v>55</v>
      </c>
      <c r="B63">
        <f t="shared" ca="1" si="31"/>
        <v>68.467759060013094</v>
      </c>
      <c r="C63">
        <f t="shared" ca="1" si="31"/>
        <v>57.804514592180347</v>
      </c>
      <c r="D63">
        <f t="shared" ca="1" si="31"/>
        <v>65.133863914669547</v>
      </c>
      <c r="E63">
        <f t="shared" ca="1" si="31"/>
        <v>20.098489985163727</v>
      </c>
      <c r="F63">
        <f t="shared" ca="1" si="31"/>
        <v>66.6780822309927</v>
      </c>
      <c r="G63">
        <f t="shared" ca="1" si="31"/>
        <v>152.55199950940525</v>
      </c>
      <c r="H63">
        <f t="shared" ca="1" si="31"/>
        <v>168.28376912989086</v>
      </c>
      <c r="I63">
        <f t="shared" ca="1" si="31"/>
        <v>78.275523692979803</v>
      </c>
      <c r="K63">
        <v>55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</row>
    <row r="64" spans="1:19" x14ac:dyDescent="0.25">
      <c r="A64">
        <v>56</v>
      </c>
      <c r="B64">
        <f t="shared" ca="1" si="31"/>
        <v>38.674429984950592</v>
      </c>
      <c r="C64">
        <f t="shared" ca="1" si="31"/>
        <v>89.097025512480727</v>
      </c>
      <c r="D64">
        <f t="shared" ca="1" si="31"/>
        <v>73.391316518637908</v>
      </c>
      <c r="E64">
        <f t="shared" ca="1" si="31"/>
        <v>11.730079697740635</v>
      </c>
      <c r="F64">
        <f t="shared" ca="1" si="31"/>
        <v>75.597694271041988</v>
      </c>
      <c r="G64">
        <f t="shared" ca="1" si="31"/>
        <v>50.682137031589363</v>
      </c>
      <c r="H64">
        <f t="shared" ca="1" si="31"/>
        <v>90.984616010097227</v>
      </c>
      <c r="I64">
        <f t="shared" ca="1" si="31"/>
        <v>90.050084796098503</v>
      </c>
      <c r="K64">
        <v>56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F753-D41B-4FFE-BE8E-D01A801A2011}">
  <dimension ref="A2:AA60"/>
  <sheetViews>
    <sheetView topLeftCell="A28" workbookViewId="0">
      <selection activeCell="H43" sqref="H43"/>
    </sheetView>
  </sheetViews>
  <sheetFormatPr defaultRowHeight="15" x14ac:dyDescent="0.25"/>
  <sheetData>
    <row r="2" spans="1:25" x14ac:dyDescent="0.25">
      <c r="A2" t="s">
        <v>37</v>
      </c>
      <c r="B2">
        <v>0.5</v>
      </c>
      <c r="C2" t="s">
        <v>38</v>
      </c>
    </row>
    <row r="3" spans="1:25" x14ac:dyDescent="0.25">
      <c r="A3" t="s">
        <v>10</v>
      </c>
      <c r="B3">
        <v>10</v>
      </c>
      <c r="C3" t="s">
        <v>39</v>
      </c>
    </row>
    <row r="4" spans="1:25" x14ac:dyDescent="0.25">
      <c r="A4" t="s">
        <v>40</v>
      </c>
      <c r="B4">
        <f>B3*B2</f>
        <v>5</v>
      </c>
      <c r="C4" t="s">
        <v>41</v>
      </c>
    </row>
    <row r="5" spans="1:25" x14ac:dyDescent="0.25">
      <c r="A5" t="s">
        <v>42</v>
      </c>
      <c r="B5">
        <v>0.05</v>
      </c>
      <c r="C5" t="s">
        <v>43</v>
      </c>
    </row>
    <row r="6" spans="1:25" x14ac:dyDescent="0.25">
      <c r="A6" t="s">
        <v>44</v>
      </c>
      <c r="B6">
        <v>0.5</v>
      </c>
    </row>
    <row r="8" spans="1:25" x14ac:dyDescent="0.25">
      <c r="B8">
        <f>_xlfn.BETA.INV(B5/2,0.5+B4,0.5+B3-B4)</f>
        <v>0.2235286702527052</v>
      </c>
      <c r="C8">
        <f>B2-B8</f>
        <v>0.27647132974729483</v>
      </c>
      <c r="E8" t="s">
        <v>45</v>
      </c>
      <c r="F8">
        <v>0.9</v>
      </c>
    </row>
    <row r="9" spans="1:25" x14ac:dyDescent="0.25">
      <c r="B9">
        <f>_xlfn.BETA.INV(1-B5/2,0.5+B4,0.5+B3-B4)</f>
        <v>0.77647132974729471</v>
      </c>
      <c r="C9">
        <f>B9-B2</f>
        <v>0.27647132974729471</v>
      </c>
      <c r="E9" t="s">
        <v>47</v>
      </c>
    </row>
    <row r="10" spans="1:25" x14ac:dyDescent="0.25">
      <c r="E10" s="1"/>
      <c r="F10" s="1" t="s">
        <v>37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E11" s="1" t="s">
        <v>10</v>
      </c>
      <c r="F11" s="1">
        <v>0.05</v>
      </c>
      <c r="G11" s="1">
        <f>F11+0.05</f>
        <v>0.1</v>
      </c>
      <c r="H11" s="1">
        <f t="shared" ref="H11:Y11" si="0">G11+0.05</f>
        <v>0.15000000000000002</v>
      </c>
      <c r="I11" s="1">
        <f t="shared" si="0"/>
        <v>0.2</v>
      </c>
      <c r="J11" s="1">
        <f t="shared" si="0"/>
        <v>0.25</v>
      </c>
      <c r="K11" s="1">
        <f t="shared" si="0"/>
        <v>0.3</v>
      </c>
      <c r="L11" s="1">
        <f t="shared" si="0"/>
        <v>0.35</v>
      </c>
      <c r="M11" s="1">
        <f t="shared" si="0"/>
        <v>0.39999999999999997</v>
      </c>
      <c r="N11" s="1">
        <f t="shared" si="0"/>
        <v>0.44999999999999996</v>
      </c>
      <c r="O11" s="1">
        <f t="shared" si="0"/>
        <v>0.49999999999999994</v>
      </c>
      <c r="P11" s="1">
        <f t="shared" si="0"/>
        <v>0.54999999999999993</v>
      </c>
      <c r="Q11" s="1">
        <f t="shared" si="0"/>
        <v>0.6</v>
      </c>
      <c r="R11" s="1">
        <f t="shared" si="0"/>
        <v>0.65</v>
      </c>
      <c r="S11" s="1">
        <f t="shared" si="0"/>
        <v>0.70000000000000007</v>
      </c>
      <c r="T11" s="1">
        <f t="shared" si="0"/>
        <v>0.75000000000000011</v>
      </c>
      <c r="U11" s="1">
        <f t="shared" si="0"/>
        <v>0.80000000000000016</v>
      </c>
      <c r="V11" s="1">
        <f t="shared" si="0"/>
        <v>0.8500000000000002</v>
      </c>
      <c r="W11" s="1">
        <f>V11+0.05</f>
        <v>0.90000000000000024</v>
      </c>
      <c r="X11" s="1">
        <f t="shared" si="0"/>
        <v>0.95000000000000029</v>
      </c>
      <c r="Y11" s="1">
        <f t="shared" si="0"/>
        <v>1.0000000000000002</v>
      </c>
    </row>
    <row r="12" spans="1:25" x14ac:dyDescent="0.25">
      <c r="E12" s="1">
        <v>1</v>
      </c>
      <c r="F12" s="4">
        <f>_xlfn.BETA.INV($B$5/2,$B$6+F$11*$E12,$B$6+$E12-$E12*F$11)</f>
        <v>7.9134109392716648E-4</v>
      </c>
      <c r="G12" s="4">
        <f t="shared" ref="G12:Y20" si="1">_xlfn.BETA.INV($B$5/2,$B$6+G$11*$E12,$B$6+$E12-$E12*G$11)</f>
        <v>1.4520526931301983E-3</v>
      </c>
      <c r="H12" s="4">
        <f t="shared" si="1"/>
        <v>2.4446156243572038E-3</v>
      </c>
      <c r="I12" s="4">
        <f t="shared" si="1"/>
        <v>3.8466531755498132E-3</v>
      </c>
      <c r="J12" s="4">
        <f t="shared" si="1"/>
        <v>5.7345311333466438E-3</v>
      </c>
      <c r="K12" s="4">
        <f t="shared" si="1"/>
        <v>8.182477060399972E-3</v>
      </c>
      <c r="L12" s="4">
        <f t="shared" si="1"/>
        <v>1.1262561120679436E-2</v>
      </c>
      <c r="M12" s="4">
        <f t="shared" si="1"/>
        <v>1.5045310155802421E-2</v>
      </c>
      <c r="N12" s="4">
        <f t="shared" si="1"/>
        <v>1.9600782745545508E-2</v>
      </c>
      <c r="O12" s="4">
        <f t="shared" si="1"/>
        <v>2.5000000000000001E-2</v>
      </c>
      <c r="P12" s="4">
        <f t="shared" si="1"/>
        <v>3.1316691246678532E-2</v>
      </c>
      <c r="Q12" s="4">
        <f t="shared" si="1"/>
        <v>3.8629373691171823E-2</v>
      </c>
      <c r="R12" s="4">
        <f t="shared" si="1"/>
        <v>4.7023844782647289E-2</v>
      </c>
      <c r="S12" s="4">
        <f t="shared" si="1"/>
        <v>5.6596233523110037E-2</v>
      </c>
      <c r="T12" s="4">
        <f t="shared" si="1"/>
        <v>6.7456844523017506E-2</v>
      </c>
      <c r="U12" s="4">
        <f t="shared" si="1"/>
        <v>7.9735155001048635E-2</v>
      </c>
      <c r="V12" s="4">
        <f t="shared" si="1"/>
        <v>9.3586521140568688E-2</v>
      </c>
      <c r="W12" s="4">
        <f t="shared" si="1"/>
        <v>0.10920147086217391</v>
      </c>
      <c r="X12" s="4">
        <f t="shared" si="1"/>
        <v>0.12681900687893516</v>
      </c>
      <c r="Y12" s="4">
        <f t="shared" si="1"/>
        <v>0.14674631630957524</v>
      </c>
    </row>
    <row r="13" spans="1:25" x14ac:dyDescent="0.25">
      <c r="E13" s="1">
        <v>5</v>
      </c>
      <c r="F13" s="4">
        <f t="shared" ref="F13:F20" si="2">_xlfn.BETA.INV($B$5/2,$B$6+F$11*$E13,$B$6+$E13-$E13*F$11)</f>
        <v>1.2776158109970993E-3</v>
      </c>
      <c r="G13" s="4">
        <f t="shared" si="1"/>
        <v>5.0507633794680575E-3</v>
      </c>
      <c r="H13" s="4">
        <f t="shared" si="1"/>
        <v>1.2104886590796438E-2</v>
      </c>
      <c r="I13" s="4">
        <f t="shared" si="1"/>
        <v>2.2512765999155117E-2</v>
      </c>
      <c r="J13" s="4">
        <f t="shared" si="1"/>
        <v>3.6123368962653599E-2</v>
      </c>
      <c r="K13" s="4">
        <f t="shared" si="1"/>
        <v>5.2744950526316912E-2</v>
      </c>
      <c r="L13" s="4">
        <f t="shared" si="1"/>
        <v>7.220923064257373E-2</v>
      </c>
      <c r="M13" s="4">
        <f t="shared" si="1"/>
        <v>9.4390327344344077E-2</v>
      </c>
      <c r="N13" s="4">
        <f t="shared" si="1"/>
        <v>0.11920889509483376</v>
      </c>
      <c r="O13" s="4">
        <f t="shared" si="1"/>
        <v>0.1466327996346731</v>
      </c>
      <c r="P13" s="4">
        <f t="shared" si="1"/>
        <v>0.17667869509990183</v>
      </c>
      <c r="Q13" s="4">
        <f t="shared" si="1"/>
        <v>0.20941666407600487</v>
      </c>
      <c r="R13" s="4">
        <f t="shared" si="1"/>
        <v>0.24497985511848183</v>
      </c>
      <c r="S13" s="4">
        <f t="shared" si="1"/>
        <v>0.28358206388191065</v>
      </c>
      <c r="T13" s="4">
        <f t="shared" si="1"/>
        <v>0.32554882498321003</v>
      </c>
      <c r="U13" s="4">
        <f t="shared" si="1"/>
        <v>0.37137359936800585</v>
      </c>
      <c r="V13" s="4">
        <f t="shared" si="1"/>
        <v>0.42182547398909515</v>
      </c>
      <c r="W13" s="4">
        <f t="shared" si="1"/>
        <v>0.47817624989501867</v>
      </c>
      <c r="X13" s="4">
        <f t="shared" si="1"/>
        <v>0.54275308502961839</v>
      </c>
      <c r="Y13" s="4">
        <f t="shared" si="1"/>
        <v>0.62062285770096093</v>
      </c>
    </row>
    <row r="14" spans="1:25" x14ac:dyDescent="0.25">
      <c r="E14" s="1">
        <v>10</v>
      </c>
      <c r="F14" s="4">
        <f t="shared" si="2"/>
        <v>2.5285785444617848E-3</v>
      </c>
      <c r="G14" s="4">
        <f t="shared" si="1"/>
        <v>1.1011673763161136E-2</v>
      </c>
      <c r="H14" s="4">
        <f t="shared" si="1"/>
        <v>2.5210726326833365E-2</v>
      </c>
      <c r="I14" s="4">
        <f t="shared" si="1"/>
        <v>4.4059413552630801E-2</v>
      </c>
      <c r="J14" s="4">
        <f t="shared" si="1"/>
        <v>6.6739511177734384E-2</v>
      </c>
      <c r="K14" s="4">
        <f t="shared" si="1"/>
        <v>9.2694593938153227E-2</v>
      </c>
      <c r="L14" s="4">
        <f t="shared" si="1"/>
        <v>0.12155225811982717</v>
      </c>
      <c r="M14" s="4">
        <f t="shared" si="1"/>
        <v>0.153067101126176</v>
      </c>
      <c r="N14" s="4">
        <f t="shared" si="1"/>
        <v>0.18708602844739861</v>
      </c>
      <c r="O14" s="4">
        <f t="shared" si="1"/>
        <v>0.22352867025270517</v>
      </c>
      <c r="P14" s="4">
        <f t="shared" si="1"/>
        <v>0.26237807660694507</v>
      </c>
      <c r="Q14" s="4">
        <f t="shared" si="1"/>
        <v>0.30367948560048807</v>
      </c>
      <c r="R14" s="4">
        <f t="shared" si="1"/>
        <v>0.34754714994000269</v>
      </c>
      <c r="S14" s="4">
        <f t="shared" si="1"/>
        <v>0.39418168185132885</v>
      </c>
      <c r="T14" s="4">
        <f t="shared" si="1"/>
        <v>0.4439045376923581</v>
      </c>
      <c r="U14" s="4">
        <f t="shared" si="1"/>
        <v>0.49722550356000711</v>
      </c>
      <c r="V14" s="4">
        <f t="shared" si="1"/>
        <v>0.55498388297180479</v>
      </c>
      <c r="W14" s="4">
        <f t="shared" si="1"/>
        <v>0.61868522893338385</v>
      </c>
      <c r="X14" s="4">
        <f t="shared" si="1"/>
        <v>0.69150289218123973</v>
      </c>
      <c r="Y14" s="4">
        <f t="shared" si="1"/>
        <v>0.78280373249078983</v>
      </c>
    </row>
    <row r="15" spans="1:25" x14ac:dyDescent="0.25">
      <c r="E15" s="1">
        <v>20</v>
      </c>
      <c r="F15" s="4">
        <f t="shared" si="2"/>
        <v>5.4490325814265973E-3</v>
      </c>
      <c r="G15" s="4">
        <f t="shared" si="1"/>
        <v>2.1372488022474791E-2</v>
      </c>
      <c r="H15" s="4">
        <f t="shared" si="1"/>
        <v>4.4131341975156085E-2</v>
      </c>
      <c r="I15" s="4">
        <f t="shared" si="1"/>
        <v>7.1520052478730778E-2</v>
      </c>
      <c r="J15" s="4">
        <f t="shared" si="1"/>
        <v>0.10239848568304505</v>
      </c>
      <c r="K15" s="4">
        <f t="shared" si="1"/>
        <v>0.13611622658719044</v>
      </c>
      <c r="L15" s="4">
        <f t="shared" si="1"/>
        <v>0.17227621363191212</v>
      </c>
      <c r="M15" s="4">
        <f t="shared" si="1"/>
        <v>0.21062941392805426</v>
      </c>
      <c r="N15" s="4">
        <f t="shared" si="1"/>
        <v>0.25102344317389197</v>
      </c>
      <c r="O15" s="4">
        <f t="shared" si="1"/>
        <v>0.29337648473319405</v>
      </c>
      <c r="P15" s="4">
        <f t="shared" si="1"/>
        <v>0.33766495848674277</v>
      </c>
      <c r="Q15" s="4">
        <f t="shared" si="1"/>
        <v>0.38392031634459639</v>
      </c>
      <c r="R15" s="4">
        <f t="shared" si="1"/>
        <v>0.43223390615850388</v>
      </c>
      <c r="S15" s="4">
        <f t="shared" si="1"/>
        <v>0.48277175143302792</v>
      </c>
      <c r="T15" s="4">
        <f t="shared" si="1"/>
        <v>0.53580537075913215</v>
      </c>
      <c r="U15" s="4">
        <f t="shared" si="1"/>
        <v>0.59177423748307467</v>
      </c>
      <c r="V15" s="4">
        <f t="shared" si="1"/>
        <v>0.6514222891415461</v>
      </c>
      <c r="W15" s="4">
        <f t="shared" si="1"/>
        <v>0.71614674269574796</v>
      </c>
      <c r="X15" s="4">
        <f t="shared" si="1"/>
        <v>0.78918136375073533</v>
      </c>
      <c r="Y15" s="4">
        <f t="shared" si="1"/>
        <v>0.88336101709512505</v>
      </c>
    </row>
    <row r="16" spans="1:25" x14ac:dyDescent="0.25">
      <c r="E16" s="1">
        <v>50</v>
      </c>
      <c r="F16" s="4">
        <f t="shared" si="2"/>
        <v>1.2548587835334061E-2</v>
      </c>
      <c r="G16" s="4">
        <f t="shared" si="1"/>
        <v>3.9194364394183799E-2</v>
      </c>
      <c r="H16" s="4">
        <f t="shared" si="1"/>
        <v>7.1700767183286176E-2</v>
      </c>
      <c r="I16" s="4">
        <f t="shared" si="1"/>
        <v>0.10773403076586412</v>
      </c>
      <c r="J16" s="4">
        <f t="shared" si="1"/>
        <v>0.14630058439655447</v>
      </c>
      <c r="K16" s="4">
        <f t="shared" si="1"/>
        <v>0.1868771325356566</v>
      </c>
      <c r="L16" s="4">
        <f t="shared" si="1"/>
        <v>0.22915706682058742</v>
      </c>
      <c r="M16" s="4">
        <f t="shared" si="1"/>
        <v>0.27295236971943154</v>
      </c>
      <c r="N16" s="4">
        <f t="shared" si="1"/>
        <v>0.31814917856860875</v>
      </c>
      <c r="O16" s="4">
        <f t="shared" si="1"/>
        <v>0.3646861113825029</v>
      </c>
      <c r="P16" s="4">
        <f t="shared" si="1"/>
        <v>0.41254412294167325</v>
      </c>
      <c r="Q16" s="4">
        <f t="shared" si="1"/>
        <v>0.46174358944302835</v>
      </c>
      <c r="R16" s="4">
        <f t="shared" si="1"/>
        <v>0.51234751227841169</v>
      </c>
      <c r="S16" s="4">
        <f t="shared" si="1"/>
        <v>0.56447209229816153</v>
      </c>
      <c r="T16" s="4">
        <f t="shared" si="1"/>
        <v>0.61830925189596186</v>
      </c>
      <c r="U16" s="4">
        <f t="shared" si="1"/>
        <v>0.67417310388576868</v>
      </c>
      <c r="V16" s="4">
        <f t="shared" si="1"/>
        <v>0.73260399750299177</v>
      </c>
      <c r="W16" s="4">
        <f t="shared" si="1"/>
        <v>0.79464517197695261</v>
      </c>
      <c r="X16" s="4">
        <f t="shared" si="1"/>
        <v>0.86286237439603308</v>
      </c>
      <c r="Y16" s="4">
        <f t="shared" si="1"/>
        <v>0.95124154055592935</v>
      </c>
    </row>
    <row r="17" spans="5:25" x14ac:dyDescent="0.25">
      <c r="E17" s="1">
        <v>100</v>
      </c>
      <c r="F17" s="4">
        <f t="shared" si="2"/>
        <v>1.933181198586674E-2</v>
      </c>
      <c r="G17" s="4">
        <f t="shared" si="1"/>
        <v>5.2584675290668834E-2</v>
      </c>
      <c r="H17" s="4">
        <f t="shared" si="1"/>
        <v>9.0369516352642593E-2</v>
      </c>
      <c r="I17" s="4">
        <f t="shared" si="1"/>
        <v>0.1307904154186848</v>
      </c>
      <c r="J17" s="4">
        <f t="shared" si="1"/>
        <v>0.17307978991348871</v>
      </c>
      <c r="K17" s="4">
        <f t="shared" si="1"/>
        <v>0.21684142861880504</v>
      </c>
      <c r="L17" s="4">
        <f t="shared" si="1"/>
        <v>0.26184561012432134</v>
      </c>
      <c r="M17" s="4">
        <f t="shared" si="1"/>
        <v>0.30795229848852018</v>
      </c>
      <c r="N17" s="4">
        <f t="shared" si="1"/>
        <v>0.35507694189433114</v>
      </c>
      <c r="O17" s="4">
        <f t="shared" si="1"/>
        <v>0.40317395089641794</v>
      </c>
      <c r="P17" s="4">
        <f t="shared" si="1"/>
        <v>0.45222899204003525</v>
      </c>
      <c r="Q17" s="4">
        <f t="shared" si="1"/>
        <v>0.50225673719803177</v>
      </c>
      <c r="R17" s="4">
        <f t="shared" si="1"/>
        <v>0.55330318811966117</v>
      </c>
      <c r="S17" s="4">
        <f t="shared" si="1"/>
        <v>0.60545349336922683</v>
      </c>
      <c r="T17" s="4">
        <f t="shared" si="1"/>
        <v>0.65884868888715309</v>
      </c>
      <c r="U17" s="4">
        <f t="shared" si="1"/>
        <v>0.7137204271726828</v>
      </c>
      <c r="V17" s="4">
        <f t="shared" si="1"/>
        <v>0.77046934076904861</v>
      </c>
      <c r="W17" s="4">
        <f t="shared" si="1"/>
        <v>0.82987607034781352</v>
      </c>
      <c r="X17" s="4">
        <f t="shared" si="1"/>
        <v>0.89389992611689739</v>
      </c>
      <c r="Y17" s="4">
        <f t="shared" si="1"/>
        <v>0.97525472998473084</v>
      </c>
    </row>
    <row r="18" spans="5:25" x14ac:dyDescent="0.25">
      <c r="E18" s="1">
        <v>200</v>
      </c>
      <c r="F18" s="4">
        <f t="shared" si="2"/>
        <v>2.599339723541989E-2</v>
      </c>
      <c r="G18" s="4">
        <f t="shared" si="1"/>
        <v>6.4166416148423153E-2</v>
      </c>
      <c r="H18" s="4">
        <f t="shared" si="1"/>
        <v>0.10567713847471734</v>
      </c>
      <c r="I18" s="4">
        <f t="shared" si="1"/>
        <v>0.14910086994513738</v>
      </c>
      <c r="J18" s="4">
        <f t="shared" si="1"/>
        <v>0.19387268041172576</v>
      </c>
      <c r="K18" s="4">
        <f t="shared" si="1"/>
        <v>0.23970343190725779</v>
      </c>
      <c r="L18" s="4">
        <f t="shared" si="1"/>
        <v>0.28642623980660276</v>
      </c>
      <c r="M18" s="4">
        <f t="shared" si="1"/>
        <v>0.33393963797853982</v>
      </c>
      <c r="N18" s="4">
        <f t="shared" si="1"/>
        <v>0.38218244776471622</v>
      </c>
      <c r="O18" s="4">
        <f t="shared" si="1"/>
        <v>0.43112168755138969</v>
      </c>
      <c r="P18" s="4">
        <f t="shared" si="1"/>
        <v>0.48074694274407587</v>
      </c>
      <c r="Q18" s="4">
        <f t="shared" si="1"/>
        <v>0.53106871323659333</v>
      </c>
      <c r="R18" s="4">
        <f t="shared" si="1"/>
        <v>0.58212008462893317</v>
      </c>
      <c r="S18" s="4">
        <f t="shared" si="1"/>
        <v>0.63396238625007206</v>
      </c>
      <c r="T18" s="4">
        <f t="shared" si="1"/>
        <v>0.68669733710715242</v>
      </c>
      <c r="U18" s="4">
        <f t="shared" si="1"/>
        <v>0.74049231119663417</v>
      </c>
      <c r="V18" s="4">
        <f t="shared" si="1"/>
        <v>0.79563757057304596</v>
      </c>
      <c r="W18" s="4">
        <f t="shared" si="1"/>
        <v>0.85270138483466984</v>
      </c>
      <c r="X18" s="4">
        <f t="shared" si="1"/>
        <v>0.91312491187741207</v>
      </c>
      <c r="Y18" s="4">
        <f t="shared" si="1"/>
        <v>0.98753433886408404</v>
      </c>
    </row>
    <row r="19" spans="5:25" x14ac:dyDescent="0.25">
      <c r="E19" s="1">
        <v>500</v>
      </c>
      <c r="F19" s="4">
        <f t="shared" si="2"/>
        <v>3.3429405781865908E-2</v>
      </c>
      <c r="G19" s="4">
        <f t="shared" si="1"/>
        <v>7.6013653457274469E-2</v>
      </c>
      <c r="H19" s="4">
        <f t="shared" si="1"/>
        <v>0.12075724478796464</v>
      </c>
      <c r="I19" s="4">
        <f t="shared" si="1"/>
        <v>0.1667288286160212</v>
      </c>
      <c r="J19" s="4">
        <f t="shared" si="1"/>
        <v>0.21356303095364787</v>
      </c>
      <c r="K19" s="4">
        <f t="shared" si="1"/>
        <v>0.26107368650741775</v>
      </c>
      <c r="L19" s="4">
        <f t="shared" si="1"/>
        <v>0.30915360517428025</v>
      </c>
      <c r="M19" s="4">
        <f t="shared" si="1"/>
        <v>0.35773770825326678</v>
      </c>
      <c r="N19" s="4">
        <f t="shared" si="1"/>
        <v>0.40678678811123575</v>
      </c>
      <c r="O19" s="4">
        <f t="shared" si="1"/>
        <v>0.4562797121704964</v>
      </c>
      <c r="P19" s="4">
        <f t="shared" si="1"/>
        <v>0.50620979628578466</v>
      </c>
      <c r="Q19" s="4">
        <f t="shared" si="1"/>
        <v>0.55658373831620356</v>
      </c>
      <c r="R19" s="4">
        <f t="shared" si="1"/>
        <v>0.60742268756351048</v>
      </c>
      <c r="S19" s="4">
        <f t="shared" si="1"/>
        <v>0.65876587590841684</v>
      </c>
      <c r="T19" s="4">
        <f t="shared" si="1"/>
        <v>0.71067842278302296</v>
      </c>
      <c r="U19" s="4">
        <f t="shared" si="1"/>
        <v>0.76326759720871018</v>
      </c>
      <c r="V19" s="4">
        <f t="shared" si="1"/>
        <v>0.81671974608014664</v>
      </c>
      <c r="W19" s="4">
        <f t="shared" si="1"/>
        <v>0.8714007845977304</v>
      </c>
      <c r="X19" s="4">
        <f t="shared" si="1"/>
        <v>0.92824475343264612</v>
      </c>
      <c r="Y19" s="4">
        <f t="shared" si="1"/>
        <v>0.99499121219989095</v>
      </c>
    </row>
    <row r="20" spans="5:25" x14ac:dyDescent="0.25">
      <c r="E20" s="1">
        <v>1000</v>
      </c>
      <c r="F20" s="4">
        <f t="shared" si="2"/>
        <v>3.7770132254274794E-2</v>
      </c>
      <c r="G20" s="4">
        <f t="shared" si="1"/>
        <v>8.2562652843060177E-2</v>
      </c>
      <c r="H20" s="4">
        <f t="shared" si="1"/>
        <v>0.128893044207088</v>
      </c>
      <c r="I20" s="4">
        <f t="shared" si="1"/>
        <v>0.17609592487744938</v>
      </c>
      <c r="J20" s="4">
        <f t="shared" si="1"/>
        <v>0.22391109474754961</v>
      </c>
      <c r="K20" s="4">
        <f t="shared" si="1"/>
        <v>0.27220615793616126</v>
      </c>
      <c r="L20" s="4">
        <f t="shared" si="1"/>
        <v>0.32090494083416404</v>
      </c>
      <c r="M20" s="4">
        <f t="shared" si="1"/>
        <v>0.3699612165986354</v>
      </c>
      <c r="N20" s="4">
        <f t="shared" si="1"/>
        <v>0.41934714241722437</v>
      </c>
      <c r="O20" s="4">
        <f t="shared" si="1"/>
        <v>0.46904771269911383</v>
      </c>
      <c r="P20" s="4">
        <f t="shared" si="1"/>
        <v>0.51905817964163004</v>
      </c>
      <c r="Q20" s="4">
        <f t="shared" si="1"/>
        <v>0.56938329448137037</v>
      </c>
      <c r="R20" s="4">
        <f t="shared" si="1"/>
        <v>0.62003806699730979</v>
      </c>
      <c r="S20" s="4">
        <f t="shared" si="1"/>
        <v>0.67105034607528935</v>
      </c>
      <c r="T20" s="4">
        <f t="shared" si="1"/>
        <v>0.72246636876337944</v>
      </c>
      <c r="U20" s="4">
        <f t="shared" si="1"/>
        <v>0.77436232845124064</v>
      </c>
      <c r="V20" s="4">
        <f t="shared" si="1"/>
        <v>0.82687066656374375</v>
      </c>
      <c r="W20" s="4">
        <f t="shared" si="1"/>
        <v>0.88025171907307587</v>
      </c>
      <c r="X20" s="4">
        <f t="shared" si="1"/>
        <v>0.93517154426685256</v>
      </c>
      <c r="Y20" s="4">
        <f t="shared" si="1"/>
        <v>0.99749183565857835</v>
      </c>
    </row>
    <row r="22" spans="5:25" x14ac:dyDescent="0.25">
      <c r="E22" t="s">
        <v>46</v>
      </c>
    </row>
    <row r="23" spans="5:25" x14ac:dyDescent="0.25">
      <c r="E23" s="1"/>
      <c r="F23" s="1" t="s">
        <v>37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5:25" x14ac:dyDescent="0.25">
      <c r="E24" s="1" t="s">
        <v>10</v>
      </c>
      <c r="F24" s="1">
        <v>0.05</v>
      </c>
      <c r="G24" s="1">
        <f>F24+0.05</f>
        <v>0.1</v>
      </c>
      <c r="H24" s="1">
        <f t="shared" ref="H24:V24" si="3">G24+0.05</f>
        <v>0.15000000000000002</v>
      </c>
      <c r="I24" s="1">
        <f t="shared" si="3"/>
        <v>0.2</v>
      </c>
      <c r="J24" s="1">
        <f t="shared" si="3"/>
        <v>0.25</v>
      </c>
      <c r="K24" s="1">
        <f t="shared" si="3"/>
        <v>0.3</v>
      </c>
      <c r="L24" s="1">
        <f t="shared" si="3"/>
        <v>0.35</v>
      </c>
      <c r="M24" s="1">
        <f t="shared" si="3"/>
        <v>0.39999999999999997</v>
      </c>
      <c r="N24" s="1">
        <f t="shared" si="3"/>
        <v>0.44999999999999996</v>
      </c>
      <c r="O24" s="1">
        <f t="shared" si="3"/>
        <v>0.49999999999999994</v>
      </c>
      <c r="P24" s="1">
        <f t="shared" si="3"/>
        <v>0.54999999999999993</v>
      </c>
      <c r="Q24" s="1">
        <f t="shared" si="3"/>
        <v>0.6</v>
      </c>
      <c r="R24" s="1">
        <f t="shared" si="3"/>
        <v>0.65</v>
      </c>
      <c r="S24" s="1">
        <f t="shared" si="3"/>
        <v>0.70000000000000007</v>
      </c>
      <c r="T24" s="1">
        <f t="shared" si="3"/>
        <v>0.75000000000000011</v>
      </c>
      <c r="U24" s="1">
        <f t="shared" si="3"/>
        <v>0.80000000000000016</v>
      </c>
      <c r="V24" s="1">
        <f t="shared" si="3"/>
        <v>0.8500000000000002</v>
      </c>
      <c r="W24" s="1">
        <f>V24+0.05</f>
        <v>0.90000000000000024</v>
      </c>
      <c r="X24" s="1">
        <f t="shared" ref="X24:Y24" si="4">W24+0.05</f>
        <v>0.95000000000000029</v>
      </c>
      <c r="Y24" s="1">
        <f t="shared" si="4"/>
        <v>1.0000000000000002</v>
      </c>
    </row>
    <row r="25" spans="5:25" x14ac:dyDescent="0.25">
      <c r="E25" s="1">
        <v>1</v>
      </c>
      <c r="F25" s="4">
        <f>_xlfn.BETA.INV(1-$B$5/2,$B$6+F$24*$E25,$B$6+$E25-$E25*F$11)</f>
        <v>0.8731809931210649</v>
      </c>
      <c r="G25" s="4">
        <f t="shared" ref="G25:Y33" si="5">_xlfn.BETA.INV(1-$B$5/2,$B$6+G$24*$E25,$B$6+$E25-$E25*G$11)</f>
        <v>0.89079852913782609</v>
      </c>
      <c r="H25" s="4">
        <f t="shared" si="5"/>
        <v>0.90641347885943124</v>
      </c>
      <c r="I25" s="4">
        <f t="shared" si="5"/>
        <v>0.92026484499895134</v>
      </c>
      <c r="J25" s="4">
        <f t="shared" si="5"/>
        <v>0.93254315547698252</v>
      </c>
      <c r="K25" s="4">
        <f t="shared" si="5"/>
        <v>0.94340376647688995</v>
      </c>
      <c r="L25" s="4">
        <f t="shared" si="5"/>
        <v>0.95297615521735268</v>
      </c>
      <c r="M25" s="4">
        <f t="shared" si="5"/>
        <v>0.96137062630882819</v>
      </c>
      <c r="N25" s="4">
        <f t="shared" si="5"/>
        <v>0.96868330875332143</v>
      </c>
      <c r="O25" s="4">
        <f t="shared" si="5"/>
        <v>0.97499999999999998</v>
      </c>
      <c r="P25" s="4">
        <f t="shared" si="5"/>
        <v>0.98039921725445445</v>
      </c>
      <c r="Q25" s="4">
        <f t="shared" si="5"/>
        <v>0.98495468984419754</v>
      </c>
      <c r="R25" s="4">
        <f t="shared" si="5"/>
        <v>0.98873743887932053</v>
      </c>
      <c r="S25" s="4">
        <f t="shared" si="5"/>
        <v>0.99181752293960002</v>
      </c>
      <c r="T25" s="4">
        <f t="shared" si="5"/>
        <v>0.99426546886665335</v>
      </c>
      <c r="U25" s="4">
        <f t="shared" si="5"/>
        <v>0.99615334682445011</v>
      </c>
      <c r="V25" s="4">
        <f t="shared" si="5"/>
        <v>0.99755538437564284</v>
      </c>
      <c r="W25" s="4">
        <f t="shared" si="5"/>
        <v>0.9985479473068698</v>
      </c>
      <c r="X25" s="4">
        <f t="shared" si="5"/>
        <v>0.99920865890607291</v>
      </c>
      <c r="Y25" s="4">
        <f t="shared" si="5"/>
        <v>0.99961441901924408</v>
      </c>
    </row>
    <row r="26" spans="5:25" x14ac:dyDescent="0.25">
      <c r="E26" s="1">
        <v>5</v>
      </c>
      <c r="F26" s="4">
        <f t="shared" ref="F26:F33" si="6">_xlfn.BETA.INV(1-$B$5/2,$B$6+F$24*$E26,$B$6+$E26-$E26*F$11)</f>
        <v>0.45724691497038206</v>
      </c>
      <c r="G26" s="4">
        <f t="shared" si="5"/>
        <v>0.52182375010498139</v>
      </c>
      <c r="H26" s="4">
        <f t="shared" si="5"/>
        <v>0.57817452601090502</v>
      </c>
      <c r="I26" s="4">
        <f t="shared" si="5"/>
        <v>0.62862640063199415</v>
      </c>
      <c r="J26" s="4">
        <f t="shared" si="5"/>
        <v>0.67445117501678986</v>
      </c>
      <c r="K26" s="4">
        <f t="shared" si="5"/>
        <v>0.71641793611808946</v>
      </c>
      <c r="L26" s="4">
        <f t="shared" si="5"/>
        <v>0.75502014488151814</v>
      </c>
      <c r="M26" s="4">
        <f t="shared" si="5"/>
        <v>0.7905833359239951</v>
      </c>
      <c r="N26" s="4">
        <f t="shared" si="5"/>
        <v>0.82332130490009803</v>
      </c>
      <c r="O26" s="4">
        <f t="shared" si="5"/>
        <v>0.85336720036532676</v>
      </c>
      <c r="P26" s="4">
        <f t="shared" si="5"/>
        <v>0.88079110490516621</v>
      </c>
      <c r="Q26" s="4">
        <f t="shared" si="5"/>
        <v>0.90560967265565595</v>
      </c>
      <c r="R26" s="4">
        <f t="shared" si="5"/>
        <v>0.92779076935742621</v>
      </c>
      <c r="S26" s="4">
        <f t="shared" si="5"/>
        <v>0.94725504947368311</v>
      </c>
      <c r="T26" s="4">
        <f t="shared" si="5"/>
        <v>0.96387663103734644</v>
      </c>
      <c r="U26" s="4">
        <f t="shared" si="5"/>
        <v>0.97748723400084492</v>
      </c>
      <c r="V26" s="4">
        <f t="shared" si="5"/>
        <v>0.98789511340920355</v>
      </c>
      <c r="W26" s="4">
        <f t="shared" si="5"/>
        <v>0.99494923662053192</v>
      </c>
      <c r="X26" s="4">
        <f t="shared" si="5"/>
        <v>0.99872238418900294</v>
      </c>
      <c r="Y26" s="4">
        <f t="shared" si="5"/>
        <v>0.99990657939996042</v>
      </c>
    </row>
    <row r="27" spans="5:25" x14ac:dyDescent="0.25">
      <c r="E27" s="1">
        <v>10</v>
      </c>
      <c r="F27" s="4">
        <f t="shared" si="6"/>
        <v>0.30849710781876072</v>
      </c>
      <c r="G27" s="4">
        <f t="shared" si="5"/>
        <v>0.38131477106661638</v>
      </c>
      <c r="H27" s="4">
        <f t="shared" si="5"/>
        <v>0.44501611702819532</v>
      </c>
      <c r="I27" s="4">
        <f t="shared" si="5"/>
        <v>0.50277449643999295</v>
      </c>
      <c r="J27" s="4">
        <f t="shared" si="5"/>
        <v>0.55609546230764151</v>
      </c>
      <c r="K27" s="4">
        <f t="shared" si="5"/>
        <v>0.60581831814867115</v>
      </c>
      <c r="L27" s="4">
        <f t="shared" si="5"/>
        <v>0.6524528500599972</v>
      </c>
      <c r="M27" s="4">
        <f t="shared" si="5"/>
        <v>0.69632051439951193</v>
      </c>
      <c r="N27" s="4">
        <f t="shared" si="5"/>
        <v>0.73762192339305499</v>
      </c>
      <c r="O27" s="4">
        <f t="shared" si="5"/>
        <v>0.77647132974729471</v>
      </c>
      <c r="P27" s="4">
        <f t="shared" si="5"/>
        <v>0.81291397155260137</v>
      </c>
      <c r="Q27" s="4">
        <f t="shared" si="5"/>
        <v>0.84693289887382406</v>
      </c>
      <c r="R27" s="4">
        <f t="shared" si="5"/>
        <v>0.87844774188017272</v>
      </c>
      <c r="S27" s="4">
        <f t="shared" si="5"/>
        <v>0.90730540606184684</v>
      </c>
      <c r="T27" s="4">
        <f t="shared" si="5"/>
        <v>0.93326048882226575</v>
      </c>
      <c r="U27" s="4">
        <f t="shared" si="5"/>
        <v>0.95594058644736934</v>
      </c>
      <c r="V27" s="4">
        <f t="shared" si="5"/>
        <v>0.9747892736731667</v>
      </c>
      <c r="W27" s="4">
        <f t="shared" si="5"/>
        <v>0.98898832623683886</v>
      </c>
      <c r="X27" s="4">
        <f t="shared" si="5"/>
        <v>0.99747142145553824</v>
      </c>
      <c r="Y27" s="4">
        <f t="shared" si="5"/>
        <v>0.99995210956684244</v>
      </c>
    </row>
    <row r="28" spans="5:25" x14ac:dyDescent="0.25">
      <c r="E28" s="1">
        <v>20</v>
      </c>
      <c r="F28" s="4">
        <f t="shared" si="6"/>
        <v>0.21081863624926511</v>
      </c>
      <c r="G28" s="4">
        <f t="shared" si="5"/>
        <v>0.28385325730425237</v>
      </c>
      <c r="H28" s="4">
        <f t="shared" si="5"/>
        <v>0.34857771085845413</v>
      </c>
      <c r="I28" s="4">
        <f t="shared" si="5"/>
        <v>0.40822576251692544</v>
      </c>
      <c r="J28" s="4">
        <f t="shared" si="5"/>
        <v>0.46419462924086796</v>
      </c>
      <c r="K28" s="4">
        <f t="shared" si="5"/>
        <v>0.51722824856697214</v>
      </c>
      <c r="L28" s="4">
        <f t="shared" si="5"/>
        <v>0.56776609384149601</v>
      </c>
      <c r="M28" s="4">
        <f t="shared" si="5"/>
        <v>0.61607968365540366</v>
      </c>
      <c r="N28" s="4">
        <f t="shared" si="5"/>
        <v>0.66233504151325717</v>
      </c>
      <c r="O28" s="4">
        <f t="shared" si="5"/>
        <v>0.70662351526680578</v>
      </c>
      <c r="P28" s="4">
        <f t="shared" si="5"/>
        <v>0.74897655682610798</v>
      </c>
      <c r="Q28" s="4">
        <f t="shared" si="5"/>
        <v>0.78937058607194577</v>
      </c>
      <c r="R28" s="4">
        <f t="shared" si="5"/>
        <v>0.82772378636808785</v>
      </c>
      <c r="S28" s="4">
        <f t="shared" si="5"/>
        <v>0.86388377341280964</v>
      </c>
      <c r="T28" s="4">
        <f t="shared" si="5"/>
        <v>0.8976015143169549</v>
      </c>
      <c r="U28" s="4">
        <f t="shared" si="5"/>
        <v>0.92847994752126928</v>
      </c>
      <c r="V28" s="4">
        <f t="shared" si="5"/>
        <v>0.955868658024844</v>
      </c>
      <c r="W28" s="4">
        <f t="shared" si="5"/>
        <v>0.97862751197752529</v>
      </c>
      <c r="X28" s="4">
        <f t="shared" si="5"/>
        <v>0.99455096741857352</v>
      </c>
      <c r="Y28" s="4">
        <f t="shared" si="5"/>
        <v>0.99997575352154078</v>
      </c>
    </row>
    <row r="29" spans="5:25" x14ac:dyDescent="0.25">
      <c r="E29" s="1">
        <v>50</v>
      </c>
      <c r="F29" s="4">
        <f t="shared" si="6"/>
        <v>0.13713762560396736</v>
      </c>
      <c r="G29" s="4">
        <f t="shared" si="5"/>
        <v>0.20535482802304772</v>
      </c>
      <c r="H29" s="4">
        <f t="shared" si="5"/>
        <v>0.26739600249700846</v>
      </c>
      <c r="I29" s="4">
        <f t="shared" si="5"/>
        <v>0.32582689611423155</v>
      </c>
      <c r="J29" s="4">
        <f t="shared" si="5"/>
        <v>0.38169074810403825</v>
      </c>
      <c r="K29" s="4">
        <f t="shared" si="5"/>
        <v>0.43552790770183847</v>
      </c>
      <c r="L29" s="4">
        <f t="shared" si="5"/>
        <v>0.48765248772158831</v>
      </c>
      <c r="M29" s="4">
        <f t="shared" si="5"/>
        <v>0.5382564105569716</v>
      </c>
      <c r="N29" s="4">
        <f t="shared" si="5"/>
        <v>0.58745587705832669</v>
      </c>
      <c r="O29" s="4">
        <f t="shared" si="5"/>
        <v>0.63531388861749671</v>
      </c>
      <c r="P29" s="4">
        <f t="shared" si="5"/>
        <v>0.6818508214313912</v>
      </c>
      <c r="Q29" s="4">
        <f t="shared" si="5"/>
        <v>0.7270476302805684</v>
      </c>
      <c r="R29" s="4">
        <f t="shared" si="5"/>
        <v>0.77084293317941255</v>
      </c>
      <c r="S29" s="4">
        <f t="shared" si="5"/>
        <v>0.81312286746434337</v>
      </c>
      <c r="T29" s="4">
        <f t="shared" si="5"/>
        <v>0.85369941560344575</v>
      </c>
      <c r="U29" s="4">
        <f t="shared" si="5"/>
        <v>0.89226596923413592</v>
      </c>
      <c r="V29" s="4">
        <f t="shared" si="5"/>
        <v>0.92829923281671389</v>
      </c>
      <c r="W29" s="4">
        <f t="shared" si="5"/>
        <v>0.96080563560581633</v>
      </c>
      <c r="X29" s="4">
        <f t="shared" si="5"/>
        <v>0.98745141216466603</v>
      </c>
      <c r="Y29" s="4">
        <f t="shared" si="5"/>
        <v>0.99999022833669815</v>
      </c>
    </row>
    <row r="30" spans="5:25" x14ac:dyDescent="0.25">
      <c r="E30" s="1">
        <v>100</v>
      </c>
      <c r="F30" s="4">
        <f t="shared" si="6"/>
        <v>0.10610007388310294</v>
      </c>
      <c r="G30" s="4">
        <f t="shared" si="5"/>
        <v>0.17012392965218681</v>
      </c>
      <c r="H30" s="4">
        <f t="shared" si="5"/>
        <v>0.22953065923095151</v>
      </c>
      <c r="I30" s="4">
        <f t="shared" si="5"/>
        <v>0.28627957282731731</v>
      </c>
      <c r="J30" s="4">
        <f t="shared" si="5"/>
        <v>0.34115131111284713</v>
      </c>
      <c r="K30" s="4">
        <f t="shared" si="5"/>
        <v>0.39454650663077317</v>
      </c>
      <c r="L30" s="4">
        <f t="shared" si="5"/>
        <v>0.44669681188033883</v>
      </c>
      <c r="M30" s="4">
        <f t="shared" si="5"/>
        <v>0.49774326280196823</v>
      </c>
      <c r="N30" s="4">
        <f t="shared" si="5"/>
        <v>0.54777100795996458</v>
      </c>
      <c r="O30" s="4">
        <f t="shared" si="5"/>
        <v>0.59682604910358195</v>
      </c>
      <c r="P30" s="4">
        <f t="shared" si="5"/>
        <v>0.64492305810566863</v>
      </c>
      <c r="Q30" s="4">
        <f t="shared" si="5"/>
        <v>0.69204770151147976</v>
      </c>
      <c r="R30" s="4">
        <f t="shared" si="5"/>
        <v>0.73815438987567861</v>
      </c>
      <c r="S30" s="4">
        <f t="shared" si="5"/>
        <v>0.78315857138119493</v>
      </c>
      <c r="T30" s="4">
        <f t="shared" si="5"/>
        <v>0.8269202100865114</v>
      </c>
      <c r="U30" s="4">
        <f t="shared" si="5"/>
        <v>0.86920958458131525</v>
      </c>
      <c r="V30" s="4">
        <f t="shared" si="5"/>
        <v>0.90963048364735755</v>
      </c>
      <c r="W30" s="4">
        <f t="shared" si="5"/>
        <v>0.94741532470933132</v>
      </c>
      <c r="X30" s="4">
        <f t="shared" si="5"/>
        <v>0.98066818801413347</v>
      </c>
      <c r="Y30" s="4">
        <f t="shared" si="5"/>
        <v>0.99999510192689556</v>
      </c>
    </row>
    <row r="31" spans="5:25" x14ac:dyDescent="0.25">
      <c r="E31" s="1">
        <v>200</v>
      </c>
      <c r="F31" s="4">
        <f t="shared" si="6"/>
        <v>8.6875088122588262E-2</v>
      </c>
      <c r="G31" s="4">
        <f t="shared" si="5"/>
        <v>0.14729861516533049</v>
      </c>
      <c r="H31" s="4">
        <f t="shared" si="5"/>
        <v>0.20436242942695415</v>
      </c>
      <c r="I31" s="4">
        <f t="shared" si="5"/>
        <v>0.25950768880336583</v>
      </c>
      <c r="J31" s="4">
        <f t="shared" si="5"/>
        <v>0.31330266289284781</v>
      </c>
      <c r="K31" s="4">
        <f t="shared" si="5"/>
        <v>0.36603761374992794</v>
      </c>
      <c r="L31" s="4">
        <f t="shared" si="5"/>
        <v>0.41787991537106683</v>
      </c>
      <c r="M31" s="4">
        <f t="shared" si="5"/>
        <v>0.46893128676340667</v>
      </c>
      <c r="N31" s="4">
        <f t="shared" si="5"/>
        <v>0.51925305725592397</v>
      </c>
      <c r="O31" s="4">
        <f t="shared" si="5"/>
        <v>0.56887831244861009</v>
      </c>
      <c r="P31" s="4">
        <f t="shared" si="5"/>
        <v>0.61781755223528356</v>
      </c>
      <c r="Q31" s="4">
        <f t="shared" si="5"/>
        <v>0.66606036202146013</v>
      </c>
      <c r="R31" s="4">
        <f t="shared" si="5"/>
        <v>0.71357376019339713</v>
      </c>
      <c r="S31" s="4">
        <f t="shared" si="5"/>
        <v>0.76029656809274215</v>
      </c>
      <c r="T31" s="4">
        <f t="shared" si="5"/>
        <v>0.80612731958827433</v>
      </c>
      <c r="U31" s="4">
        <f t="shared" si="5"/>
        <v>0.85089913005486273</v>
      </c>
      <c r="V31" s="4">
        <f t="shared" si="5"/>
        <v>0.89432286152528273</v>
      </c>
      <c r="W31" s="4">
        <f t="shared" si="5"/>
        <v>0.935833583851577</v>
      </c>
      <c r="X31" s="4">
        <f t="shared" si="5"/>
        <v>0.97400660276458029</v>
      </c>
      <c r="Y31" s="4">
        <f t="shared" si="5"/>
        <v>0.99999754789725959</v>
      </c>
    </row>
    <row r="32" spans="5:25" x14ac:dyDescent="0.25">
      <c r="E32" s="1">
        <v>500</v>
      </c>
      <c r="F32" s="4">
        <f t="shared" si="6"/>
        <v>7.1755246567354325E-2</v>
      </c>
      <c r="G32" s="4">
        <f t="shared" si="5"/>
        <v>0.12859921540226982</v>
      </c>
      <c r="H32" s="4">
        <f t="shared" si="5"/>
        <v>0.18328025391985359</v>
      </c>
      <c r="I32" s="4">
        <f t="shared" si="5"/>
        <v>0.23673240279128993</v>
      </c>
      <c r="J32" s="4">
        <f t="shared" si="5"/>
        <v>0.28932157721697715</v>
      </c>
      <c r="K32" s="4">
        <f t="shared" si="5"/>
        <v>0.34123412409158327</v>
      </c>
      <c r="L32" s="4">
        <f t="shared" si="5"/>
        <v>0.39257731243648952</v>
      </c>
      <c r="M32" s="4">
        <f t="shared" si="5"/>
        <v>0.44341626168379644</v>
      </c>
      <c r="N32" s="4">
        <f t="shared" si="5"/>
        <v>0.49379020371421523</v>
      </c>
      <c r="O32" s="4">
        <f t="shared" si="5"/>
        <v>0.54372028782950343</v>
      </c>
      <c r="P32" s="4">
        <f t="shared" si="5"/>
        <v>0.59321321188876408</v>
      </c>
      <c r="Q32" s="4">
        <f t="shared" si="5"/>
        <v>0.6422622917467331</v>
      </c>
      <c r="R32" s="4">
        <f t="shared" si="5"/>
        <v>0.69084639482571975</v>
      </c>
      <c r="S32" s="4">
        <f t="shared" si="5"/>
        <v>0.73892631349258231</v>
      </c>
      <c r="T32" s="4">
        <f t="shared" si="5"/>
        <v>0.78643696904635219</v>
      </c>
      <c r="U32" s="4">
        <f t="shared" si="5"/>
        <v>0.83327117138397888</v>
      </c>
      <c r="V32" s="4">
        <f t="shared" si="5"/>
        <v>0.87924275521203554</v>
      </c>
      <c r="W32" s="4">
        <f t="shared" si="5"/>
        <v>0.92398634654272571</v>
      </c>
      <c r="X32" s="4">
        <f t="shared" si="5"/>
        <v>0.9665705942181344</v>
      </c>
      <c r="Y32" s="4">
        <f t="shared" si="5"/>
        <v>0.99999901842227634</v>
      </c>
    </row>
    <row r="33" spans="5:27" x14ac:dyDescent="0.25">
      <c r="E33" s="1">
        <v>1000</v>
      </c>
      <c r="F33" s="4">
        <f t="shared" si="6"/>
        <v>6.4828455733147772E-2</v>
      </c>
      <c r="G33" s="4">
        <f t="shared" si="5"/>
        <v>0.11974828092692436</v>
      </c>
      <c r="H33" s="4">
        <f t="shared" si="5"/>
        <v>0.17312933343625636</v>
      </c>
      <c r="I33" s="4">
        <f t="shared" si="5"/>
        <v>0.22563767154875947</v>
      </c>
      <c r="J33" s="4">
        <f t="shared" si="5"/>
        <v>0.27753363123662067</v>
      </c>
      <c r="K33" s="4">
        <f t="shared" si="5"/>
        <v>0.32894965392471076</v>
      </c>
      <c r="L33" s="4">
        <f t="shared" si="5"/>
        <v>0.37996193300269021</v>
      </c>
      <c r="M33" s="4">
        <f t="shared" si="5"/>
        <v>0.43061670551862963</v>
      </c>
      <c r="N33" s="4">
        <f t="shared" si="5"/>
        <v>0.48094182035836985</v>
      </c>
      <c r="O33" s="4">
        <f t="shared" si="5"/>
        <v>0.53095228730088606</v>
      </c>
      <c r="P33" s="4">
        <f t="shared" si="5"/>
        <v>0.58065285758277552</v>
      </c>
      <c r="Q33" s="4">
        <f t="shared" si="5"/>
        <v>0.63003878340136454</v>
      </c>
      <c r="R33" s="4">
        <f t="shared" si="5"/>
        <v>0.67909505916583601</v>
      </c>
      <c r="S33" s="4">
        <f t="shared" si="5"/>
        <v>0.72779384206383879</v>
      </c>
      <c r="T33" s="4">
        <f t="shared" si="5"/>
        <v>0.77608890525245045</v>
      </c>
      <c r="U33" s="4">
        <f t="shared" si="5"/>
        <v>0.82390407512255071</v>
      </c>
      <c r="V33" s="4">
        <f t="shared" si="5"/>
        <v>0.87110695579291231</v>
      </c>
      <c r="W33" s="4">
        <f t="shared" si="5"/>
        <v>0.91743734715694003</v>
      </c>
      <c r="X33" s="4">
        <f t="shared" si="5"/>
        <v>0.9622298677457255</v>
      </c>
      <c r="Y33" s="4">
        <f t="shared" si="5"/>
        <v>0.99999950908830515</v>
      </c>
    </row>
    <row r="36" spans="5:27" x14ac:dyDescent="0.25">
      <c r="E36" t="s">
        <v>48</v>
      </c>
    </row>
    <row r="37" spans="5:27" x14ac:dyDescent="0.25">
      <c r="E37" t="s">
        <v>47</v>
      </c>
    </row>
    <row r="38" spans="5:27" x14ac:dyDescent="0.25">
      <c r="E38" s="1" t="s">
        <v>10</v>
      </c>
      <c r="F38" s="1">
        <v>0.05</v>
      </c>
      <c r="G38" s="1">
        <f>F38+0.05</f>
        <v>0.1</v>
      </c>
      <c r="H38" s="1">
        <f t="shared" ref="H38" si="7">G38+0.05</f>
        <v>0.15000000000000002</v>
      </c>
      <c r="I38" s="1">
        <f t="shared" ref="I38" si="8">H38+0.05</f>
        <v>0.2</v>
      </c>
      <c r="J38" s="1">
        <f t="shared" ref="J38" si="9">I38+0.05</f>
        <v>0.25</v>
      </c>
      <c r="K38" s="1">
        <f t="shared" ref="K38" si="10">J38+0.05</f>
        <v>0.3</v>
      </c>
      <c r="L38" s="1">
        <f t="shared" ref="L38" si="11">K38+0.05</f>
        <v>0.35</v>
      </c>
      <c r="M38" s="1">
        <f t="shared" ref="M38" si="12">L38+0.05</f>
        <v>0.39999999999999997</v>
      </c>
      <c r="N38" s="1">
        <f t="shared" ref="N38" si="13">M38+0.05</f>
        <v>0.44999999999999996</v>
      </c>
      <c r="O38" s="1">
        <f t="shared" ref="O38" si="14">N38+0.05</f>
        <v>0.49999999999999994</v>
      </c>
      <c r="P38" s="1">
        <f t="shared" ref="P38" si="15">O38+0.05</f>
        <v>0.54999999999999993</v>
      </c>
      <c r="Q38" s="1">
        <f t="shared" ref="Q38" si="16">P38+0.05</f>
        <v>0.6</v>
      </c>
      <c r="R38" s="1">
        <f t="shared" ref="R38" si="17">Q38+0.05</f>
        <v>0.65</v>
      </c>
      <c r="S38" s="1">
        <f t="shared" ref="S38" si="18">R38+0.05</f>
        <v>0.70000000000000007</v>
      </c>
      <c r="T38" s="1">
        <f t="shared" ref="T38" si="19">S38+0.05</f>
        <v>0.75000000000000011</v>
      </c>
      <c r="U38" s="1">
        <f t="shared" ref="U38" si="20">T38+0.05</f>
        <v>0.80000000000000016</v>
      </c>
      <c r="V38" s="1">
        <f t="shared" ref="V38" si="21">U38+0.05</f>
        <v>0.8500000000000002</v>
      </c>
      <c r="W38" s="1">
        <f>V38+0.05</f>
        <v>0.90000000000000024</v>
      </c>
      <c r="X38" s="1">
        <f t="shared" ref="X38" si="22">W38+0.05</f>
        <v>0.95000000000000029</v>
      </c>
      <c r="Y38" s="1">
        <f t="shared" ref="Y38" si="23">X38+0.05</f>
        <v>1.0000000000000002</v>
      </c>
    </row>
    <row r="39" spans="5:27" x14ac:dyDescent="0.25">
      <c r="E39" s="1">
        <v>1</v>
      </c>
      <c r="F39" s="4">
        <f>F12-F$38</f>
        <v>-4.9208658906072837E-2</v>
      </c>
      <c r="G39" s="4">
        <f t="shared" ref="G39:Y39" si="24">G12-G$38</f>
        <v>-9.8547947306869804E-2</v>
      </c>
      <c r="H39" s="4">
        <f t="shared" si="24"/>
        <v>-0.14755538437564281</v>
      </c>
      <c r="I39" s="4">
        <f t="shared" si="24"/>
        <v>-0.19615334682445021</v>
      </c>
      <c r="J39" s="4">
        <f t="shared" si="24"/>
        <v>-0.24426546886665335</v>
      </c>
      <c r="K39" s="4">
        <f t="shared" si="24"/>
        <v>-0.2918175229396</v>
      </c>
      <c r="L39" s="4">
        <f t="shared" si="24"/>
        <v>-0.33873743887932056</v>
      </c>
      <c r="M39" s="4">
        <f t="shared" si="24"/>
        <v>-0.38495468984419756</v>
      </c>
      <c r="N39" s="4">
        <f t="shared" si="24"/>
        <v>-0.43039921725445446</v>
      </c>
      <c r="O39" s="4">
        <f t="shared" si="24"/>
        <v>-0.47499999999999992</v>
      </c>
      <c r="P39" s="4">
        <f t="shared" si="24"/>
        <v>-0.51868330875332136</v>
      </c>
      <c r="Q39" s="4">
        <f t="shared" si="24"/>
        <v>-0.56137062630882817</v>
      </c>
      <c r="R39" s="4">
        <f t="shared" si="24"/>
        <v>-0.60297615521735271</v>
      </c>
      <c r="S39" s="4">
        <f t="shared" si="24"/>
        <v>-0.64340376647689002</v>
      </c>
      <c r="T39" s="4">
        <f t="shared" si="24"/>
        <v>-0.68254315547698263</v>
      </c>
      <c r="U39" s="4">
        <f t="shared" si="24"/>
        <v>-0.72026484499895149</v>
      </c>
      <c r="V39" s="4">
        <f t="shared" si="24"/>
        <v>-0.75641347885943155</v>
      </c>
      <c r="W39" s="4">
        <f t="shared" si="24"/>
        <v>-0.79079852913782633</v>
      </c>
      <c r="X39" s="4">
        <f t="shared" si="24"/>
        <v>-0.82318099312106519</v>
      </c>
      <c r="Y39" s="4">
        <f t="shared" si="24"/>
        <v>-0.85325368369042498</v>
      </c>
      <c r="AA39" s="6">
        <f>MIN(F39:Y39)</f>
        <v>-0.85325368369042498</v>
      </c>
    </row>
    <row r="40" spans="5:27" x14ac:dyDescent="0.25">
      <c r="E40" s="1">
        <v>5</v>
      </c>
      <c r="F40" s="4">
        <f t="shared" ref="F40:Y40" si="25">F13-F$38</f>
        <v>-4.8722384189002904E-2</v>
      </c>
      <c r="G40" s="4">
        <f t="shared" si="25"/>
        <v>-9.4949236620531952E-2</v>
      </c>
      <c r="H40" s="4">
        <f t="shared" si="25"/>
        <v>-0.13789511340920357</v>
      </c>
      <c r="I40" s="4">
        <f t="shared" si="25"/>
        <v>-0.1774872340008449</v>
      </c>
      <c r="J40" s="4">
        <f t="shared" si="25"/>
        <v>-0.21387663103734639</v>
      </c>
      <c r="K40" s="4">
        <f t="shared" si="25"/>
        <v>-0.24725504947368307</v>
      </c>
      <c r="L40" s="4">
        <f t="shared" si="25"/>
        <v>-0.27779076935742625</v>
      </c>
      <c r="M40" s="4">
        <f t="shared" si="25"/>
        <v>-0.30560967265565586</v>
      </c>
      <c r="N40" s="4">
        <f t="shared" si="25"/>
        <v>-0.33079110490516617</v>
      </c>
      <c r="O40" s="4">
        <f t="shared" si="25"/>
        <v>-0.35336720036532687</v>
      </c>
      <c r="P40" s="4">
        <f t="shared" si="25"/>
        <v>-0.37332130490009807</v>
      </c>
      <c r="Q40" s="4">
        <f t="shared" si="25"/>
        <v>-0.39058333592399508</v>
      </c>
      <c r="R40" s="4">
        <f t="shared" si="25"/>
        <v>-0.40502014488151816</v>
      </c>
      <c r="S40" s="4">
        <f t="shared" si="25"/>
        <v>-0.41641793611808942</v>
      </c>
      <c r="T40" s="4">
        <f t="shared" si="25"/>
        <v>-0.42445117501679008</v>
      </c>
      <c r="U40" s="4">
        <f t="shared" si="25"/>
        <v>-0.42862640063199431</v>
      </c>
      <c r="V40" s="4">
        <f t="shared" si="25"/>
        <v>-0.42817452601090505</v>
      </c>
      <c r="W40" s="4">
        <f t="shared" si="25"/>
        <v>-0.42182375010498158</v>
      </c>
      <c r="X40" s="4">
        <f t="shared" si="25"/>
        <v>-0.4072469149703819</v>
      </c>
      <c r="Y40" s="4">
        <f t="shared" si="25"/>
        <v>-0.37937714229903929</v>
      </c>
      <c r="AA40" s="6">
        <f t="shared" ref="AA40:AA47" si="26">MIN(F40:Y40)</f>
        <v>-0.42862640063199431</v>
      </c>
    </row>
    <row r="41" spans="5:27" x14ac:dyDescent="0.25">
      <c r="E41" s="1">
        <v>10</v>
      </c>
      <c r="F41" s="4">
        <f t="shared" ref="F41:Y41" si="27">F14-F$38</f>
        <v>-4.7471421455538218E-2</v>
      </c>
      <c r="G41" s="4">
        <f t="shared" si="27"/>
        <v>-8.8988326236838874E-2</v>
      </c>
      <c r="H41" s="4">
        <f t="shared" si="27"/>
        <v>-0.12478927367316665</v>
      </c>
      <c r="I41" s="4">
        <f t="shared" si="27"/>
        <v>-0.15594058644736922</v>
      </c>
      <c r="J41" s="4">
        <f t="shared" si="27"/>
        <v>-0.18326048882226562</v>
      </c>
      <c r="K41" s="4">
        <f t="shared" si="27"/>
        <v>-0.20730540606184678</v>
      </c>
      <c r="L41" s="4">
        <f t="shared" si="27"/>
        <v>-0.22844774188017281</v>
      </c>
      <c r="M41" s="4">
        <f t="shared" si="27"/>
        <v>-0.24693289887382397</v>
      </c>
      <c r="N41" s="4">
        <f t="shared" si="27"/>
        <v>-0.26291397155260132</v>
      </c>
      <c r="O41" s="4">
        <f t="shared" si="27"/>
        <v>-0.27647132974729477</v>
      </c>
      <c r="P41" s="4">
        <f t="shared" si="27"/>
        <v>-0.28762192339305487</v>
      </c>
      <c r="Q41" s="4">
        <f t="shared" si="27"/>
        <v>-0.2963205143995119</v>
      </c>
      <c r="R41" s="4">
        <f t="shared" si="27"/>
        <v>-0.30245285005999734</v>
      </c>
      <c r="S41" s="4">
        <f t="shared" si="27"/>
        <v>-0.30581831814867122</v>
      </c>
      <c r="T41" s="4">
        <f t="shared" si="27"/>
        <v>-0.30609546230764201</v>
      </c>
      <c r="U41" s="4">
        <f t="shared" si="27"/>
        <v>-0.30277449643999305</v>
      </c>
      <c r="V41" s="4">
        <f t="shared" si="27"/>
        <v>-0.29501611702819541</v>
      </c>
      <c r="W41" s="4">
        <f t="shared" si="27"/>
        <v>-0.2813147710666164</v>
      </c>
      <c r="X41" s="4">
        <f t="shared" si="27"/>
        <v>-0.25849710781876056</v>
      </c>
      <c r="Y41" s="4">
        <f t="shared" si="27"/>
        <v>-0.21719626750921039</v>
      </c>
      <c r="AA41" s="6">
        <f t="shared" si="26"/>
        <v>-0.30609546230764201</v>
      </c>
    </row>
    <row r="42" spans="5:27" x14ac:dyDescent="0.25">
      <c r="E42" s="1">
        <v>20</v>
      </c>
      <c r="F42" s="4">
        <f t="shared" ref="F42:Y42" si="28">F15-F$38</f>
        <v>-4.4550967418573409E-2</v>
      </c>
      <c r="G42" s="4">
        <f t="shared" si="28"/>
        <v>-7.8627511977525211E-2</v>
      </c>
      <c r="H42" s="4">
        <f t="shared" si="28"/>
        <v>-0.10586865802484394</v>
      </c>
      <c r="I42" s="4">
        <f t="shared" si="28"/>
        <v>-0.12847994752126923</v>
      </c>
      <c r="J42" s="4">
        <f t="shared" si="28"/>
        <v>-0.14760151431695495</v>
      </c>
      <c r="K42" s="4">
        <f t="shared" si="28"/>
        <v>-0.16388377341280955</v>
      </c>
      <c r="L42" s="4">
        <f t="shared" si="28"/>
        <v>-0.17772378636808786</v>
      </c>
      <c r="M42" s="4">
        <f t="shared" si="28"/>
        <v>-0.18937058607194571</v>
      </c>
      <c r="N42" s="4">
        <f t="shared" si="28"/>
        <v>-0.19897655682610799</v>
      </c>
      <c r="O42" s="4">
        <f t="shared" si="28"/>
        <v>-0.20662351526680589</v>
      </c>
      <c r="P42" s="4">
        <f t="shared" si="28"/>
        <v>-0.21233504151325716</v>
      </c>
      <c r="Q42" s="4">
        <f t="shared" si="28"/>
        <v>-0.21607968365540359</v>
      </c>
      <c r="R42" s="4">
        <f t="shared" si="28"/>
        <v>-0.21776609384149614</v>
      </c>
      <c r="S42" s="4">
        <f t="shared" si="28"/>
        <v>-0.21722824856697215</v>
      </c>
      <c r="T42" s="4">
        <f t="shared" si="28"/>
        <v>-0.21419462924086796</v>
      </c>
      <c r="U42" s="4">
        <f t="shared" si="28"/>
        <v>-0.20822576251692548</v>
      </c>
      <c r="V42" s="4">
        <f t="shared" si="28"/>
        <v>-0.1985777108584541</v>
      </c>
      <c r="W42" s="4">
        <f t="shared" si="28"/>
        <v>-0.18385325730425228</v>
      </c>
      <c r="X42" s="4">
        <f t="shared" si="28"/>
        <v>-0.16081863624926496</v>
      </c>
      <c r="Y42" s="4">
        <f t="shared" si="28"/>
        <v>-0.11663898290487518</v>
      </c>
      <c r="AA42" s="6">
        <f t="shared" si="26"/>
        <v>-0.21776609384149614</v>
      </c>
    </row>
    <row r="43" spans="5:27" x14ac:dyDescent="0.25">
      <c r="E43" s="1">
        <v>50</v>
      </c>
      <c r="F43" s="4">
        <f t="shared" ref="F43:Y43" si="29">F16-F$38</f>
        <v>-3.7451412164665944E-2</v>
      </c>
      <c r="G43" s="4">
        <f t="shared" si="29"/>
        <v>-6.0805635605816206E-2</v>
      </c>
      <c r="H43" s="4">
        <f t="shared" si="29"/>
        <v>-7.8299232816713846E-2</v>
      </c>
      <c r="I43" s="4">
        <f t="shared" si="29"/>
        <v>-9.2265969234135894E-2</v>
      </c>
      <c r="J43" s="4">
        <f t="shared" si="29"/>
        <v>-0.10369941560344553</v>
      </c>
      <c r="K43" s="4">
        <f t="shared" si="29"/>
        <v>-0.11312286746434339</v>
      </c>
      <c r="L43" s="4">
        <f t="shared" si="29"/>
        <v>-0.12084293317941255</v>
      </c>
      <c r="M43" s="4">
        <f t="shared" si="29"/>
        <v>-0.12704763028056842</v>
      </c>
      <c r="N43" s="4">
        <f t="shared" si="29"/>
        <v>-0.13185082143139121</v>
      </c>
      <c r="O43" s="4">
        <f t="shared" si="29"/>
        <v>-0.13531388861749705</v>
      </c>
      <c r="P43" s="4">
        <f t="shared" si="29"/>
        <v>-0.13745587705832668</v>
      </c>
      <c r="Q43" s="4">
        <f t="shared" si="29"/>
        <v>-0.13825641055697163</v>
      </c>
      <c r="R43" s="4">
        <f t="shared" si="29"/>
        <v>-0.13765248772158833</v>
      </c>
      <c r="S43" s="4">
        <f t="shared" si="29"/>
        <v>-0.13552790770183853</v>
      </c>
      <c r="T43" s="4">
        <f t="shared" si="29"/>
        <v>-0.13169074810403825</v>
      </c>
      <c r="U43" s="4">
        <f t="shared" si="29"/>
        <v>-0.12582689611423148</v>
      </c>
      <c r="V43" s="4">
        <f t="shared" si="29"/>
        <v>-0.11739600249700843</v>
      </c>
      <c r="W43" s="4">
        <f t="shared" si="29"/>
        <v>-0.10535482802304763</v>
      </c>
      <c r="X43" s="4">
        <f t="shared" si="29"/>
        <v>-8.7137625603967206E-2</v>
      </c>
      <c r="Y43" s="4">
        <f t="shared" si="29"/>
        <v>-4.8758459444070867E-2</v>
      </c>
      <c r="AA43" s="6">
        <f t="shared" si="26"/>
        <v>-0.13825641055697163</v>
      </c>
    </row>
    <row r="44" spans="5:27" x14ac:dyDescent="0.25">
      <c r="E44" s="1">
        <v>100</v>
      </c>
      <c r="F44" s="4">
        <f t="shared" ref="F44:Y44" si="30">F17-F$38</f>
        <v>-3.0668188014133263E-2</v>
      </c>
      <c r="G44" s="4">
        <f t="shared" si="30"/>
        <v>-4.7415324709331172E-2</v>
      </c>
      <c r="H44" s="4">
        <f t="shared" si="30"/>
        <v>-5.963048364735743E-2</v>
      </c>
      <c r="I44" s="4">
        <f t="shared" si="30"/>
        <v>-6.9209584581315209E-2</v>
      </c>
      <c r="J44" s="4">
        <f t="shared" si="30"/>
        <v>-7.6920210086511287E-2</v>
      </c>
      <c r="K44" s="4">
        <f t="shared" si="30"/>
        <v>-8.3158571381194951E-2</v>
      </c>
      <c r="L44" s="4">
        <f t="shared" si="30"/>
        <v>-8.815438987567864E-2</v>
      </c>
      <c r="M44" s="4">
        <f t="shared" si="30"/>
        <v>-9.2047701511479785E-2</v>
      </c>
      <c r="N44" s="4">
        <f t="shared" si="30"/>
        <v>-9.4923058105668812E-2</v>
      </c>
      <c r="O44" s="4">
        <f t="shared" si="30"/>
        <v>-9.6826049103582001E-2</v>
      </c>
      <c r="P44" s="4">
        <f t="shared" si="30"/>
        <v>-9.7771007959964684E-2</v>
      </c>
      <c r="Q44" s="4">
        <f t="shared" si="30"/>
        <v>-9.7743262801968211E-2</v>
      </c>
      <c r="R44" s="4">
        <f t="shared" si="30"/>
        <v>-9.6696811880338851E-2</v>
      </c>
      <c r="S44" s="4">
        <f t="shared" si="30"/>
        <v>-9.4546506630773242E-2</v>
      </c>
      <c r="T44" s="4">
        <f t="shared" si="30"/>
        <v>-9.1151311112847022E-2</v>
      </c>
      <c r="U44" s="4">
        <f t="shared" si="30"/>
        <v>-8.6279572827317352E-2</v>
      </c>
      <c r="V44" s="4">
        <f t="shared" si="30"/>
        <v>-7.9530659230951595E-2</v>
      </c>
      <c r="W44" s="4">
        <f t="shared" si="30"/>
        <v>-7.0123929652186723E-2</v>
      </c>
      <c r="X44" s="4">
        <f t="shared" si="30"/>
        <v>-5.6100073883102897E-2</v>
      </c>
      <c r="Y44" s="4">
        <f t="shared" si="30"/>
        <v>-2.4745270015269383E-2</v>
      </c>
      <c r="AA44" s="6">
        <f t="shared" si="26"/>
        <v>-9.7771007959964684E-2</v>
      </c>
    </row>
    <row r="45" spans="5:27" x14ac:dyDescent="0.25">
      <c r="E45" s="1">
        <v>200</v>
      </c>
      <c r="F45" s="4">
        <f t="shared" ref="F45:Y45" si="31">F18-F$38</f>
        <v>-2.4006602764580113E-2</v>
      </c>
      <c r="G45" s="4">
        <f t="shared" si="31"/>
        <v>-3.5833583851576853E-2</v>
      </c>
      <c r="H45" s="4">
        <f t="shared" si="31"/>
        <v>-4.4322861525282684E-2</v>
      </c>
      <c r="I45" s="4">
        <f t="shared" si="31"/>
        <v>-5.0899130054862629E-2</v>
      </c>
      <c r="J45" s="4">
        <f t="shared" si="31"/>
        <v>-5.6127319588274244E-2</v>
      </c>
      <c r="K45" s="4">
        <f t="shared" si="31"/>
        <v>-6.0296568092742198E-2</v>
      </c>
      <c r="L45" s="4">
        <f t="shared" si="31"/>
        <v>-6.3573760193397222E-2</v>
      </c>
      <c r="M45" s="4">
        <f t="shared" si="31"/>
        <v>-6.6060362021460151E-2</v>
      </c>
      <c r="N45" s="4">
        <f t="shared" si="31"/>
        <v>-6.781755223528374E-2</v>
      </c>
      <c r="O45" s="4">
        <f t="shared" si="31"/>
        <v>-6.8878312448610257E-2</v>
      </c>
      <c r="P45" s="4">
        <f t="shared" si="31"/>
        <v>-6.9253057255924066E-2</v>
      </c>
      <c r="Q45" s="4">
        <f t="shared" si="31"/>
        <v>-6.8931286763406652E-2</v>
      </c>
      <c r="R45" s="4">
        <f t="shared" si="31"/>
        <v>-6.7879915371066857E-2</v>
      </c>
      <c r="S45" s="4">
        <f t="shared" si="31"/>
        <v>-6.6037613749928004E-2</v>
      </c>
      <c r="T45" s="4">
        <f t="shared" si="31"/>
        <v>-6.3302662892847694E-2</v>
      </c>
      <c r="U45" s="4">
        <f t="shared" si="31"/>
        <v>-5.9507688803365988E-2</v>
      </c>
      <c r="V45" s="4">
        <f t="shared" si="31"/>
        <v>-5.436242942695424E-2</v>
      </c>
      <c r="W45" s="4">
        <f t="shared" si="31"/>
        <v>-4.7298615165330404E-2</v>
      </c>
      <c r="X45" s="4">
        <f t="shared" si="31"/>
        <v>-3.6875088122588218E-2</v>
      </c>
      <c r="Y45" s="4">
        <f t="shared" si="31"/>
        <v>-1.2465661135916184E-2</v>
      </c>
      <c r="AA45" s="6">
        <f t="shared" si="26"/>
        <v>-6.9253057255924066E-2</v>
      </c>
    </row>
    <row r="46" spans="5:27" x14ac:dyDescent="0.25">
      <c r="E46" s="1">
        <v>500</v>
      </c>
      <c r="F46" s="4">
        <f t="shared" ref="F46:Y46" si="32">F19-F$38</f>
        <v>-1.6570594218134095E-2</v>
      </c>
      <c r="G46" s="4">
        <f t="shared" si="32"/>
        <v>-2.3986346542725537E-2</v>
      </c>
      <c r="H46" s="4">
        <f t="shared" si="32"/>
        <v>-2.9242755212035385E-2</v>
      </c>
      <c r="I46" s="4">
        <f t="shared" si="32"/>
        <v>-3.3271171383978809E-2</v>
      </c>
      <c r="J46" s="4">
        <f t="shared" si="32"/>
        <v>-3.643696904635213E-2</v>
      </c>
      <c r="K46" s="4">
        <f t="shared" si="32"/>
        <v>-3.8926313492582243E-2</v>
      </c>
      <c r="L46" s="4">
        <f t="shared" si="32"/>
        <v>-4.0846394825719723E-2</v>
      </c>
      <c r="M46" s="4">
        <f t="shared" si="32"/>
        <v>-4.2262291746733183E-2</v>
      </c>
      <c r="N46" s="4">
        <f t="shared" si="32"/>
        <v>-4.3213211888764202E-2</v>
      </c>
      <c r="O46" s="4">
        <f t="shared" si="32"/>
        <v>-4.3720287829503546E-2</v>
      </c>
      <c r="P46" s="4">
        <f t="shared" si="32"/>
        <v>-4.379020371421527E-2</v>
      </c>
      <c r="Q46" s="4">
        <f t="shared" si="32"/>
        <v>-4.341626168379642E-2</v>
      </c>
      <c r="R46" s="4">
        <f t="shared" si="32"/>
        <v>-4.2577312436489545E-2</v>
      </c>
      <c r="S46" s="4">
        <f t="shared" si="32"/>
        <v>-4.1234124091583224E-2</v>
      </c>
      <c r="T46" s="4">
        <f t="shared" si="32"/>
        <v>-3.9321577216977155E-2</v>
      </c>
      <c r="U46" s="4">
        <f t="shared" si="32"/>
        <v>-3.6732402791289975E-2</v>
      </c>
      <c r="V46" s="4">
        <f t="shared" si="32"/>
        <v>-3.3280253919853564E-2</v>
      </c>
      <c r="W46" s="4">
        <f t="shared" si="32"/>
        <v>-2.859921540226984E-2</v>
      </c>
      <c r="X46" s="4">
        <f t="shared" si="32"/>
        <v>-2.175524656735417E-2</v>
      </c>
      <c r="Y46" s="4">
        <f t="shared" si="32"/>
        <v>-5.0087878001092712E-3</v>
      </c>
      <c r="AA46" s="6">
        <f t="shared" si="26"/>
        <v>-4.379020371421527E-2</v>
      </c>
    </row>
    <row r="47" spans="5:27" x14ac:dyDescent="0.25">
      <c r="E47" s="1">
        <v>1000</v>
      </c>
      <c r="F47" s="4">
        <f t="shared" ref="F47:Y47" si="33">F20-F$38</f>
        <v>-1.2229867745725209E-2</v>
      </c>
      <c r="G47" s="4">
        <f t="shared" si="33"/>
        <v>-1.7437347156939828E-2</v>
      </c>
      <c r="H47" s="4">
        <f t="shared" si="33"/>
        <v>-2.1106955792912024E-2</v>
      </c>
      <c r="I47" s="4">
        <f t="shared" si="33"/>
        <v>-2.3904075122550633E-2</v>
      </c>
      <c r="J47" s="4">
        <f t="shared" si="33"/>
        <v>-2.6088905252450389E-2</v>
      </c>
      <c r="K47" s="4">
        <f t="shared" si="33"/>
        <v>-2.7793842063838725E-2</v>
      </c>
      <c r="L47" s="4">
        <f t="shared" si="33"/>
        <v>-2.9095059165835935E-2</v>
      </c>
      <c r="M47" s="4">
        <f t="shared" si="33"/>
        <v>-3.0038783401364566E-2</v>
      </c>
      <c r="N47" s="4">
        <f t="shared" si="33"/>
        <v>-3.0652857582775583E-2</v>
      </c>
      <c r="O47" s="4">
        <f t="shared" si="33"/>
        <v>-3.0952287300886117E-2</v>
      </c>
      <c r="P47" s="4">
        <f t="shared" si="33"/>
        <v>-3.0941820358369898E-2</v>
      </c>
      <c r="Q47" s="4">
        <f t="shared" si="33"/>
        <v>-3.0616705518629606E-2</v>
      </c>
      <c r="R47" s="4">
        <f t="shared" si="33"/>
        <v>-2.9961933002690233E-2</v>
      </c>
      <c r="S47" s="4">
        <f t="shared" si="33"/>
        <v>-2.8949653924710717E-2</v>
      </c>
      <c r="T47" s="4">
        <f t="shared" si="33"/>
        <v>-2.753363123662067E-2</v>
      </c>
      <c r="U47" s="4">
        <f t="shared" si="33"/>
        <v>-2.5637671548759511E-2</v>
      </c>
      <c r="V47" s="4">
        <f t="shared" si="33"/>
        <v>-2.312933343625645E-2</v>
      </c>
      <c r="W47" s="4">
        <f t="shared" si="33"/>
        <v>-1.9748280926924378E-2</v>
      </c>
      <c r="X47" s="4">
        <f t="shared" si="33"/>
        <v>-1.4828455733147727E-2</v>
      </c>
      <c r="Y47" s="4">
        <f t="shared" si="33"/>
        <v>-2.5081643414218702E-3</v>
      </c>
      <c r="AA47" s="6">
        <f t="shared" si="26"/>
        <v>-3.0952287300886117E-2</v>
      </c>
    </row>
    <row r="49" spans="5:27" x14ac:dyDescent="0.25">
      <c r="E49" t="s">
        <v>48</v>
      </c>
    </row>
    <row r="50" spans="5:27" x14ac:dyDescent="0.25">
      <c r="E50" t="s">
        <v>46</v>
      </c>
    </row>
    <row r="51" spans="5:27" x14ac:dyDescent="0.25">
      <c r="E51" s="1" t="s">
        <v>10</v>
      </c>
      <c r="F51">
        <v>0.05</v>
      </c>
      <c r="G51">
        <f>F51+0.05</f>
        <v>0.1</v>
      </c>
      <c r="H51">
        <f t="shared" ref="H51" si="34">G51+0.05</f>
        <v>0.15000000000000002</v>
      </c>
      <c r="I51">
        <f t="shared" ref="I51" si="35">H51+0.05</f>
        <v>0.2</v>
      </c>
      <c r="J51">
        <f t="shared" ref="J51" si="36">I51+0.05</f>
        <v>0.25</v>
      </c>
      <c r="K51">
        <f t="shared" ref="K51" si="37">J51+0.05</f>
        <v>0.3</v>
      </c>
      <c r="L51">
        <f t="shared" ref="L51" si="38">K51+0.05</f>
        <v>0.35</v>
      </c>
      <c r="M51">
        <f t="shared" ref="M51" si="39">L51+0.05</f>
        <v>0.39999999999999997</v>
      </c>
      <c r="N51">
        <f t="shared" ref="N51" si="40">M51+0.05</f>
        <v>0.44999999999999996</v>
      </c>
      <c r="O51">
        <f t="shared" ref="O51" si="41">N51+0.05</f>
        <v>0.49999999999999994</v>
      </c>
      <c r="P51">
        <f t="shared" ref="P51" si="42">O51+0.05</f>
        <v>0.54999999999999993</v>
      </c>
      <c r="Q51">
        <f t="shared" ref="Q51" si="43">P51+0.05</f>
        <v>0.6</v>
      </c>
      <c r="R51">
        <f t="shared" ref="R51" si="44">Q51+0.05</f>
        <v>0.65</v>
      </c>
      <c r="S51">
        <f t="shared" ref="S51" si="45">R51+0.05</f>
        <v>0.70000000000000007</v>
      </c>
      <c r="T51">
        <f t="shared" ref="T51" si="46">S51+0.05</f>
        <v>0.75000000000000011</v>
      </c>
      <c r="U51">
        <f t="shared" ref="U51" si="47">T51+0.05</f>
        <v>0.80000000000000016</v>
      </c>
      <c r="V51">
        <f t="shared" ref="V51" si="48">U51+0.05</f>
        <v>0.8500000000000002</v>
      </c>
      <c r="W51">
        <f>V51+0.05</f>
        <v>0.90000000000000024</v>
      </c>
      <c r="X51">
        <f t="shared" ref="X51" si="49">W51+0.05</f>
        <v>0.95000000000000029</v>
      </c>
      <c r="Y51">
        <f t="shared" ref="Y51" si="50">X51+0.05</f>
        <v>1.0000000000000002</v>
      </c>
    </row>
    <row r="52" spans="5:27" x14ac:dyDescent="0.25">
      <c r="E52" s="1">
        <v>1</v>
      </c>
      <c r="F52" s="4">
        <f>F25-F$51</f>
        <v>0.82318099312106485</v>
      </c>
      <c r="G52" s="4">
        <f t="shared" ref="G52:Y52" si="51">G25-G$51</f>
        <v>0.79079852913782611</v>
      </c>
      <c r="H52" s="4">
        <f t="shared" si="51"/>
        <v>0.75641347885943122</v>
      </c>
      <c r="I52" s="4">
        <f t="shared" si="51"/>
        <v>0.72026484499895127</v>
      </c>
      <c r="J52" s="4">
        <f t="shared" si="51"/>
        <v>0.68254315547698252</v>
      </c>
      <c r="K52" s="4">
        <f t="shared" si="51"/>
        <v>0.6434037664768899</v>
      </c>
      <c r="L52" s="4">
        <f t="shared" si="51"/>
        <v>0.60297615521735271</v>
      </c>
      <c r="M52" s="4">
        <f t="shared" si="51"/>
        <v>0.56137062630882828</v>
      </c>
      <c r="N52" s="4">
        <f t="shared" si="51"/>
        <v>0.51868330875332147</v>
      </c>
      <c r="O52" s="4">
        <f t="shared" si="51"/>
        <v>0.47500000000000003</v>
      </c>
      <c r="P52" s="4">
        <f t="shared" si="51"/>
        <v>0.43039921725445451</v>
      </c>
      <c r="Q52" s="4">
        <f t="shared" si="51"/>
        <v>0.38495468984419756</v>
      </c>
      <c r="R52" s="4">
        <f t="shared" si="51"/>
        <v>0.33873743887932051</v>
      </c>
      <c r="S52" s="4">
        <f t="shared" si="51"/>
        <v>0.29181752293959995</v>
      </c>
      <c r="T52" s="4">
        <f t="shared" si="51"/>
        <v>0.24426546886665323</v>
      </c>
      <c r="U52" s="4">
        <f t="shared" si="51"/>
        <v>0.19615334682444996</v>
      </c>
      <c r="V52" s="4">
        <f t="shared" si="51"/>
        <v>0.14755538437564264</v>
      </c>
      <c r="W52" s="4">
        <f t="shared" si="51"/>
        <v>9.8547947306869554E-2</v>
      </c>
      <c r="X52" s="4">
        <f t="shared" si="51"/>
        <v>4.9208658906072622E-2</v>
      </c>
      <c r="Y52" s="4">
        <f t="shared" si="51"/>
        <v>-3.8558098075613945E-4</v>
      </c>
      <c r="AA52" s="6">
        <f>MAX(F52:Y52)</f>
        <v>0.82318099312106485</v>
      </c>
    </row>
    <row r="53" spans="5:27" x14ac:dyDescent="0.25">
      <c r="E53" s="1">
        <v>5</v>
      </c>
      <c r="F53" s="4">
        <f t="shared" ref="F53:Y53" si="52">F26-F$51</f>
        <v>0.40724691497038207</v>
      </c>
      <c r="G53" s="4">
        <f t="shared" si="52"/>
        <v>0.42182375010498141</v>
      </c>
      <c r="H53" s="4">
        <f t="shared" si="52"/>
        <v>0.428174526010905</v>
      </c>
      <c r="I53" s="4">
        <f t="shared" si="52"/>
        <v>0.42862640063199414</v>
      </c>
      <c r="J53" s="4">
        <f t="shared" si="52"/>
        <v>0.42445117501678986</v>
      </c>
      <c r="K53" s="4">
        <f t="shared" si="52"/>
        <v>0.41641793611808947</v>
      </c>
      <c r="L53" s="4">
        <f t="shared" si="52"/>
        <v>0.40502014488151816</v>
      </c>
      <c r="M53" s="4">
        <f t="shared" si="52"/>
        <v>0.39058333592399513</v>
      </c>
      <c r="N53" s="4">
        <f t="shared" si="52"/>
        <v>0.37332130490009807</v>
      </c>
      <c r="O53" s="4">
        <f t="shared" si="52"/>
        <v>0.35336720036532682</v>
      </c>
      <c r="P53" s="4">
        <f t="shared" si="52"/>
        <v>0.33079110490516628</v>
      </c>
      <c r="Q53" s="4">
        <f t="shared" si="52"/>
        <v>0.30560967265565597</v>
      </c>
      <c r="R53" s="4">
        <f t="shared" si="52"/>
        <v>0.27779076935742619</v>
      </c>
      <c r="S53" s="4">
        <f t="shared" si="52"/>
        <v>0.24725504947368304</v>
      </c>
      <c r="T53" s="4">
        <f t="shared" si="52"/>
        <v>0.21387663103734633</v>
      </c>
      <c r="U53" s="4">
        <f t="shared" si="52"/>
        <v>0.17748723400084476</v>
      </c>
      <c r="V53" s="4">
        <f t="shared" si="52"/>
        <v>0.13789511340920335</v>
      </c>
      <c r="W53" s="4">
        <f t="shared" si="52"/>
        <v>9.4949236620531674E-2</v>
      </c>
      <c r="X53" s="4">
        <f t="shared" si="52"/>
        <v>4.8722384189002654E-2</v>
      </c>
      <c r="Y53" s="4">
        <f t="shared" si="52"/>
        <v>-9.3420600039806345E-5</v>
      </c>
      <c r="AA53" s="6">
        <f t="shared" ref="AA53:AA60" si="53">MAX(F53:Y53)</f>
        <v>0.42862640063199414</v>
      </c>
    </row>
    <row r="54" spans="5:27" x14ac:dyDescent="0.25">
      <c r="E54" s="1">
        <v>10</v>
      </c>
      <c r="F54" s="4">
        <f t="shared" ref="F54:Y54" si="54">F27-F$51</f>
        <v>0.25849710781876073</v>
      </c>
      <c r="G54" s="4">
        <f t="shared" si="54"/>
        <v>0.2813147710666164</v>
      </c>
      <c r="H54" s="4">
        <f t="shared" si="54"/>
        <v>0.2950161170281953</v>
      </c>
      <c r="I54" s="4">
        <f t="shared" si="54"/>
        <v>0.30277449643999294</v>
      </c>
      <c r="J54" s="4">
        <f t="shared" si="54"/>
        <v>0.30609546230764151</v>
      </c>
      <c r="K54" s="4">
        <f t="shared" si="54"/>
        <v>0.30581831814867116</v>
      </c>
      <c r="L54" s="4">
        <f t="shared" si="54"/>
        <v>0.30245285005999722</v>
      </c>
      <c r="M54" s="4">
        <f t="shared" si="54"/>
        <v>0.29632051439951196</v>
      </c>
      <c r="N54" s="4">
        <f t="shared" si="54"/>
        <v>0.28762192339305503</v>
      </c>
      <c r="O54" s="4">
        <f t="shared" si="54"/>
        <v>0.27647132974729477</v>
      </c>
      <c r="P54" s="4">
        <f t="shared" si="54"/>
        <v>0.26291397155260143</v>
      </c>
      <c r="Q54" s="4">
        <f t="shared" si="54"/>
        <v>0.24693289887382408</v>
      </c>
      <c r="R54" s="4">
        <f t="shared" si="54"/>
        <v>0.22844774188017269</v>
      </c>
      <c r="S54" s="4">
        <f t="shared" si="54"/>
        <v>0.20730540606184678</v>
      </c>
      <c r="T54" s="4">
        <f t="shared" si="54"/>
        <v>0.18326048882226564</v>
      </c>
      <c r="U54" s="4">
        <f t="shared" si="54"/>
        <v>0.15594058644736919</v>
      </c>
      <c r="V54" s="4">
        <f t="shared" si="54"/>
        <v>0.1247892736731665</v>
      </c>
      <c r="W54" s="4">
        <f t="shared" si="54"/>
        <v>8.8988326236838611E-2</v>
      </c>
      <c r="X54" s="4">
        <f t="shared" si="54"/>
        <v>4.7471421455537954E-2</v>
      </c>
      <c r="Y54" s="4">
        <f t="shared" si="54"/>
        <v>-4.7890433157782297E-5</v>
      </c>
      <c r="AA54" s="6">
        <f t="shared" si="53"/>
        <v>0.30609546230764151</v>
      </c>
    </row>
    <row r="55" spans="5:27" x14ac:dyDescent="0.25">
      <c r="E55" s="1">
        <v>20</v>
      </c>
      <c r="F55" s="4">
        <f t="shared" ref="F55:Y55" si="55">F28-F$51</f>
        <v>0.16081863624926512</v>
      </c>
      <c r="G55" s="4">
        <f t="shared" si="55"/>
        <v>0.18385325730425237</v>
      </c>
      <c r="H55" s="4">
        <f t="shared" si="55"/>
        <v>0.1985777108584541</v>
      </c>
      <c r="I55" s="4">
        <f t="shared" si="55"/>
        <v>0.20822576251692543</v>
      </c>
      <c r="J55" s="4">
        <f t="shared" si="55"/>
        <v>0.21419462924086796</v>
      </c>
      <c r="K55" s="4">
        <f t="shared" si="55"/>
        <v>0.21722824856697215</v>
      </c>
      <c r="L55" s="4">
        <f t="shared" si="55"/>
        <v>0.21776609384149603</v>
      </c>
      <c r="M55" s="4">
        <f t="shared" si="55"/>
        <v>0.2160796836554037</v>
      </c>
      <c r="N55" s="4">
        <f t="shared" si="55"/>
        <v>0.21233504151325722</v>
      </c>
      <c r="O55" s="4">
        <f t="shared" si="55"/>
        <v>0.20662351526680584</v>
      </c>
      <c r="P55" s="4">
        <f t="shared" si="55"/>
        <v>0.19897655682610804</v>
      </c>
      <c r="Q55" s="4">
        <f t="shared" si="55"/>
        <v>0.18937058607194579</v>
      </c>
      <c r="R55" s="4">
        <f t="shared" si="55"/>
        <v>0.17772378636808783</v>
      </c>
      <c r="S55" s="4">
        <f t="shared" si="55"/>
        <v>0.16388377341280957</v>
      </c>
      <c r="T55" s="4">
        <f t="shared" si="55"/>
        <v>0.14760151431695478</v>
      </c>
      <c r="U55" s="4">
        <f t="shared" si="55"/>
        <v>0.12847994752126912</v>
      </c>
      <c r="V55" s="4">
        <f t="shared" si="55"/>
        <v>0.1058686580248438</v>
      </c>
      <c r="W55" s="4">
        <f t="shared" si="55"/>
        <v>7.8627511977525044E-2</v>
      </c>
      <c r="X55" s="4">
        <f t="shared" si="55"/>
        <v>4.4550967418573229E-2</v>
      </c>
      <c r="Y55" s="4">
        <f t="shared" si="55"/>
        <v>-2.4246478459444276E-5</v>
      </c>
      <c r="AA55" s="6">
        <f t="shared" si="53"/>
        <v>0.21776609384149603</v>
      </c>
    </row>
    <row r="56" spans="5:27" x14ac:dyDescent="0.25">
      <c r="E56" s="1">
        <v>50</v>
      </c>
      <c r="F56" s="4">
        <f t="shared" ref="F56:Y56" si="56">F29-F$51</f>
        <v>8.7137625603967359E-2</v>
      </c>
      <c r="G56" s="4">
        <f t="shared" si="56"/>
        <v>0.10535482802304771</v>
      </c>
      <c r="H56" s="4">
        <f t="shared" si="56"/>
        <v>0.11739600249700843</v>
      </c>
      <c r="I56" s="4">
        <f t="shared" si="56"/>
        <v>0.12582689611423153</v>
      </c>
      <c r="J56" s="4">
        <f t="shared" si="56"/>
        <v>0.13169074810403825</v>
      </c>
      <c r="K56" s="4">
        <f t="shared" si="56"/>
        <v>0.13552790770183848</v>
      </c>
      <c r="L56" s="4">
        <f t="shared" si="56"/>
        <v>0.13765248772158833</v>
      </c>
      <c r="M56" s="4">
        <f t="shared" si="56"/>
        <v>0.13825641055697163</v>
      </c>
      <c r="N56" s="4">
        <f t="shared" si="56"/>
        <v>0.13745587705832674</v>
      </c>
      <c r="O56" s="4">
        <f t="shared" si="56"/>
        <v>0.13531388861749677</v>
      </c>
      <c r="P56" s="4">
        <f t="shared" si="56"/>
        <v>0.13185082143139126</v>
      </c>
      <c r="Q56" s="4">
        <f t="shared" si="56"/>
        <v>0.12704763028056842</v>
      </c>
      <c r="R56" s="4">
        <f t="shared" si="56"/>
        <v>0.12084293317941253</v>
      </c>
      <c r="S56" s="4">
        <f t="shared" si="56"/>
        <v>0.1131228674643433</v>
      </c>
      <c r="T56" s="4">
        <f t="shared" si="56"/>
        <v>0.10369941560344564</v>
      </c>
      <c r="U56" s="4">
        <f t="shared" si="56"/>
        <v>9.226596923413577E-2</v>
      </c>
      <c r="V56" s="4">
        <f t="shared" si="56"/>
        <v>7.8299232816713693E-2</v>
      </c>
      <c r="W56" s="4">
        <f t="shared" si="56"/>
        <v>6.0805635605816089E-2</v>
      </c>
      <c r="X56" s="4">
        <f t="shared" si="56"/>
        <v>3.7451412164665743E-2</v>
      </c>
      <c r="Y56" s="4">
        <f t="shared" si="56"/>
        <v>-9.771663302071687E-6</v>
      </c>
      <c r="AA56" s="6">
        <f t="shared" si="53"/>
        <v>0.13825641055697163</v>
      </c>
    </row>
    <row r="57" spans="5:27" x14ac:dyDescent="0.25">
      <c r="E57" s="1">
        <v>100</v>
      </c>
      <c r="F57" s="4">
        <f t="shared" ref="F57:Y57" si="57">F30-F$51</f>
        <v>5.6100073883102938E-2</v>
      </c>
      <c r="G57" s="4">
        <f t="shared" si="57"/>
        <v>7.0123929652186806E-2</v>
      </c>
      <c r="H57" s="4">
        <f t="shared" si="57"/>
        <v>7.9530659230951484E-2</v>
      </c>
      <c r="I57" s="4">
        <f t="shared" si="57"/>
        <v>8.6279572827317297E-2</v>
      </c>
      <c r="J57" s="4">
        <f t="shared" si="57"/>
        <v>9.1151311112847133E-2</v>
      </c>
      <c r="K57" s="4">
        <f t="shared" si="57"/>
        <v>9.4546506630773186E-2</v>
      </c>
      <c r="L57" s="4">
        <f t="shared" si="57"/>
        <v>9.6696811880338851E-2</v>
      </c>
      <c r="M57" s="4">
        <f t="shared" si="57"/>
        <v>9.7743262801968267E-2</v>
      </c>
      <c r="N57" s="4">
        <f t="shared" si="57"/>
        <v>9.7771007959964629E-2</v>
      </c>
      <c r="O57" s="4">
        <f t="shared" si="57"/>
        <v>9.6826049103582001E-2</v>
      </c>
      <c r="P57" s="4">
        <f t="shared" si="57"/>
        <v>9.4923058105668701E-2</v>
      </c>
      <c r="Q57" s="4">
        <f t="shared" si="57"/>
        <v>9.2047701511479785E-2</v>
      </c>
      <c r="R57" s="4">
        <f t="shared" si="57"/>
        <v>8.8154389875678585E-2</v>
      </c>
      <c r="S57" s="4">
        <f t="shared" si="57"/>
        <v>8.3158571381194868E-2</v>
      </c>
      <c r="T57" s="4">
        <f t="shared" si="57"/>
        <v>7.6920210086511287E-2</v>
      </c>
      <c r="U57" s="4">
        <f t="shared" si="57"/>
        <v>6.9209584581315098E-2</v>
      </c>
      <c r="V57" s="4">
        <f t="shared" si="57"/>
        <v>5.9630483647357346E-2</v>
      </c>
      <c r="W57" s="4">
        <f t="shared" si="57"/>
        <v>4.7415324709331075E-2</v>
      </c>
      <c r="X57" s="4">
        <f t="shared" si="57"/>
        <v>3.066818801413318E-2</v>
      </c>
      <c r="Y57" s="4">
        <f t="shared" si="57"/>
        <v>-4.8980731046643911E-6</v>
      </c>
      <c r="AA57" s="6">
        <f t="shared" si="53"/>
        <v>9.7771007959964629E-2</v>
      </c>
    </row>
    <row r="58" spans="5:27" x14ac:dyDescent="0.25">
      <c r="E58" s="1">
        <v>200</v>
      </c>
      <c r="F58" s="4">
        <f t="shared" ref="F58:Y58" si="58">F31-F$51</f>
        <v>3.6875088122588259E-2</v>
      </c>
      <c r="G58" s="4">
        <f t="shared" si="58"/>
        <v>4.7298615165330488E-2</v>
      </c>
      <c r="H58" s="4">
        <f t="shared" si="58"/>
        <v>5.4362429426954129E-2</v>
      </c>
      <c r="I58" s="4">
        <f t="shared" si="58"/>
        <v>5.9507688803365821E-2</v>
      </c>
      <c r="J58" s="4">
        <f t="shared" si="58"/>
        <v>6.3302662892847805E-2</v>
      </c>
      <c r="K58" s="4">
        <f t="shared" si="58"/>
        <v>6.6037613749927948E-2</v>
      </c>
      <c r="L58" s="4">
        <f t="shared" si="58"/>
        <v>6.7879915371066857E-2</v>
      </c>
      <c r="M58" s="4">
        <f t="shared" si="58"/>
        <v>6.8931286763406707E-2</v>
      </c>
      <c r="N58" s="4">
        <f t="shared" si="58"/>
        <v>6.9253057255924011E-2</v>
      </c>
      <c r="O58" s="4">
        <f t="shared" si="58"/>
        <v>6.8878312448610146E-2</v>
      </c>
      <c r="P58" s="4">
        <f t="shared" si="58"/>
        <v>6.7817552235283629E-2</v>
      </c>
      <c r="Q58" s="4">
        <f t="shared" si="58"/>
        <v>6.6060362021460151E-2</v>
      </c>
      <c r="R58" s="4">
        <f t="shared" si="58"/>
        <v>6.3573760193397111E-2</v>
      </c>
      <c r="S58" s="4">
        <f t="shared" si="58"/>
        <v>6.0296568092742087E-2</v>
      </c>
      <c r="T58" s="4">
        <f t="shared" si="58"/>
        <v>5.6127319588274216E-2</v>
      </c>
      <c r="U58" s="4">
        <f t="shared" si="58"/>
        <v>5.0899130054862574E-2</v>
      </c>
      <c r="V58" s="4">
        <f t="shared" si="58"/>
        <v>4.4322861525282531E-2</v>
      </c>
      <c r="W58" s="4">
        <f t="shared" si="58"/>
        <v>3.5833583851576756E-2</v>
      </c>
      <c r="X58" s="4">
        <f t="shared" si="58"/>
        <v>2.4006602764579998E-2</v>
      </c>
      <c r="Y58" s="4">
        <f t="shared" si="58"/>
        <v>-2.4521027406354534E-6</v>
      </c>
      <c r="AA58" s="6">
        <f t="shared" si="53"/>
        <v>6.9253057255924011E-2</v>
      </c>
    </row>
    <row r="59" spans="5:27" x14ac:dyDescent="0.25">
      <c r="E59" s="1">
        <v>500</v>
      </c>
      <c r="F59" s="4">
        <f t="shared" ref="F59:Y59" si="59">F32-F$51</f>
        <v>2.1755246567354322E-2</v>
      </c>
      <c r="G59" s="4">
        <f t="shared" si="59"/>
        <v>2.8599215402269812E-2</v>
      </c>
      <c r="H59" s="4">
        <f t="shared" si="59"/>
        <v>3.3280253919853564E-2</v>
      </c>
      <c r="I59" s="4">
        <f t="shared" si="59"/>
        <v>3.673240279128992E-2</v>
      </c>
      <c r="J59" s="4">
        <f t="shared" si="59"/>
        <v>3.9321577216977155E-2</v>
      </c>
      <c r="K59" s="4">
        <f t="shared" si="59"/>
        <v>4.123412409158328E-2</v>
      </c>
      <c r="L59" s="4">
        <f t="shared" si="59"/>
        <v>4.2577312436489545E-2</v>
      </c>
      <c r="M59" s="4">
        <f t="shared" si="59"/>
        <v>4.3416261683796475E-2</v>
      </c>
      <c r="N59" s="4">
        <f t="shared" si="59"/>
        <v>4.379020371421527E-2</v>
      </c>
      <c r="O59" s="4">
        <f t="shared" si="59"/>
        <v>4.372028782950349E-2</v>
      </c>
      <c r="P59" s="4">
        <f t="shared" si="59"/>
        <v>4.3213211888764147E-2</v>
      </c>
      <c r="Q59" s="4">
        <f t="shared" si="59"/>
        <v>4.2262291746733127E-2</v>
      </c>
      <c r="R59" s="4">
        <f t="shared" si="59"/>
        <v>4.0846394825719723E-2</v>
      </c>
      <c r="S59" s="4">
        <f t="shared" si="59"/>
        <v>3.8926313492582243E-2</v>
      </c>
      <c r="T59" s="4">
        <f t="shared" si="59"/>
        <v>3.6436969046352075E-2</v>
      </c>
      <c r="U59" s="4">
        <f t="shared" si="59"/>
        <v>3.3271171383978726E-2</v>
      </c>
      <c r="V59" s="4">
        <f t="shared" si="59"/>
        <v>2.9242755212035343E-2</v>
      </c>
      <c r="W59" s="4">
        <f t="shared" si="59"/>
        <v>2.3986346542725467E-2</v>
      </c>
      <c r="X59" s="4">
        <f t="shared" si="59"/>
        <v>1.6570594218134116E-2</v>
      </c>
      <c r="Y59" s="4">
        <f t="shared" si="59"/>
        <v>-9.8157772387974518E-7</v>
      </c>
      <c r="AA59" s="6">
        <f t="shared" si="53"/>
        <v>4.379020371421527E-2</v>
      </c>
    </row>
    <row r="60" spans="5:27" x14ac:dyDescent="0.25">
      <c r="E60" s="1">
        <v>1000</v>
      </c>
      <c r="F60" s="4">
        <f t="shared" ref="F60:Y60" si="60">F33-F$51</f>
        <v>1.4828455733147769E-2</v>
      </c>
      <c r="G60" s="4">
        <f t="shared" si="60"/>
        <v>1.974828092692435E-2</v>
      </c>
      <c r="H60" s="4">
        <f t="shared" si="60"/>
        <v>2.3129333436256339E-2</v>
      </c>
      <c r="I60" s="4">
        <f t="shared" si="60"/>
        <v>2.5637671548759455E-2</v>
      </c>
      <c r="J60" s="4">
        <f t="shared" si="60"/>
        <v>2.753363123662067E-2</v>
      </c>
      <c r="K60" s="4">
        <f t="shared" si="60"/>
        <v>2.8949653924710772E-2</v>
      </c>
      <c r="L60" s="4">
        <f t="shared" si="60"/>
        <v>2.9961933002690233E-2</v>
      </c>
      <c r="M60" s="4">
        <f t="shared" si="60"/>
        <v>3.0616705518629661E-2</v>
      </c>
      <c r="N60" s="4">
        <f t="shared" si="60"/>
        <v>3.0941820358369898E-2</v>
      </c>
      <c r="O60" s="4">
        <f t="shared" si="60"/>
        <v>3.0952287300886117E-2</v>
      </c>
      <c r="P60" s="4">
        <f t="shared" si="60"/>
        <v>3.0652857582775583E-2</v>
      </c>
      <c r="Q60" s="4">
        <f t="shared" si="60"/>
        <v>3.0038783401364566E-2</v>
      </c>
      <c r="R60" s="4">
        <f t="shared" si="60"/>
        <v>2.909505916583599E-2</v>
      </c>
      <c r="S60" s="4">
        <f t="shared" si="60"/>
        <v>2.7793842063838725E-2</v>
      </c>
      <c r="T60" s="4">
        <f t="shared" si="60"/>
        <v>2.6088905252450334E-2</v>
      </c>
      <c r="U60" s="4">
        <f t="shared" si="60"/>
        <v>2.390407512255055E-2</v>
      </c>
      <c r="V60" s="4">
        <f t="shared" si="60"/>
        <v>2.1106955792912108E-2</v>
      </c>
      <c r="W60" s="4">
        <f t="shared" si="60"/>
        <v>1.7437347156939786E-2</v>
      </c>
      <c r="X60" s="4">
        <f t="shared" si="60"/>
        <v>1.2229867745725209E-2</v>
      </c>
      <c r="Y60" s="4">
        <f t="shared" si="60"/>
        <v>-4.9091169507242682E-7</v>
      </c>
      <c r="AA60" s="6">
        <f t="shared" si="53"/>
        <v>3.0952287300886117E-2</v>
      </c>
    </row>
  </sheetData>
  <conditionalFormatting sqref="F12:Y20">
    <cfRule type="expression" dxfId="3" priority="6">
      <formula>F12&gt;$F$8</formula>
    </cfRule>
  </conditionalFormatting>
  <conditionalFormatting sqref="F25:Y33">
    <cfRule type="expression" dxfId="2" priority="5">
      <formula>F25&gt;$F$8</formula>
    </cfRule>
  </conditionalFormatting>
  <conditionalFormatting sqref="F39:Y47">
    <cfRule type="expression" dxfId="1" priority="2">
      <formula>F39=$AA39</formula>
    </cfRule>
  </conditionalFormatting>
  <conditionalFormatting sqref="F52:Y60">
    <cfRule type="expression" dxfId="0" priority="1">
      <formula>F52=$AA52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A1E0-F88E-42EC-BDA8-050AADC30495}">
  <dimension ref="B1:Z26"/>
  <sheetViews>
    <sheetView tabSelected="1" topLeftCell="I1" workbookViewId="0">
      <selection activeCell="Q13" sqref="Q13"/>
    </sheetView>
  </sheetViews>
  <sheetFormatPr defaultRowHeight="15" x14ac:dyDescent="0.25"/>
  <sheetData>
    <row r="1" spans="2:26" x14ac:dyDescent="0.25">
      <c r="K1" t="s">
        <v>60</v>
      </c>
      <c r="L1">
        <v>0</v>
      </c>
      <c r="O1" t="s">
        <v>58</v>
      </c>
      <c r="P1" s="9">
        <v>0</v>
      </c>
      <c r="Q1" s="9">
        <v>1</v>
      </c>
      <c r="R1" s="9">
        <v>2</v>
      </c>
      <c r="S1" s="9">
        <v>3</v>
      </c>
      <c r="T1" s="9">
        <v>4</v>
      </c>
      <c r="U1" s="9">
        <v>5</v>
      </c>
    </row>
    <row r="2" spans="2:26" x14ac:dyDescent="0.25">
      <c r="O2" t="s">
        <v>59</v>
      </c>
      <c r="P2">
        <f>P1+1</f>
        <v>1</v>
      </c>
      <c r="Q2">
        <f t="shared" ref="Q2:U2" si="0">Q1+1</f>
        <v>2</v>
      </c>
      <c r="R2">
        <f t="shared" si="0"/>
        <v>3</v>
      </c>
      <c r="S2">
        <f t="shared" si="0"/>
        <v>4</v>
      </c>
      <c r="T2">
        <f t="shared" si="0"/>
        <v>5</v>
      </c>
      <c r="U2">
        <f t="shared" si="0"/>
        <v>6</v>
      </c>
    </row>
    <row r="3" spans="2:26" x14ac:dyDescent="0.25">
      <c r="O3" t="s">
        <v>57</v>
      </c>
      <c r="P3">
        <f>2^(P1)-1</f>
        <v>0</v>
      </c>
      <c r="Q3">
        <f>2^(Q1)-1</f>
        <v>1</v>
      </c>
      <c r="R3">
        <f>2^(R1)-1</f>
        <v>3</v>
      </c>
      <c r="S3">
        <f>2^(S1)-1</f>
        <v>7</v>
      </c>
      <c r="T3">
        <f>2^(T1)-1</f>
        <v>15</v>
      </c>
      <c r="U3">
        <f>2^(U1)-1</f>
        <v>31</v>
      </c>
    </row>
    <row r="4" spans="2:26" x14ac:dyDescent="0.25">
      <c r="J4">
        <f ca="1">RAND()*I21</f>
        <v>5.4601609783266873</v>
      </c>
    </row>
    <row r="5" spans="2:26" x14ac:dyDescent="0.25">
      <c r="J5">
        <v>6.0617668156825895</v>
      </c>
      <c r="M5" t="s">
        <v>49</v>
      </c>
      <c r="N5" t="s">
        <v>61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Z5" t="s">
        <v>50</v>
      </c>
    </row>
    <row r="6" spans="2:26" x14ac:dyDescent="0.25">
      <c r="B6">
        <f>SUM($D$6:D6)</f>
        <v>0.50496256977924192</v>
      </c>
      <c r="C6" s="8">
        <v>0</v>
      </c>
      <c r="D6" s="9">
        <v>0.50496256977924192</v>
      </c>
      <c r="E6" s="9">
        <f>D6</f>
        <v>0.50496256977924192</v>
      </c>
      <c r="F6" s="9"/>
      <c r="G6" s="9"/>
      <c r="H6" s="9"/>
      <c r="I6" s="9"/>
      <c r="K6" s="8">
        <v>0</v>
      </c>
      <c r="L6" s="11" t="str">
        <f>DEC2BIN(K6,4)</f>
        <v>0000</v>
      </c>
      <c r="M6" s="9">
        <v>0.5</v>
      </c>
      <c r="N6" s="9">
        <f>SUM($M$6:M6)</f>
        <v>0.5</v>
      </c>
      <c r="O6" s="7">
        <f>SUMIFS($M$6:$M$21,$P$6:$P$21,K6)+SUMIFS($M$6:$M$21,$Q$6:$Q$21,K6)+SUMIFS($M$6:$M$21,$R$6:$R$21,K6)+SUMIFS($M$6:$M$21,$S$6:$S$21,K6)+SUMIFS($M$6:$M$21,$T$6:$T$21,K6)+SUMIFS($M$6:$M$21,$U$6:$U$21,K6)</f>
        <v>0.5</v>
      </c>
      <c r="P6">
        <f>IF(_xlfn.BITAND($K6,2^P$1)=0,_xlfn.BITOR($K6,2^P$1-1),"")</f>
        <v>0</v>
      </c>
      <c r="Q6">
        <f t="shared" ref="Q6:U21" si="1">IF(_xlfn.BITAND($K6,2^Q$1)=0,_xlfn.BITOR($K6,2^Q$1-1),"")</f>
        <v>1</v>
      </c>
      <c r="R6">
        <f t="shared" si="1"/>
        <v>3</v>
      </c>
      <c r="S6">
        <f t="shared" si="1"/>
        <v>7</v>
      </c>
      <c r="T6">
        <f t="shared" si="1"/>
        <v>15</v>
      </c>
      <c r="U6">
        <f t="shared" si="1"/>
        <v>31</v>
      </c>
      <c r="X6" s="10">
        <v>0</v>
      </c>
      <c r="Y6" s="11" t="str">
        <f>DEC2BIN(X6,4)</f>
        <v>0000</v>
      </c>
      <c r="Z6" s="13">
        <f>F7</f>
        <v>1.059860376336164</v>
      </c>
    </row>
    <row r="7" spans="2:26" x14ac:dyDescent="0.25">
      <c r="B7">
        <f>SUM($D$6:D7)</f>
        <v>1.059860376336164</v>
      </c>
      <c r="C7" s="8">
        <v>1</v>
      </c>
      <c r="D7" s="9">
        <v>0.55489780655692211</v>
      </c>
      <c r="E7" s="9"/>
      <c r="F7" s="9">
        <f>SUM(D6:D7)</f>
        <v>1.059860376336164</v>
      </c>
      <c r="G7" s="9"/>
      <c r="H7" s="9"/>
      <c r="I7" s="9"/>
      <c r="K7" s="8">
        <v>1</v>
      </c>
      <c r="L7" s="11" t="str">
        <f t="shared" ref="L7:L21" si="2">DEC2BIN(K7,4)</f>
        <v>0001</v>
      </c>
      <c r="M7" s="9">
        <v>0.55000000000000004</v>
      </c>
      <c r="N7" s="9">
        <f>SUM($M$6:M7)</f>
        <v>1.05</v>
      </c>
      <c r="O7" s="13">
        <f t="shared" ref="O7:O21" si="3">SUMIFS($M$6:$M$21,$P$6:$P$21,K7)+SUMIFS($M$6:$M$21,$Q$6:$Q$21,K7)+SUMIFS($M$6:$M$21,$R$6:$R$21,K7)+SUMIFS($M$6:$M$21,$S$6:$S$21,K7)+SUMIFS($M$6:$M$21,$T$6:$T$21,K7)+SUMIFS($M$6:$M$21,$U$6:$U$21,K7)</f>
        <v>1.05</v>
      </c>
      <c r="P7" t="str">
        <f t="shared" ref="P7:P21" si="4">IF(_xlfn.BITAND($K7,2^P$1)=0,_xlfn.BITOR($K7,2^P$1-1),"")</f>
        <v/>
      </c>
      <c r="Q7">
        <f t="shared" si="1"/>
        <v>1</v>
      </c>
      <c r="R7">
        <f t="shared" si="1"/>
        <v>3</v>
      </c>
      <c r="S7">
        <f t="shared" si="1"/>
        <v>7</v>
      </c>
      <c r="T7">
        <f t="shared" si="1"/>
        <v>15</v>
      </c>
      <c r="U7">
        <f t="shared" si="1"/>
        <v>31</v>
      </c>
      <c r="X7" s="10">
        <v>1</v>
      </c>
      <c r="Y7" s="11" t="str">
        <f t="shared" ref="Y7:Y13" si="5">DEC2BIN(X7,4)</f>
        <v>0001</v>
      </c>
      <c r="Z7" s="14">
        <f>G9</f>
        <v>1.9479123316252689</v>
      </c>
    </row>
    <row r="8" spans="2:26" x14ac:dyDescent="0.25">
      <c r="B8">
        <f>SUM($D$6:D8)</f>
        <v>1.2259515794659979</v>
      </c>
      <c r="C8" s="8">
        <v>2</v>
      </c>
      <c r="D8" s="9">
        <v>0.16609120312983383</v>
      </c>
      <c r="E8" s="9">
        <f>D8</f>
        <v>0.16609120312983383</v>
      </c>
      <c r="F8" s="9"/>
      <c r="G8" s="9"/>
      <c r="H8" s="9"/>
      <c r="I8" s="9"/>
      <c r="K8" s="8">
        <v>2</v>
      </c>
      <c r="L8" s="11" t="str">
        <f t="shared" si="2"/>
        <v>0010</v>
      </c>
      <c r="M8" s="9">
        <v>0.16</v>
      </c>
      <c r="N8" s="9">
        <f>SUM($M$6:M8)</f>
        <v>1.21</v>
      </c>
      <c r="O8" s="7">
        <f t="shared" si="3"/>
        <v>0.16</v>
      </c>
      <c r="P8">
        <f t="shared" si="4"/>
        <v>2</v>
      </c>
      <c r="Q8" t="str">
        <f t="shared" si="1"/>
        <v/>
      </c>
      <c r="R8">
        <f t="shared" si="1"/>
        <v>3</v>
      </c>
      <c r="S8">
        <f t="shared" si="1"/>
        <v>7</v>
      </c>
      <c r="T8">
        <f t="shared" si="1"/>
        <v>15</v>
      </c>
      <c r="U8">
        <f t="shared" si="1"/>
        <v>31</v>
      </c>
      <c r="X8" s="10">
        <v>2</v>
      </c>
      <c r="Y8" s="11" t="str">
        <f t="shared" si="5"/>
        <v>0010</v>
      </c>
      <c r="Z8" s="13">
        <f>F11</f>
        <v>0.9321649157193741</v>
      </c>
    </row>
    <row r="9" spans="2:26" x14ac:dyDescent="0.25">
      <c r="B9">
        <f>SUM($D$6:D9)</f>
        <v>1.9479123316252689</v>
      </c>
      <c r="C9" s="8">
        <v>3</v>
      </c>
      <c r="D9" s="9">
        <v>0.72196075215927102</v>
      </c>
      <c r="E9" s="9"/>
      <c r="F9" s="9"/>
      <c r="G9" s="9">
        <f>SUM(D6:D9)</f>
        <v>1.9479123316252689</v>
      </c>
      <c r="H9" s="9"/>
      <c r="I9" s="9"/>
      <c r="K9" s="8">
        <v>3</v>
      </c>
      <c r="L9" s="11" t="str">
        <f t="shared" si="2"/>
        <v>0011</v>
      </c>
      <c r="M9" s="9">
        <v>0.72</v>
      </c>
      <c r="N9" s="9">
        <f>SUM($M$6:M9)</f>
        <v>1.93</v>
      </c>
      <c r="O9" s="14">
        <f t="shared" si="3"/>
        <v>1.93</v>
      </c>
      <c r="P9" t="str">
        <f t="shared" si="4"/>
        <v/>
      </c>
      <c r="Q9" t="str">
        <f t="shared" si="1"/>
        <v/>
      </c>
      <c r="R9">
        <f t="shared" si="1"/>
        <v>3</v>
      </c>
      <c r="S9">
        <f t="shared" si="1"/>
        <v>7</v>
      </c>
      <c r="T9">
        <f t="shared" si="1"/>
        <v>15</v>
      </c>
      <c r="U9">
        <f t="shared" si="1"/>
        <v>31</v>
      </c>
      <c r="X9" s="10">
        <v>3</v>
      </c>
      <c r="Y9" s="11" t="str">
        <f t="shared" si="5"/>
        <v>0011</v>
      </c>
      <c r="Z9" s="15">
        <f>H13</f>
        <v>3.7601541442532129</v>
      </c>
    </row>
    <row r="10" spans="2:26" x14ac:dyDescent="0.25">
      <c r="B10">
        <f>SUM($D$6:D10)</f>
        <v>2.3218676890951611</v>
      </c>
      <c r="C10" s="8">
        <v>4</v>
      </c>
      <c r="D10" s="9">
        <v>0.37395535746989206</v>
      </c>
      <c r="E10" s="9">
        <f>D10</f>
        <v>0.37395535746989206</v>
      </c>
      <c r="F10" s="9"/>
      <c r="G10" s="9"/>
      <c r="H10" s="9"/>
      <c r="I10" s="9"/>
      <c r="K10" s="8">
        <v>4</v>
      </c>
      <c r="L10" s="12" t="str">
        <f t="shared" si="2"/>
        <v>0100</v>
      </c>
      <c r="M10" s="9">
        <v>0.37</v>
      </c>
      <c r="N10" s="9">
        <f>SUM($M$6:M10)</f>
        <v>2.2999999999999998</v>
      </c>
      <c r="O10" s="7">
        <f t="shared" si="3"/>
        <v>0.37</v>
      </c>
      <c r="P10">
        <f t="shared" si="4"/>
        <v>4</v>
      </c>
      <c r="Q10">
        <f t="shared" si="1"/>
        <v>5</v>
      </c>
      <c r="R10" t="str">
        <f t="shared" si="1"/>
        <v/>
      </c>
      <c r="S10">
        <f t="shared" si="1"/>
        <v>7</v>
      </c>
      <c r="T10">
        <f t="shared" si="1"/>
        <v>15</v>
      </c>
      <c r="U10">
        <f t="shared" si="1"/>
        <v>31</v>
      </c>
      <c r="X10" s="10">
        <v>4</v>
      </c>
      <c r="Y10" s="11" t="str">
        <f t="shared" si="5"/>
        <v>0100</v>
      </c>
      <c r="Z10" s="13">
        <f>F15</f>
        <v>5.8083571325157957E-2</v>
      </c>
    </row>
    <row r="11" spans="2:26" x14ac:dyDescent="0.25">
      <c r="B11">
        <f>SUM($D$6:D11)</f>
        <v>2.880077247344643</v>
      </c>
      <c r="C11" s="8">
        <v>5</v>
      </c>
      <c r="D11" s="9">
        <v>0.55820955824948204</v>
      </c>
      <c r="E11" s="9"/>
      <c r="F11" s="9">
        <f>SUM(D10:D11)</f>
        <v>0.9321649157193741</v>
      </c>
      <c r="G11" s="9"/>
      <c r="H11" s="9"/>
      <c r="I11" s="9"/>
      <c r="K11" s="8">
        <v>5</v>
      </c>
      <c r="L11" s="12" t="str">
        <f t="shared" si="2"/>
        <v>0101</v>
      </c>
      <c r="M11" s="9">
        <v>0.75</v>
      </c>
      <c r="N11" s="9">
        <f>SUM($M$6:M11)</f>
        <v>3.05</v>
      </c>
      <c r="O11" s="13">
        <f t="shared" si="3"/>
        <v>1.1200000000000001</v>
      </c>
      <c r="P11" t="str">
        <f t="shared" si="4"/>
        <v/>
      </c>
      <c r="Q11">
        <f t="shared" si="1"/>
        <v>5</v>
      </c>
      <c r="R11" t="str">
        <f t="shared" si="1"/>
        <v/>
      </c>
      <c r="S11">
        <f t="shared" si="1"/>
        <v>7</v>
      </c>
      <c r="T11">
        <f t="shared" si="1"/>
        <v>15</v>
      </c>
      <c r="U11">
        <f t="shared" si="1"/>
        <v>31</v>
      </c>
      <c r="X11" s="10">
        <v>5</v>
      </c>
      <c r="Y11" s="11" t="str">
        <f t="shared" si="5"/>
        <v>0101</v>
      </c>
      <c r="Z11" s="14">
        <f>G17</f>
        <v>1.188309034686216</v>
      </c>
    </row>
    <row r="12" spans="2:26" x14ac:dyDescent="0.25">
      <c r="B12">
        <f>SUM($D$6:D12)</f>
        <v>3.4175812417443567</v>
      </c>
      <c r="C12" s="8">
        <v>6</v>
      </c>
      <c r="D12" s="9">
        <v>0.53750399439971375</v>
      </c>
      <c r="E12" s="9">
        <f>D12</f>
        <v>0.53750399439971375</v>
      </c>
      <c r="F12" s="9"/>
      <c r="G12" s="9"/>
      <c r="H12" s="9"/>
      <c r="I12" s="9"/>
      <c r="K12" s="8">
        <v>6</v>
      </c>
      <c r="L12" s="12" t="str">
        <f t="shared" si="2"/>
        <v>0110</v>
      </c>
      <c r="M12" s="9">
        <v>0.54</v>
      </c>
      <c r="N12" s="9">
        <f>SUM($M$6:M12)</f>
        <v>3.59</v>
      </c>
      <c r="O12" s="7">
        <f t="shared" si="3"/>
        <v>0.54</v>
      </c>
      <c r="P12">
        <f t="shared" si="4"/>
        <v>6</v>
      </c>
      <c r="Q12" t="str">
        <f t="shared" si="1"/>
        <v/>
      </c>
      <c r="R12" t="str">
        <f t="shared" si="1"/>
        <v/>
      </c>
      <c r="S12">
        <f t="shared" si="1"/>
        <v>7</v>
      </c>
      <c r="T12">
        <f t="shared" si="1"/>
        <v>15</v>
      </c>
      <c r="U12">
        <f t="shared" si="1"/>
        <v>31</v>
      </c>
      <c r="X12" s="10">
        <v>6</v>
      </c>
      <c r="Y12" s="11" t="str">
        <f t="shared" si="5"/>
        <v>0110</v>
      </c>
      <c r="Z12" s="13">
        <f>F19</f>
        <v>1.435978756910071</v>
      </c>
    </row>
    <row r="13" spans="2:26" x14ac:dyDescent="0.25">
      <c r="B13">
        <f>SUM($D$6:D13)</f>
        <v>3.7601541442532129</v>
      </c>
      <c r="C13" s="8">
        <v>7</v>
      </c>
      <c r="D13" s="9">
        <v>0.34257290250885608</v>
      </c>
      <c r="E13" s="9"/>
      <c r="F13" s="9"/>
      <c r="G13" s="9"/>
      <c r="H13" s="9">
        <f>SUM(D6:D13)</f>
        <v>3.7601541442532129</v>
      </c>
      <c r="I13" s="9"/>
      <c r="K13" s="8">
        <v>7</v>
      </c>
      <c r="L13" s="12" t="str">
        <f t="shared" si="2"/>
        <v>0111</v>
      </c>
      <c r="M13" s="9">
        <v>0.34</v>
      </c>
      <c r="N13" s="9">
        <f>SUM($M$6:M13)</f>
        <v>3.9299999999999997</v>
      </c>
      <c r="O13" s="15">
        <f t="shared" si="3"/>
        <v>3.9299999999999997</v>
      </c>
      <c r="P13" t="str">
        <f t="shared" si="4"/>
        <v/>
      </c>
      <c r="Q13" t="str">
        <f t="shared" si="1"/>
        <v/>
      </c>
      <c r="R13" t="str">
        <f t="shared" si="1"/>
        <v/>
      </c>
      <c r="S13">
        <f t="shared" si="1"/>
        <v>7</v>
      </c>
      <c r="T13">
        <f t="shared" si="1"/>
        <v>15</v>
      </c>
      <c r="U13">
        <f t="shared" si="1"/>
        <v>31</v>
      </c>
      <c r="X13" s="10">
        <v>7</v>
      </c>
      <c r="Y13" s="11" t="str">
        <f t="shared" si="5"/>
        <v>0111</v>
      </c>
      <c r="Z13" s="16">
        <f>I21</f>
        <v>8.0171055197905883</v>
      </c>
    </row>
    <row r="14" spans="2:26" x14ac:dyDescent="0.25">
      <c r="B14">
        <f>SUM($D$6:D14)</f>
        <v>3.779382840232548</v>
      </c>
      <c r="C14" s="8">
        <v>8</v>
      </c>
      <c r="D14" s="9">
        <v>1.9228695979335186E-2</v>
      </c>
      <c r="E14" s="9">
        <f>D14</f>
        <v>1.9228695979335186E-2</v>
      </c>
      <c r="F14" s="9"/>
      <c r="G14" s="9"/>
      <c r="H14" s="5"/>
      <c r="K14" s="8">
        <v>8</v>
      </c>
      <c r="L14" s="11" t="str">
        <f t="shared" si="2"/>
        <v>1000</v>
      </c>
      <c r="M14" s="9">
        <v>0.02</v>
      </c>
      <c r="N14" s="9">
        <f>SUM($M$6:M14)</f>
        <v>3.9499999999999997</v>
      </c>
      <c r="O14" s="7">
        <f t="shared" si="3"/>
        <v>0.02</v>
      </c>
      <c r="P14">
        <f t="shared" si="4"/>
        <v>8</v>
      </c>
      <c r="Q14">
        <f t="shared" si="1"/>
        <v>9</v>
      </c>
      <c r="R14">
        <f t="shared" si="1"/>
        <v>11</v>
      </c>
      <c r="S14" t="str">
        <f t="shared" si="1"/>
        <v/>
      </c>
      <c r="T14">
        <f t="shared" si="1"/>
        <v>15</v>
      </c>
      <c r="U14">
        <f t="shared" si="1"/>
        <v>31</v>
      </c>
    </row>
    <row r="15" spans="2:26" x14ac:dyDescent="0.25">
      <c r="B15">
        <f>SUM($D$6:D15)</f>
        <v>3.8182377155783707</v>
      </c>
      <c r="C15" s="8">
        <v>9</v>
      </c>
      <c r="D15">
        <v>3.885487534582277E-2</v>
      </c>
      <c r="E15" s="9"/>
      <c r="F15" s="9">
        <f>SUM(D14:D15)</f>
        <v>5.8083571325157957E-2</v>
      </c>
      <c r="G15" s="9"/>
      <c r="H15" s="5"/>
      <c r="K15" s="8">
        <v>9</v>
      </c>
      <c r="L15" s="11" t="str">
        <f t="shared" si="2"/>
        <v>1001</v>
      </c>
      <c r="M15">
        <v>0.04</v>
      </c>
      <c r="N15" s="9">
        <f>SUM($M$6:M15)</f>
        <v>3.9899999999999998</v>
      </c>
      <c r="O15" s="13">
        <f t="shared" si="3"/>
        <v>0.06</v>
      </c>
      <c r="P15" t="str">
        <f t="shared" si="4"/>
        <v/>
      </c>
      <c r="Q15">
        <f t="shared" si="1"/>
        <v>9</v>
      </c>
      <c r="R15">
        <f t="shared" si="1"/>
        <v>11</v>
      </c>
      <c r="S15" t="str">
        <f t="shared" si="1"/>
        <v/>
      </c>
      <c r="T15">
        <f t="shared" si="1"/>
        <v>15</v>
      </c>
      <c r="U15">
        <f t="shared" si="1"/>
        <v>31</v>
      </c>
    </row>
    <row r="16" spans="2:26" x14ac:dyDescent="0.25">
      <c r="B16">
        <f>SUM($D$6:D16)</f>
        <v>4.1030636704099432</v>
      </c>
      <c r="C16" s="8">
        <v>10</v>
      </c>
      <c r="D16">
        <v>0.28482595483157291</v>
      </c>
      <c r="E16" s="9">
        <f>D16</f>
        <v>0.28482595483157291</v>
      </c>
      <c r="F16" s="9"/>
      <c r="G16" s="9"/>
      <c r="H16" s="5"/>
      <c r="K16" s="8">
        <v>10</v>
      </c>
      <c r="L16" s="11" t="str">
        <f t="shared" si="2"/>
        <v>1010</v>
      </c>
      <c r="M16">
        <v>0.28000000000000003</v>
      </c>
      <c r="N16" s="9">
        <f>SUM($M$6:M16)</f>
        <v>4.2699999999999996</v>
      </c>
      <c r="O16" s="7">
        <f t="shared" si="3"/>
        <v>0.28000000000000003</v>
      </c>
      <c r="P16">
        <f t="shared" si="4"/>
        <v>10</v>
      </c>
      <c r="Q16" t="str">
        <f t="shared" si="1"/>
        <v/>
      </c>
      <c r="R16">
        <f t="shared" si="1"/>
        <v>11</v>
      </c>
      <c r="S16" t="str">
        <f t="shared" si="1"/>
        <v/>
      </c>
      <c r="T16">
        <f t="shared" si="1"/>
        <v>15</v>
      </c>
      <c r="U16">
        <f t="shared" si="1"/>
        <v>31</v>
      </c>
    </row>
    <row r="17" spans="2:21" x14ac:dyDescent="0.25">
      <c r="B17">
        <f>SUM($D$6:D17)</f>
        <v>4.948463178939428</v>
      </c>
      <c r="C17" s="8">
        <v>11</v>
      </c>
      <c r="D17">
        <v>0.84539950852948498</v>
      </c>
      <c r="E17" s="9"/>
      <c r="F17" s="9"/>
      <c r="G17" s="9">
        <f>SUM(D14:D17)</f>
        <v>1.188309034686216</v>
      </c>
      <c r="H17" s="5"/>
      <c r="K17" s="8">
        <v>11</v>
      </c>
      <c r="L17" s="11" t="str">
        <f t="shared" si="2"/>
        <v>1011</v>
      </c>
      <c r="M17">
        <v>0.84</v>
      </c>
      <c r="N17" s="9">
        <f>SUM($M$6:M17)</f>
        <v>5.1099999999999994</v>
      </c>
      <c r="O17" s="14">
        <f t="shared" si="3"/>
        <v>1.18</v>
      </c>
      <c r="P17" t="str">
        <f t="shared" si="4"/>
        <v/>
      </c>
      <c r="Q17" t="str">
        <f t="shared" si="1"/>
        <v/>
      </c>
      <c r="R17">
        <f t="shared" si="1"/>
        <v>11</v>
      </c>
      <c r="S17" t="str">
        <f t="shared" si="1"/>
        <v/>
      </c>
      <c r="T17">
        <f t="shared" si="1"/>
        <v>15</v>
      </c>
      <c r="U17">
        <f t="shared" si="1"/>
        <v>31</v>
      </c>
    </row>
    <row r="18" spans="2:21" x14ac:dyDescent="0.25">
      <c r="B18">
        <f>SUM($D$6:D18)</f>
        <v>5.5716816015614947</v>
      </c>
      <c r="C18" s="8">
        <v>12</v>
      </c>
      <c r="D18">
        <v>0.62321842262206639</v>
      </c>
      <c r="E18" s="9">
        <f>D18</f>
        <v>0.62321842262206639</v>
      </c>
      <c r="F18" s="5"/>
      <c r="G18" s="5"/>
      <c r="H18" s="5"/>
      <c r="K18" s="8">
        <v>12</v>
      </c>
      <c r="L18" s="12" t="str">
        <f t="shared" si="2"/>
        <v>1100</v>
      </c>
      <c r="M18">
        <v>0.62</v>
      </c>
      <c r="N18" s="9">
        <f>SUM($M$6:M18)</f>
        <v>5.7299999999999995</v>
      </c>
      <c r="O18" s="7">
        <f t="shared" si="3"/>
        <v>0.62</v>
      </c>
      <c r="P18">
        <f t="shared" si="4"/>
        <v>12</v>
      </c>
      <c r="Q18">
        <f t="shared" si="1"/>
        <v>13</v>
      </c>
      <c r="R18" t="str">
        <f t="shared" si="1"/>
        <v/>
      </c>
      <c r="S18" t="str">
        <f t="shared" si="1"/>
        <v/>
      </c>
      <c r="T18">
        <f t="shared" si="1"/>
        <v>15</v>
      </c>
      <c r="U18">
        <f t="shared" si="1"/>
        <v>31</v>
      </c>
    </row>
    <row r="19" spans="2:21" x14ac:dyDescent="0.25">
      <c r="B19">
        <f>SUM($D$6:D19)</f>
        <v>6.3844419358494999</v>
      </c>
      <c r="C19" s="8">
        <v>13</v>
      </c>
      <c r="D19">
        <v>0.81276033428800476</v>
      </c>
      <c r="E19" s="5"/>
      <c r="F19" s="5">
        <f>SUM(D18:D19)</f>
        <v>1.435978756910071</v>
      </c>
      <c r="G19" s="5"/>
      <c r="H19" s="5"/>
      <c r="K19" s="8">
        <v>13</v>
      </c>
      <c r="L19" s="12" t="str">
        <f t="shared" si="2"/>
        <v>1101</v>
      </c>
      <c r="M19">
        <v>0.81</v>
      </c>
      <c r="N19" s="9">
        <f>SUM($M$6:M19)</f>
        <v>6.5399999999999991</v>
      </c>
      <c r="O19" s="13">
        <f t="shared" si="3"/>
        <v>1.4300000000000002</v>
      </c>
      <c r="P19" t="str">
        <f t="shared" si="4"/>
        <v/>
      </c>
      <c r="Q19">
        <f t="shared" si="1"/>
        <v>13</v>
      </c>
      <c r="R19" t="str">
        <f t="shared" si="1"/>
        <v/>
      </c>
      <c r="S19" t="str">
        <f t="shared" si="1"/>
        <v/>
      </c>
      <c r="T19">
        <f t="shared" si="1"/>
        <v>15</v>
      </c>
      <c r="U19">
        <f t="shared" si="1"/>
        <v>31</v>
      </c>
    </row>
    <row r="20" spans="2:21" x14ac:dyDescent="0.25">
      <c r="B20">
        <f>SUM($D$6:D20)</f>
        <v>7.3618598676342009</v>
      </c>
      <c r="C20" s="8">
        <v>14</v>
      </c>
      <c r="D20">
        <v>0.97741793178470104</v>
      </c>
      <c r="E20" s="9">
        <f>D20</f>
        <v>0.97741793178470104</v>
      </c>
      <c r="F20" s="9"/>
      <c r="G20" s="5"/>
      <c r="H20" s="5"/>
      <c r="K20" s="8">
        <v>14</v>
      </c>
      <c r="L20" s="12" t="str">
        <f t="shared" si="2"/>
        <v>1110</v>
      </c>
      <c r="M20">
        <v>0.98</v>
      </c>
      <c r="N20" s="9">
        <f>SUM($M$6:M20)</f>
        <v>7.52</v>
      </c>
      <c r="O20" s="7">
        <f t="shared" si="3"/>
        <v>0.98</v>
      </c>
      <c r="P20">
        <f t="shared" si="4"/>
        <v>14</v>
      </c>
      <c r="Q20" t="str">
        <f t="shared" si="1"/>
        <v/>
      </c>
      <c r="R20" t="str">
        <f t="shared" si="1"/>
        <v/>
      </c>
      <c r="S20" t="str">
        <f t="shared" si="1"/>
        <v/>
      </c>
      <c r="T20">
        <f t="shared" si="1"/>
        <v>15</v>
      </c>
      <c r="U20">
        <f t="shared" si="1"/>
        <v>31</v>
      </c>
    </row>
    <row r="21" spans="2:21" x14ac:dyDescent="0.25">
      <c r="B21">
        <f>SUM($D$6:D21)</f>
        <v>8.0171055197905883</v>
      </c>
      <c r="C21" s="8">
        <v>15</v>
      </c>
      <c r="D21">
        <v>0.65524565215638786</v>
      </c>
      <c r="E21" s="9"/>
      <c r="F21" s="9"/>
      <c r="G21" s="5"/>
      <c r="H21" s="5"/>
      <c r="I21">
        <f>SUM(D6:D21)</f>
        <v>8.0171055197905883</v>
      </c>
      <c r="K21" s="8">
        <v>15</v>
      </c>
      <c r="L21" s="12" t="str">
        <f t="shared" si="2"/>
        <v>1111</v>
      </c>
      <c r="M21">
        <v>0.66</v>
      </c>
      <c r="N21" s="9">
        <f>SUM($M$6:M21)</f>
        <v>8.18</v>
      </c>
      <c r="O21" s="16">
        <f t="shared" si="3"/>
        <v>8.18</v>
      </c>
      <c r="P21" t="str">
        <f t="shared" si="4"/>
        <v/>
      </c>
      <c r="Q21" t="str">
        <f t="shared" si="1"/>
        <v/>
      </c>
      <c r="R21" t="str">
        <f t="shared" si="1"/>
        <v/>
      </c>
      <c r="S21" t="str">
        <f t="shared" si="1"/>
        <v/>
      </c>
      <c r="T21">
        <f t="shared" si="1"/>
        <v>15</v>
      </c>
      <c r="U21">
        <f t="shared" si="1"/>
        <v>31</v>
      </c>
    </row>
    <row r="23" spans="2:21" x14ac:dyDescent="0.25">
      <c r="D23">
        <f>SUM(D6:D21)</f>
        <v>8.0171055197905883</v>
      </c>
    </row>
    <row r="24" spans="2:21" x14ac:dyDescent="0.25">
      <c r="L24">
        <v>1</v>
      </c>
      <c r="M24">
        <v>0</v>
      </c>
    </row>
    <row r="25" spans="2:21" x14ac:dyDescent="0.25">
      <c r="L25">
        <v>2</v>
      </c>
    </row>
    <row r="26" spans="2:21" x14ac:dyDescent="0.25">
      <c r="L26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Gilles</dc:creator>
  <cp:lastModifiedBy>Jordan Gilles</cp:lastModifiedBy>
  <dcterms:created xsi:type="dcterms:W3CDTF">2025-08-23T20:53:33Z</dcterms:created>
  <dcterms:modified xsi:type="dcterms:W3CDTF">2025-08-26T02:03:17Z</dcterms:modified>
</cp:coreProperties>
</file>