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eamdc-my.sharepoint.com/personal/jgilles_stream-dc_com/Documents/Documents/GitHub/arcs/"/>
    </mc:Choice>
  </mc:AlternateContent>
  <xr:revisionPtr revIDLastSave="1405" documentId="8_{E2ECCC92-8CDA-4C1C-9B55-A451AEE83BC4}" xr6:coauthVersionLast="47" xr6:coauthVersionMax="47" xr10:uidLastSave="{F84F0083-23DD-41AB-BA5E-7420A4C08964}"/>
  <bookViews>
    <workbookView minimized="1" xWindow="1170" yWindow="1365" windowWidth="21600" windowHeight="12540" activeTab="4" xr2:uid="{0FD67C8E-507F-4D44-AA2D-1B999660644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9" i="4" l="1"/>
  <c r="U114" i="4"/>
  <c r="U106" i="4"/>
  <c r="U100" i="4"/>
  <c r="U98" i="4"/>
  <c r="W95" i="4"/>
  <c r="U122" i="4"/>
  <c r="U121" i="4"/>
  <c r="U113" i="4"/>
  <c r="U97" i="4"/>
  <c r="U103" i="4"/>
  <c r="U105" i="4"/>
  <c r="U107" i="4" s="1"/>
  <c r="O92" i="4"/>
  <c r="O93" i="4" s="1"/>
  <c r="O94" i="4" s="1"/>
  <c r="O97" i="4" s="1"/>
  <c r="P97" i="4" s="1"/>
  <c r="D93" i="4"/>
  <c r="B93" i="4"/>
  <c r="S87" i="4"/>
  <c r="S86" i="4"/>
  <c r="S85" i="4"/>
  <c r="S81" i="4"/>
  <c r="S80" i="4"/>
  <c r="S77" i="4"/>
  <c r="S76" i="4"/>
  <c r="S75" i="4"/>
  <c r="S74" i="4"/>
  <c r="S73" i="4"/>
  <c r="U87" i="4"/>
  <c r="T87" i="4"/>
  <c r="N87" i="4"/>
  <c r="U86" i="4"/>
  <c r="T86" i="4"/>
  <c r="N86" i="4"/>
  <c r="U85" i="4"/>
  <c r="T85" i="4"/>
  <c r="N85" i="4"/>
  <c r="U84" i="4"/>
  <c r="T84" i="4"/>
  <c r="N84" i="4"/>
  <c r="S84" i="4" s="1"/>
  <c r="U83" i="4"/>
  <c r="T83" i="4"/>
  <c r="N83" i="4"/>
  <c r="S83" i="4" s="1"/>
  <c r="U82" i="4"/>
  <c r="T82" i="4"/>
  <c r="N82" i="4"/>
  <c r="S82" i="4" s="1"/>
  <c r="U81" i="4"/>
  <c r="T81" i="4"/>
  <c r="N81" i="4"/>
  <c r="U80" i="4"/>
  <c r="T80" i="4"/>
  <c r="N80" i="4"/>
  <c r="U79" i="4"/>
  <c r="T79" i="4"/>
  <c r="N79" i="4"/>
  <c r="S79" i="4" s="1"/>
  <c r="U78" i="4"/>
  <c r="T78" i="4"/>
  <c r="N78" i="4"/>
  <c r="S78" i="4" s="1"/>
  <c r="U77" i="4"/>
  <c r="T77" i="4"/>
  <c r="N77" i="4"/>
  <c r="U76" i="4"/>
  <c r="T76" i="4"/>
  <c r="N76" i="4"/>
  <c r="U75" i="4"/>
  <c r="T75" i="4"/>
  <c r="N75" i="4"/>
  <c r="U74" i="4"/>
  <c r="T74" i="4"/>
  <c r="N74" i="4"/>
  <c r="U73" i="4"/>
  <c r="T73" i="4"/>
  <c r="N73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U69" i="4"/>
  <c r="N69" i="4"/>
  <c r="Z69" i="4" s="1"/>
  <c r="U68" i="4"/>
  <c r="N68" i="4"/>
  <c r="Z68" i="4" s="1"/>
  <c r="U67" i="4"/>
  <c r="N67" i="4"/>
  <c r="Z67" i="4" s="1"/>
  <c r="U66" i="4"/>
  <c r="N66" i="4"/>
  <c r="Z66" i="4" s="1"/>
  <c r="U65" i="4"/>
  <c r="N65" i="4"/>
  <c r="Z65" i="4" s="1"/>
  <c r="U64" i="4"/>
  <c r="N64" i="4"/>
  <c r="Z64" i="4" s="1"/>
  <c r="U63" i="4"/>
  <c r="N63" i="4"/>
  <c r="Z63" i="4" s="1"/>
  <c r="U62" i="4"/>
  <c r="N62" i="4"/>
  <c r="Z62" i="4" s="1"/>
  <c r="U61" i="4"/>
  <c r="N61" i="4"/>
  <c r="Z61" i="4" s="1"/>
  <c r="U60" i="4"/>
  <c r="N60" i="4"/>
  <c r="Z60" i="4" s="1"/>
  <c r="U59" i="4"/>
  <c r="N59" i="4"/>
  <c r="Z59" i="4" s="1"/>
  <c r="U58" i="4"/>
  <c r="N58" i="4"/>
  <c r="Z58" i="4" s="1"/>
  <c r="U57" i="4"/>
  <c r="N57" i="4"/>
  <c r="Z57" i="4" s="1"/>
  <c r="U56" i="4"/>
  <c r="N56" i="4"/>
  <c r="Z56" i="4" s="1"/>
  <c r="U55" i="4"/>
  <c r="N55" i="4"/>
  <c r="Z55" i="4" s="1"/>
  <c r="AI50" i="4"/>
  <c r="AH50" i="4"/>
  <c r="AI49" i="4"/>
  <c r="AH49" i="4"/>
  <c r="AI48" i="4"/>
  <c r="AH48" i="4"/>
  <c r="AI47" i="4"/>
  <c r="AH47" i="4"/>
  <c r="AI46" i="4"/>
  <c r="AH46" i="4"/>
  <c r="AI45" i="4"/>
  <c r="AH45" i="4"/>
  <c r="AI44" i="4"/>
  <c r="AH44" i="4"/>
  <c r="AI43" i="4"/>
  <c r="AH43" i="4"/>
  <c r="AI42" i="4"/>
  <c r="AH42" i="4"/>
  <c r="AI41" i="4"/>
  <c r="AH41" i="4"/>
  <c r="AI40" i="4"/>
  <c r="AH40" i="4"/>
  <c r="AI39" i="4"/>
  <c r="AH39" i="4"/>
  <c r="AI38" i="4"/>
  <c r="AH38" i="4"/>
  <c r="AI37" i="4"/>
  <c r="AH37" i="4"/>
  <c r="AI36" i="4"/>
  <c r="AH36" i="4"/>
  <c r="AB50" i="4"/>
  <c r="AA50" i="4"/>
  <c r="AB49" i="4"/>
  <c r="AA49" i="4"/>
  <c r="AB48" i="4"/>
  <c r="AA48" i="4"/>
  <c r="AB47" i="4"/>
  <c r="AA47" i="4"/>
  <c r="AB46" i="4"/>
  <c r="AA46" i="4"/>
  <c r="AB45" i="4"/>
  <c r="AA45" i="4"/>
  <c r="AB44" i="4"/>
  <c r="AA44" i="4"/>
  <c r="AB43" i="4"/>
  <c r="AA43" i="4"/>
  <c r="AB42" i="4"/>
  <c r="AA42" i="4"/>
  <c r="AB41" i="4"/>
  <c r="AA41" i="4"/>
  <c r="AB40" i="4"/>
  <c r="AA40" i="4"/>
  <c r="AB39" i="4"/>
  <c r="AA39" i="4"/>
  <c r="AB38" i="4"/>
  <c r="AA38" i="4"/>
  <c r="AB37" i="4"/>
  <c r="AA37" i="4"/>
  <c r="AB36" i="4"/>
  <c r="AA36" i="4"/>
  <c r="U50" i="4"/>
  <c r="T50" i="4"/>
  <c r="N50" i="4"/>
  <c r="AG50" i="4" s="1"/>
  <c r="U49" i="4"/>
  <c r="T49" i="4"/>
  <c r="N49" i="4"/>
  <c r="Z49" i="4" s="1"/>
  <c r="U48" i="4"/>
  <c r="T48" i="4"/>
  <c r="N48" i="4"/>
  <c r="Z48" i="4" s="1"/>
  <c r="U47" i="4"/>
  <c r="T47" i="4"/>
  <c r="N47" i="4"/>
  <c r="Z47" i="4" s="1"/>
  <c r="U46" i="4"/>
  <c r="T46" i="4"/>
  <c r="N46" i="4"/>
  <c r="Z46" i="4" s="1"/>
  <c r="U45" i="4"/>
  <c r="T45" i="4"/>
  <c r="N45" i="4"/>
  <c r="Z45" i="4" s="1"/>
  <c r="U44" i="4"/>
  <c r="T44" i="4"/>
  <c r="N44" i="4"/>
  <c r="Z44" i="4" s="1"/>
  <c r="U43" i="4"/>
  <c r="T43" i="4"/>
  <c r="N43" i="4"/>
  <c r="AG43" i="4" s="1"/>
  <c r="U42" i="4"/>
  <c r="T42" i="4"/>
  <c r="N42" i="4"/>
  <c r="AG42" i="4" s="1"/>
  <c r="U41" i="4"/>
  <c r="T41" i="4"/>
  <c r="N41" i="4"/>
  <c r="AG41" i="4" s="1"/>
  <c r="U40" i="4"/>
  <c r="T40" i="4"/>
  <c r="N40" i="4"/>
  <c r="AG40" i="4" s="1"/>
  <c r="U39" i="4"/>
  <c r="T39" i="4"/>
  <c r="N39" i="4"/>
  <c r="AG39" i="4" s="1"/>
  <c r="U38" i="4"/>
  <c r="T38" i="4"/>
  <c r="N38" i="4"/>
  <c r="AG38" i="4" s="1"/>
  <c r="U37" i="4"/>
  <c r="T37" i="4"/>
  <c r="N37" i="4"/>
  <c r="Z37" i="4" s="1"/>
  <c r="U36" i="4"/>
  <c r="T36" i="4"/>
  <c r="N36" i="4"/>
  <c r="Z36" i="4" s="1"/>
  <c r="AB31" i="4"/>
  <c r="AA31" i="4"/>
  <c r="AB30" i="4"/>
  <c r="AA30" i="4"/>
  <c r="AB29" i="4"/>
  <c r="AA29" i="4"/>
  <c r="AB28" i="4"/>
  <c r="AA28" i="4"/>
  <c r="AB27" i="4"/>
  <c r="AA27" i="4"/>
  <c r="AB26" i="4"/>
  <c r="AA26" i="4"/>
  <c r="AB25" i="4"/>
  <c r="AA25" i="4"/>
  <c r="AB24" i="4"/>
  <c r="AA24" i="4"/>
  <c r="AB23" i="4"/>
  <c r="AA23" i="4"/>
  <c r="AB22" i="4"/>
  <c r="AA22" i="4"/>
  <c r="AB21" i="4"/>
  <c r="AA21" i="4"/>
  <c r="AB20" i="4"/>
  <c r="AA20" i="4"/>
  <c r="AB19" i="4"/>
  <c r="AA19" i="4"/>
  <c r="AB18" i="4"/>
  <c r="AA18" i="4"/>
  <c r="AB17" i="4"/>
  <c r="AA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U17" i="4"/>
  <c r="T17" i="4"/>
  <c r="N18" i="4"/>
  <c r="S18" i="4" s="1"/>
  <c r="N19" i="4"/>
  <c r="S19" i="4" s="1"/>
  <c r="N20" i="4"/>
  <c r="S20" i="4" s="1"/>
  <c r="N21" i="4"/>
  <c r="S21" i="4" s="1"/>
  <c r="N22" i="4"/>
  <c r="S22" i="4" s="1"/>
  <c r="N23" i="4"/>
  <c r="S23" i="4" s="1"/>
  <c r="N24" i="4"/>
  <c r="S24" i="4" s="1"/>
  <c r="N25" i="4"/>
  <c r="S25" i="4" s="1"/>
  <c r="N26" i="4"/>
  <c r="S26" i="4" s="1"/>
  <c r="N27" i="4"/>
  <c r="S27" i="4" s="1"/>
  <c r="N28" i="4"/>
  <c r="S28" i="4" s="1"/>
  <c r="N29" i="4"/>
  <c r="S29" i="4" s="1"/>
  <c r="N30" i="4"/>
  <c r="S30" i="4" s="1"/>
  <c r="N31" i="4"/>
  <c r="S31" i="4" s="1"/>
  <c r="N17" i="4"/>
  <c r="S17" i="4" s="1"/>
  <c r="N15" i="3"/>
  <c r="N7" i="3"/>
  <c r="N8" i="3"/>
  <c r="N9" i="3"/>
  <c r="N10" i="3"/>
  <c r="N11" i="3"/>
  <c r="N12" i="3"/>
  <c r="N13" i="3"/>
  <c r="N14" i="3"/>
  <c r="N16" i="3"/>
  <c r="N17" i="3"/>
  <c r="N18" i="3"/>
  <c r="N19" i="3"/>
  <c r="N20" i="3"/>
  <c r="N21" i="3"/>
  <c r="N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Q6" i="3"/>
  <c r="R6" i="3"/>
  <c r="S6" i="3"/>
  <c r="T6" i="3"/>
  <c r="U6" i="3"/>
  <c r="P6" i="3"/>
  <c r="G9" i="3"/>
  <c r="Z7" i="3" s="1"/>
  <c r="F11" i="3"/>
  <c r="F7" i="3"/>
  <c r="E8" i="3"/>
  <c r="Q2" i="3"/>
  <c r="R2" i="3"/>
  <c r="S2" i="3"/>
  <c r="T2" i="3"/>
  <c r="U2" i="3"/>
  <c r="Q3" i="3"/>
  <c r="R3" i="3"/>
  <c r="S3" i="3"/>
  <c r="T3" i="3"/>
  <c r="U3" i="3"/>
  <c r="P3" i="3"/>
  <c r="P2" i="3"/>
  <c r="Y7" i="3"/>
  <c r="Y8" i="3"/>
  <c r="Y9" i="3"/>
  <c r="Y10" i="3"/>
  <c r="Y11" i="3"/>
  <c r="Y12" i="3"/>
  <c r="Y13" i="3"/>
  <c r="Y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6" i="3"/>
  <c r="E10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6" i="3"/>
  <c r="I21" i="3"/>
  <c r="J4" i="3" s="1"/>
  <c r="H13" i="3"/>
  <c r="Z9" i="3" s="1"/>
  <c r="G17" i="3"/>
  <c r="Z11" i="3" s="1"/>
  <c r="F19" i="3"/>
  <c r="Z12" i="3" s="1"/>
  <c r="F15" i="3"/>
  <c r="Z10" i="3" s="1"/>
  <c r="Z8" i="3"/>
  <c r="Z6" i="3"/>
  <c r="E6" i="3"/>
  <c r="E20" i="3"/>
  <c r="E18" i="3"/>
  <c r="E16" i="3"/>
  <c r="E14" i="3"/>
  <c r="E12" i="3"/>
  <c r="D23" i="3"/>
  <c r="AA53" i="2"/>
  <c r="AA54" i="2"/>
  <c r="AA55" i="2"/>
  <c r="AA56" i="2"/>
  <c r="AA57" i="2"/>
  <c r="AA58" i="2"/>
  <c r="AA59" i="2"/>
  <c r="AA60" i="2"/>
  <c r="AA52" i="2"/>
  <c r="AA40" i="2"/>
  <c r="AA41" i="2"/>
  <c r="AA42" i="2"/>
  <c r="AA43" i="2"/>
  <c r="AA44" i="2"/>
  <c r="AA45" i="2"/>
  <c r="AA46" i="2"/>
  <c r="AA47" i="2"/>
  <c r="AA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F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G51" i="2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F39" i="2"/>
  <c r="G38" i="2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F26" i="2"/>
  <c r="F27" i="2"/>
  <c r="F28" i="2"/>
  <c r="F29" i="2"/>
  <c r="F30" i="2"/>
  <c r="G30" i="2"/>
  <c r="F31" i="2"/>
  <c r="G31" i="2"/>
  <c r="F32" i="2"/>
  <c r="F33" i="2"/>
  <c r="F13" i="2"/>
  <c r="F14" i="2"/>
  <c r="F15" i="2"/>
  <c r="F16" i="2"/>
  <c r="F17" i="2"/>
  <c r="G17" i="2"/>
  <c r="F18" i="2"/>
  <c r="G18" i="2"/>
  <c r="F19" i="2"/>
  <c r="F20" i="2"/>
  <c r="F12" i="2"/>
  <c r="F25" i="2"/>
  <c r="G24" i="2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B9" i="2"/>
  <c r="G11" i="2"/>
  <c r="G20" i="2" s="1"/>
  <c r="B4" i="2"/>
  <c r="C9" i="2" s="1"/>
  <c r="V23" i="1"/>
  <c r="W24" i="1"/>
  <c r="X25" i="1"/>
  <c r="Y21" i="1"/>
  <c r="Z21" i="1"/>
  <c r="AA21" i="1"/>
  <c r="AB21" i="1"/>
  <c r="AC21" i="1"/>
  <c r="AD21" i="1"/>
  <c r="AE21" i="1"/>
  <c r="AF21" i="1"/>
  <c r="Y22" i="1"/>
  <c r="Z22" i="1"/>
  <c r="AA22" i="1"/>
  <c r="AB22" i="1"/>
  <c r="AC22" i="1"/>
  <c r="AD22" i="1"/>
  <c r="AE22" i="1"/>
  <c r="AF22" i="1"/>
  <c r="Z20" i="1"/>
  <c r="AA20" i="1"/>
  <c r="AB20" i="1"/>
  <c r="AC20" i="1"/>
  <c r="AD20" i="1"/>
  <c r="AE20" i="1"/>
  <c r="AF20" i="1"/>
  <c r="Y20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C9" i="1"/>
  <c r="D9" i="1"/>
  <c r="E9" i="1"/>
  <c r="F9" i="1"/>
  <c r="G9" i="1"/>
  <c r="H9" i="1"/>
  <c r="I9" i="1"/>
  <c r="B9" i="1"/>
  <c r="U108" i="4" l="1"/>
  <c r="U111" i="4"/>
  <c r="S38" i="4"/>
  <c r="S50" i="4"/>
  <c r="S66" i="4"/>
  <c r="Z22" i="4"/>
  <c r="Z38" i="4"/>
  <c r="Z50" i="4"/>
  <c r="AG44" i="4"/>
  <c r="S39" i="4"/>
  <c r="S55" i="4"/>
  <c r="S67" i="4"/>
  <c r="Z23" i="4"/>
  <c r="Z39" i="4"/>
  <c r="AG45" i="4"/>
  <c r="S40" i="4"/>
  <c r="S56" i="4"/>
  <c r="S68" i="4"/>
  <c r="Z24" i="4"/>
  <c r="Z40" i="4"/>
  <c r="AG46" i="4"/>
  <c r="S41" i="4"/>
  <c r="S57" i="4"/>
  <c r="S69" i="4"/>
  <c r="Z25" i="4"/>
  <c r="Z41" i="4"/>
  <c r="AG47" i="4"/>
  <c r="S42" i="4"/>
  <c r="S58" i="4"/>
  <c r="Z26" i="4"/>
  <c r="Z42" i="4"/>
  <c r="AG36" i="4"/>
  <c r="AG48" i="4"/>
  <c r="S43" i="4"/>
  <c r="S59" i="4"/>
  <c r="Z27" i="4"/>
  <c r="Z43" i="4"/>
  <c r="AG37" i="4"/>
  <c r="AG49" i="4"/>
  <c r="S44" i="4"/>
  <c r="S60" i="4"/>
  <c r="Z28" i="4"/>
  <c r="S45" i="4"/>
  <c r="S61" i="4"/>
  <c r="Z17" i="4"/>
  <c r="Z29" i="4"/>
  <c r="S46" i="4"/>
  <c r="S62" i="4"/>
  <c r="Z18" i="4"/>
  <c r="Z30" i="4"/>
  <c r="S47" i="4"/>
  <c r="S63" i="4"/>
  <c r="Z19" i="4"/>
  <c r="Z31" i="4"/>
  <c r="S36" i="4"/>
  <c r="S48" i="4"/>
  <c r="S64" i="4"/>
  <c r="Z20" i="4"/>
  <c r="S37" i="4"/>
  <c r="S49" i="4"/>
  <c r="S65" i="4"/>
  <c r="Z21" i="4"/>
  <c r="O98" i="4"/>
  <c r="Z13" i="3"/>
  <c r="G15" i="2"/>
  <c r="G28" i="2"/>
  <c r="G14" i="2"/>
  <c r="G27" i="2"/>
  <c r="G12" i="2"/>
  <c r="H11" i="2"/>
  <c r="G13" i="2"/>
  <c r="G16" i="2"/>
  <c r="G19" i="2"/>
  <c r="G26" i="2"/>
  <c r="G29" i="2"/>
  <c r="G32" i="2"/>
  <c r="G25" i="2"/>
  <c r="G33" i="2"/>
  <c r="B8" i="2"/>
  <c r="C8" i="2" s="1"/>
  <c r="W8" i="1"/>
  <c r="W23" i="1" s="1"/>
  <c r="Z14" i="1"/>
  <c r="W15" i="1"/>
  <c r="W30" i="1" s="1"/>
  <c r="V11" i="1"/>
  <c r="V26" i="1" s="1"/>
  <c r="AA14" i="1"/>
  <c r="AC11" i="1"/>
  <c r="Z11" i="1"/>
  <c r="AA11" i="1"/>
  <c r="V15" i="1"/>
  <c r="V30" i="1" s="1"/>
  <c r="AA30" i="1" s="1"/>
  <c r="Z9" i="1"/>
  <c r="Z24" i="1" s="1"/>
  <c r="AA10" i="1"/>
  <c r="Y12" i="1"/>
  <c r="W13" i="1"/>
  <c r="W28" i="1" s="1"/>
  <c r="Y14" i="1"/>
  <c r="AC8" i="1"/>
  <c r="Z10" i="1"/>
  <c r="X12" i="1"/>
  <c r="X27" i="1" s="1"/>
  <c r="V14" i="1"/>
  <c r="V29" i="1" s="1"/>
  <c r="AB8" i="1"/>
  <c r="Y10" i="1"/>
  <c r="AB12" i="1"/>
  <c r="W14" i="1"/>
  <c r="W29" i="1" s="1"/>
  <c r="AF29" i="1" s="1"/>
  <c r="AA8" i="1"/>
  <c r="AA23" i="1" s="1"/>
  <c r="AB10" i="1"/>
  <c r="AA12" i="1"/>
  <c r="AB15" i="1"/>
  <c r="Y8" i="1"/>
  <c r="AA15" i="1"/>
  <c r="AB13" i="1"/>
  <c r="AB11" i="1"/>
  <c r="AB9" i="1"/>
  <c r="X8" i="1"/>
  <c r="X23" i="1" s="1"/>
  <c r="Z15" i="1"/>
  <c r="Z13" i="1"/>
  <c r="AA9" i="1"/>
  <c r="V13" i="1"/>
  <c r="V28" i="1" s="1"/>
  <c r="AA28" i="1" s="1"/>
  <c r="X14" i="1"/>
  <c r="X29" i="1" s="1"/>
  <c r="AC13" i="1"/>
  <c r="Y15" i="1"/>
  <c r="V9" i="1"/>
  <c r="V24" i="1" s="1"/>
  <c r="AF24" i="1" s="1"/>
  <c r="X15" i="1"/>
  <c r="X30" i="1" s="1"/>
  <c r="X13" i="1"/>
  <c r="X28" i="1" s="1"/>
  <c r="X11" i="1"/>
  <c r="X26" i="1" s="1"/>
  <c r="Y9" i="1"/>
  <c r="Z8" i="1"/>
  <c r="Z23" i="1" s="1"/>
  <c r="Y13" i="1"/>
  <c r="V10" i="1"/>
  <c r="V25" i="1" s="1"/>
  <c r="AA25" i="1" s="1"/>
  <c r="W11" i="1"/>
  <c r="W26" i="1" s="1"/>
  <c r="X9" i="1"/>
  <c r="X24" i="1" s="1"/>
  <c r="W12" i="1"/>
  <c r="W27" i="1" s="1"/>
  <c r="AC14" i="1"/>
  <c r="AC12" i="1"/>
  <c r="AC10" i="1"/>
  <c r="V33" i="1"/>
  <c r="W10" i="1"/>
  <c r="W25" i="1" s="1"/>
  <c r="AC9" i="1"/>
  <c r="V12" i="1"/>
  <c r="V27" i="1" s="1"/>
  <c r="AF30" i="1"/>
  <c r="AD23" i="1"/>
  <c r="AF23" i="1"/>
  <c r="AE23" i="1"/>
  <c r="N7" i="1"/>
  <c r="Y33" i="1" s="1"/>
  <c r="L7" i="1"/>
  <c r="O7" i="1"/>
  <c r="P7" i="1"/>
  <c r="S6" i="1"/>
  <c r="R6" i="1"/>
  <c r="L6" i="1"/>
  <c r="O6" i="1"/>
  <c r="M6" i="1"/>
  <c r="Q6" i="1"/>
  <c r="S7" i="1"/>
  <c r="R7" i="1"/>
  <c r="P6" i="1"/>
  <c r="Q7" i="1"/>
  <c r="N6" i="1"/>
  <c r="M7" i="1"/>
  <c r="U116" i="4" l="1"/>
  <c r="U115" i="4"/>
  <c r="U119" i="4"/>
  <c r="U123" i="4" s="1"/>
  <c r="O99" i="4"/>
  <c r="P98" i="4"/>
  <c r="I11" i="2"/>
  <c r="H13" i="2"/>
  <c r="H16" i="2"/>
  <c r="H19" i="2"/>
  <c r="H26" i="2"/>
  <c r="H29" i="2"/>
  <c r="H32" i="2"/>
  <c r="H33" i="2"/>
  <c r="H25" i="2"/>
  <c r="H30" i="2"/>
  <c r="H20" i="2"/>
  <c r="H27" i="2"/>
  <c r="H31" i="2"/>
  <c r="H12" i="2"/>
  <c r="H17" i="2"/>
  <c r="H28" i="2"/>
  <c r="H15" i="2"/>
  <c r="H14" i="2"/>
  <c r="H18" i="2"/>
  <c r="AB23" i="1"/>
  <c r="Y23" i="1"/>
  <c r="AE30" i="1"/>
  <c r="X33" i="1"/>
  <c r="Z33" i="1" s="1"/>
  <c r="AA33" i="1" s="1"/>
  <c r="AC23" i="1"/>
  <c r="AA26" i="1"/>
  <c r="AC30" i="1"/>
  <c r="AE24" i="1"/>
  <c r="Y24" i="1"/>
  <c r="AD30" i="1"/>
  <c r="AD24" i="1"/>
  <c r="AB24" i="1"/>
  <c r="AC24" i="1"/>
  <c r="AB29" i="1"/>
  <c r="Y27" i="1"/>
  <c r="AB30" i="1"/>
  <c r="Y29" i="1"/>
  <c r="AC29" i="1"/>
  <c r="AE27" i="1"/>
  <c r="Z29" i="1"/>
  <c r="AD29" i="1"/>
  <c r="AE29" i="1"/>
  <c r="AA29" i="1"/>
  <c r="AD26" i="1"/>
  <c r="AE28" i="1"/>
  <c r="AC27" i="1"/>
  <c r="Y30" i="1"/>
  <c r="AB26" i="1"/>
  <c r="Z30" i="1"/>
  <c r="Z27" i="1"/>
  <c r="AA24" i="1"/>
  <c r="AD27" i="1"/>
  <c r="AC25" i="1"/>
  <c r="AC28" i="1"/>
  <c r="AF28" i="1"/>
  <c r="AF26" i="1"/>
  <c r="AD25" i="1"/>
  <c r="Y25" i="1"/>
  <c r="Y26" i="1"/>
  <c r="AD28" i="1"/>
  <c r="Z25" i="1"/>
  <c r="AF27" i="1"/>
  <c r="AF25" i="1"/>
  <c r="AE26" i="1"/>
  <c r="Z26" i="1"/>
  <c r="AC26" i="1"/>
  <c r="Z28" i="1"/>
  <c r="AE25" i="1"/>
  <c r="Y28" i="1"/>
  <c r="AA27" i="1"/>
  <c r="AB27" i="1"/>
  <c r="AB28" i="1"/>
  <c r="AB25" i="1"/>
  <c r="U124" i="4" l="1"/>
  <c r="P99" i="4"/>
  <c r="O100" i="4"/>
  <c r="J11" i="2"/>
  <c r="I13" i="2"/>
  <c r="I16" i="2"/>
  <c r="I19" i="2"/>
  <c r="I15" i="2"/>
  <c r="I26" i="2"/>
  <c r="I33" i="2"/>
  <c r="I25" i="2"/>
  <c r="I30" i="2"/>
  <c r="I20" i="2"/>
  <c r="I27" i="2"/>
  <c r="I31" i="2"/>
  <c r="I12" i="2"/>
  <c r="I17" i="2"/>
  <c r="I28" i="2"/>
  <c r="I29" i="2"/>
  <c r="I14" i="2"/>
  <c r="I18" i="2"/>
  <c r="I32" i="2"/>
  <c r="AB33" i="1"/>
  <c r="AC33" i="1" s="1"/>
  <c r="AD33" i="1" s="1"/>
  <c r="P100" i="4" l="1"/>
  <c r="O101" i="4"/>
  <c r="K11" i="2"/>
  <c r="J27" i="2"/>
  <c r="J30" i="2"/>
  <c r="J33" i="2"/>
  <c r="J29" i="2"/>
  <c r="J19" i="2"/>
  <c r="J15" i="2"/>
  <c r="J26" i="2"/>
  <c r="J16" i="2"/>
  <c r="J25" i="2"/>
  <c r="J20" i="2"/>
  <c r="J13" i="2"/>
  <c r="J31" i="2"/>
  <c r="J12" i="2"/>
  <c r="J17" i="2"/>
  <c r="J14" i="2"/>
  <c r="J18" i="2"/>
  <c r="J32" i="2"/>
  <c r="J28" i="2"/>
  <c r="AE33" i="1"/>
  <c r="AF33" i="1" s="1"/>
  <c r="P101" i="4" l="1"/>
  <c r="O102" i="4"/>
  <c r="L11" i="2"/>
  <c r="K14" i="2"/>
  <c r="K17" i="2"/>
  <c r="K20" i="2"/>
  <c r="K27" i="2"/>
  <c r="K30" i="2"/>
  <c r="K33" i="2"/>
  <c r="K29" i="2"/>
  <c r="K19" i="2"/>
  <c r="K15" i="2"/>
  <c r="K26" i="2"/>
  <c r="K16" i="2"/>
  <c r="K25" i="2"/>
  <c r="K13" i="2"/>
  <c r="K28" i="2"/>
  <c r="K12" i="2"/>
  <c r="K31" i="2"/>
  <c r="K18" i="2"/>
  <c r="K32" i="2"/>
  <c r="P102" i="4" l="1"/>
  <c r="O103" i="4"/>
  <c r="M11" i="2"/>
  <c r="L14" i="2"/>
  <c r="L17" i="2"/>
  <c r="L20" i="2"/>
  <c r="L27" i="2"/>
  <c r="L30" i="2"/>
  <c r="L33" i="2"/>
  <c r="L32" i="2"/>
  <c r="L18" i="2"/>
  <c r="L29" i="2"/>
  <c r="L19" i="2"/>
  <c r="L15" i="2"/>
  <c r="L26" i="2"/>
  <c r="L16" i="2"/>
  <c r="L25" i="2"/>
  <c r="L28" i="2"/>
  <c r="L13" i="2"/>
  <c r="L12" i="2"/>
  <c r="L31" i="2"/>
  <c r="P103" i="4" l="1"/>
  <c r="O104" i="4"/>
  <c r="N11" i="2"/>
  <c r="M14" i="2"/>
  <c r="M17" i="2"/>
  <c r="M20" i="2"/>
  <c r="M28" i="2"/>
  <c r="M32" i="2"/>
  <c r="M18" i="2"/>
  <c r="M29" i="2"/>
  <c r="M33" i="2"/>
  <c r="M19" i="2"/>
  <c r="M15" i="2"/>
  <c r="M26" i="2"/>
  <c r="M30" i="2"/>
  <c r="M16" i="2"/>
  <c r="M27" i="2"/>
  <c r="M25" i="2"/>
  <c r="M13" i="2"/>
  <c r="M12" i="2"/>
  <c r="M31" i="2"/>
  <c r="O105" i="4" l="1"/>
  <c r="P104" i="4"/>
  <c r="O11" i="2"/>
  <c r="N28" i="2"/>
  <c r="N31" i="2"/>
  <c r="N14" i="2"/>
  <c r="N32" i="2"/>
  <c r="N18" i="2"/>
  <c r="N29" i="2"/>
  <c r="N33" i="2"/>
  <c r="N19" i="2"/>
  <c r="N15" i="2"/>
  <c r="N26" i="2"/>
  <c r="N30" i="2"/>
  <c r="N20" i="2"/>
  <c r="N16" i="2"/>
  <c r="N27" i="2"/>
  <c r="N17" i="2"/>
  <c r="N13" i="2"/>
  <c r="N12" i="2"/>
  <c r="N25" i="2"/>
  <c r="O106" i="4" l="1"/>
  <c r="P106" i="4" s="1"/>
  <c r="P105" i="4"/>
  <c r="P11" i="2"/>
  <c r="O25" i="2"/>
  <c r="O15" i="2"/>
  <c r="O18" i="2"/>
  <c r="O28" i="2"/>
  <c r="O31" i="2"/>
  <c r="O12" i="2"/>
  <c r="O14" i="2"/>
  <c r="O32" i="2"/>
  <c r="O29" i="2"/>
  <c r="O33" i="2"/>
  <c r="O19" i="2"/>
  <c r="O26" i="2"/>
  <c r="O30" i="2"/>
  <c r="O20" i="2"/>
  <c r="O17" i="2"/>
  <c r="O13" i="2"/>
  <c r="O27" i="2"/>
  <c r="O16" i="2"/>
  <c r="Q11" i="2" l="1"/>
  <c r="P12" i="2"/>
  <c r="P25" i="2"/>
  <c r="P15" i="2"/>
  <c r="P18" i="2"/>
  <c r="P28" i="2"/>
  <c r="P31" i="2"/>
  <c r="P13" i="2"/>
  <c r="P14" i="2"/>
  <c r="P32" i="2"/>
  <c r="P29" i="2"/>
  <c r="P33" i="2"/>
  <c r="P19" i="2"/>
  <c r="P26" i="2"/>
  <c r="P17" i="2"/>
  <c r="P27" i="2"/>
  <c r="P16" i="2"/>
  <c r="P20" i="2"/>
  <c r="P30" i="2"/>
  <c r="R11" i="2" l="1"/>
  <c r="Q12" i="2"/>
  <c r="Q25" i="2"/>
  <c r="Q15" i="2"/>
  <c r="Q18" i="2"/>
  <c r="Q17" i="2"/>
  <c r="Q28" i="2"/>
  <c r="Q13" i="2"/>
  <c r="Q14" i="2"/>
  <c r="Q32" i="2"/>
  <c r="Q29" i="2"/>
  <c r="Q33" i="2"/>
  <c r="Q19" i="2"/>
  <c r="Q26" i="2"/>
  <c r="Q31" i="2"/>
  <c r="Q27" i="2"/>
  <c r="Q16" i="2"/>
  <c r="Q20" i="2"/>
  <c r="Q30" i="2"/>
  <c r="S11" i="2" l="1"/>
  <c r="R26" i="2"/>
  <c r="R29" i="2"/>
  <c r="R32" i="2"/>
  <c r="R27" i="2"/>
  <c r="R31" i="2"/>
  <c r="R17" i="2"/>
  <c r="R12" i="2"/>
  <c r="R28" i="2"/>
  <c r="R13" i="2"/>
  <c r="R18" i="2"/>
  <c r="R14" i="2"/>
  <c r="R15" i="2"/>
  <c r="R30" i="2"/>
  <c r="R19" i="2"/>
  <c r="R33" i="2"/>
  <c r="R25" i="2"/>
  <c r="R16" i="2"/>
  <c r="R20" i="2"/>
  <c r="T11" i="2" l="1"/>
  <c r="S13" i="2"/>
  <c r="S16" i="2"/>
  <c r="S19" i="2"/>
  <c r="S26" i="2"/>
  <c r="S29" i="2"/>
  <c r="S32" i="2"/>
  <c r="S27" i="2"/>
  <c r="S31" i="2"/>
  <c r="S17" i="2"/>
  <c r="S12" i="2"/>
  <c r="S28" i="2"/>
  <c r="S18" i="2"/>
  <c r="S14" i="2"/>
  <c r="S15" i="2"/>
  <c r="S20" i="2"/>
  <c r="S30" i="2"/>
  <c r="S33" i="2"/>
  <c r="S25" i="2"/>
  <c r="U11" i="2" l="1"/>
  <c r="T13" i="2"/>
  <c r="T16" i="2"/>
  <c r="T19" i="2"/>
  <c r="T26" i="2"/>
  <c r="T29" i="2"/>
  <c r="T32" i="2"/>
  <c r="T30" i="2"/>
  <c r="T20" i="2"/>
  <c r="T27" i="2"/>
  <c r="T31" i="2"/>
  <c r="T17" i="2"/>
  <c r="T12" i="2"/>
  <c r="T28" i="2"/>
  <c r="T18" i="2"/>
  <c r="T14" i="2"/>
  <c r="T15" i="2"/>
  <c r="T33" i="2"/>
  <c r="T25" i="2"/>
  <c r="V11" i="2" l="1"/>
  <c r="U13" i="2"/>
  <c r="U16" i="2"/>
  <c r="U19" i="2"/>
  <c r="U25" i="2"/>
  <c r="U30" i="2"/>
  <c r="U20" i="2"/>
  <c r="U27" i="2"/>
  <c r="U31" i="2"/>
  <c r="U17" i="2"/>
  <c r="U12" i="2"/>
  <c r="U28" i="2"/>
  <c r="U32" i="2"/>
  <c r="U18" i="2"/>
  <c r="U14" i="2"/>
  <c r="U29" i="2"/>
  <c r="U26" i="2"/>
  <c r="U15" i="2"/>
  <c r="U33" i="2"/>
  <c r="W11" i="2" l="1"/>
  <c r="V27" i="2"/>
  <c r="V30" i="2"/>
  <c r="V33" i="2"/>
  <c r="V16" i="2"/>
  <c r="V25" i="2"/>
  <c r="V20" i="2"/>
  <c r="V13" i="2"/>
  <c r="V31" i="2"/>
  <c r="V17" i="2"/>
  <c r="V12" i="2"/>
  <c r="V28" i="2"/>
  <c r="V32" i="2"/>
  <c r="V18" i="2"/>
  <c r="V26" i="2"/>
  <c r="V15" i="2"/>
  <c r="V19" i="2"/>
  <c r="V29" i="2"/>
  <c r="V14" i="2"/>
  <c r="X11" i="2" l="1"/>
  <c r="W14" i="2"/>
  <c r="W17" i="2"/>
  <c r="W20" i="2"/>
  <c r="W27" i="2"/>
  <c r="W30" i="2"/>
  <c r="W33" i="2"/>
  <c r="W26" i="2"/>
  <c r="W16" i="2"/>
  <c r="W25" i="2"/>
  <c r="W13" i="2"/>
  <c r="W31" i="2"/>
  <c r="W12" i="2"/>
  <c r="W28" i="2"/>
  <c r="W32" i="2"/>
  <c r="W15" i="2"/>
  <c r="W19" i="2"/>
  <c r="W29" i="2"/>
  <c r="W18" i="2"/>
  <c r="Y11" i="2" l="1"/>
  <c r="X14" i="2"/>
  <c r="X17" i="2"/>
  <c r="X20" i="2"/>
  <c r="X27" i="2"/>
  <c r="X30" i="2"/>
  <c r="X33" i="2"/>
  <c r="X15" i="2"/>
  <c r="X26" i="2"/>
  <c r="X16" i="2"/>
  <c r="X25" i="2"/>
  <c r="X13" i="2"/>
  <c r="X31" i="2"/>
  <c r="X12" i="2"/>
  <c r="X28" i="2"/>
  <c r="X18" i="2"/>
  <c r="X32" i="2"/>
  <c r="X19" i="2"/>
  <c r="X29" i="2"/>
  <c r="Y14" i="2" l="1"/>
  <c r="Y17" i="2"/>
  <c r="Y29" i="2"/>
  <c r="Y33" i="2"/>
  <c r="Y19" i="2"/>
  <c r="Y15" i="2"/>
  <c r="Y26" i="2"/>
  <c r="Y30" i="2"/>
  <c r="Y16" i="2"/>
  <c r="Y20" i="2"/>
  <c r="Y27" i="2"/>
  <c r="Y25" i="2"/>
  <c r="Y13" i="2"/>
  <c r="Y31" i="2"/>
  <c r="Y18" i="2"/>
  <c r="Y28" i="2"/>
  <c r="Y32" i="2"/>
  <c r="Y12" i="2"/>
  <c r="O15" i="3" l="1"/>
  <c r="O21" i="3"/>
  <c r="O19" i="3"/>
  <c r="O17" i="3"/>
  <c r="O16" i="3"/>
  <c r="O14" i="3"/>
  <c r="O18" i="3"/>
  <c r="O20" i="3"/>
  <c r="O10" i="3"/>
  <c r="O9" i="3"/>
  <c r="O11" i="3"/>
  <c r="O7" i="3"/>
  <c r="O12" i="3"/>
  <c r="O13" i="3"/>
  <c r="O6" i="3"/>
  <c r="O8" i="3"/>
</calcChain>
</file>

<file path=xl/sharedStrings.xml><?xml version="1.0" encoding="utf-8"?>
<sst xmlns="http://schemas.openxmlformats.org/spreadsheetml/2006/main" count="570" uniqueCount="128">
  <si>
    <t>Sample</t>
  </si>
  <si>
    <t>Population</t>
  </si>
  <si>
    <t>Mean</t>
  </si>
  <si>
    <t>SD</t>
  </si>
  <si>
    <t># Samples</t>
  </si>
  <si>
    <t>GENERATOR</t>
  </si>
  <si>
    <t>ANALYIZER</t>
  </si>
  <si>
    <t xml:space="preserve">Sample </t>
  </si>
  <si>
    <t>COMPARISON</t>
  </si>
  <si>
    <t>Pooled Standard Deviation</t>
  </si>
  <si>
    <t>n</t>
  </si>
  <si>
    <t>xbar</t>
  </si>
  <si>
    <t>s</t>
  </si>
  <si>
    <t>Group</t>
  </si>
  <si>
    <t>t Test</t>
  </si>
  <si>
    <t>t</t>
  </si>
  <si>
    <t>1 to 3</t>
  </si>
  <si>
    <t>1: s^2/n</t>
  </si>
  <si>
    <t>2:</t>
  </si>
  <si>
    <t>1 + 2</t>
  </si>
  <si>
    <t>Ft,v</t>
  </si>
  <si>
    <t>1-Ft,v</t>
  </si>
  <si>
    <t>A</t>
  </si>
  <si>
    <t>B</t>
  </si>
  <si>
    <t>df &amp; v</t>
  </si>
  <si>
    <t>p (beta)</t>
  </si>
  <si>
    <t>1-p (beta)</t>
  </si>
  <si>
    <t>TRUNCATED</t>
  </si>
  <si>
    <t>ACTUAL</t>
  </si>
  <si>
    <t>High</t>
  </si>
  <si>
    <t>Low</t>
  </si>
  <si>
    <t>N</t>
  </si>
  <si>
    <t xml:space="preserve">x </t>
  </si>
  <si>
    <t>y</t>
  </si>
  <si>
    <t>a</t>
  </si>
  <si>
    <t/>
  </si>
  <si>
    <t>frac*SD</t>
  </si>
  <si>
    <t>r</t>
  </si>
  <si>
    <t>Resultant score</t>
  </si>
  <si>
    <t>number of tests</t>
  </si>
  <si>
    <t>k</t>
  </si>
  <si>
    <t>number of sucesses</t>
  </si>
  <si>
    <t>alpha</t>
  </si>
  <si>
    <t>opposie of confidence interval</t>
  </si>
  <si>
    <t>prior</t>
  </si>
  <si>
    <t>target</t>
  </si>
  <si>
    <t>UPPER</t>
  </si>
  <si>
    <t>LOWER</t>
  </si>
  <si>
    <t>In +/-</t>
  </si>
  <si>
    <t>Actual</t>
  </si>
  <si>
    <t>Binary Indexer</t>
  </si>
  <si>
    <t>0th</t>
  </si>
  <si>
    <t>1st</t>
  </si>
  <si>
    <t>2nd</t>
  </si>
  <si>
    <t>3rd</t>
  </si>
  <si>
    <t>4th</t>
  </si>
  <si>
    <t>5th</t>
  </si>
  <si>
    <t>Offset</t>
  </si>
  <si>
    <t>Index</t>
  </si>
  <si>
    <t>Shift</t>
  </si>
  <si>
    <t>Overall Shift</t>
  </si>
  <si>
    <t>Cumulative</t>
  </si>
  <si>
    <t>healthy</t>
  </si>
  <si>
    <t>damaged</t>
  </si>
  <si>
    <t>8 = 3,2</t>
  </si>
  <si>
    <t>2HC</t>
  </si>
  <si>
    <t>1HC 1DC</t>
  </si>
  <si>
    <t>2DC</t>
  </si>
  <si>
    <t>1HC 1HS</t>
  </si>
  <si>
    <t>1HC 1DS</t>
  </si>
  <si>
    <t>1DC 1DS</t>
  </si>
  <si>
    <t>2HS</t>
  </si>
  <si>
    <t>1HS 1DS</t>
  </si>
  <si>
    <t>2DS</t>
  </si>
  <si>
    <t>1HC</t>
  </si>
  <si>
    <t>1DC</t>
  </si>
  <si>
    <t>1HS</t>
  </si>
  <si>
    <t>1DS</t>
  </si>
  <si>
    <t>HC</t>
  </si>
  <si>
    <t>DC</t>
  </si>
  <si>
    <t>HS</t>
  </si>
  <si>
    <t>DS</t>
  </si>
  <si>
    <t>E</t>
  </si>
  <si>
    <t>HPs</t>
  </si>
  <si>
    <t>1 DAMAGE</t>
  </si>
  <si>
    <t>Outrage</t>
  </si>
  <si>
    <t>Trophies</t>
  </si>
  <si>
    <t>2 DAMAGE</t>
  </si>
  <si>
    <t>3 DAMAGE</t>
  </si>
  <si>
    <t>4 DAMAGE</t>
  </si>
  <si>
    <t>Hits</t>
  </si>
  <si>
    <t>HP Avaliable</t>
  </si>
  <si>
    <t>Cities</t>
  </si>
  <si>
    <t>Spaceports</t>
  </si>
  <si>
    <t>Degrees of freedom</t>
  </si>
  <si>
    <t>Hits to assign</t>
  </si>
  <si>
    <t>HP avaliable</t>
  </si>
  <si>
    <t>Revised deg of freedom</t>
  </si>
  <si>
    <t>Deg of freedom</t>
  </si>
  <si>
    <t>DH1</t>
  </si>
  <si>
    <t>DH1-2</t>
  </si>
  <si>
    <t>Critical Capacity</t>
  </si>
  <si>
    <t>DH1-3</t>
  </si>
  <si>
    <t>DH1-4</t>
  </si>
  <si>
    <t>DH1-5</t>
  </si>
  <si>
    <t>8MW</t>
  </si>
  <si>
    <t>16MW</t>
  </si>
  <si>
    <t>24MW</t>
  </si>
  <si>
    <t>32MW</t>
  </si>
  <si>
    <t>40MW</t>
  </si>
  <si>
    <t>Data Halls</t>
  </si>
  <si>
    <t>N Mech Lineups</t>
  </si>
  <si>
    <t>N+1 Mech Lineups</t>
  </si>
  <si>
    <t>Assign the hit points back such that the number of each is not greater than the number that we started with</t>
  </si>
  <si>
    <t>hits max</t>
  </si>
  <si>
    <t>hits min</t>
  </si>
  <si>
    <t>hits selected</t>
  </si>
  <si>
    <t>hits</t>
  </si>
  <si>
    <t>HD</t>
  </si>
  <si>
    <t>points after</t>
  </si>
  <si>
    <t>HD Revised</t>
  </si>
  <si>
    <t>max points after</t>
  </si>
  <si>
    <t>hits remaining</t>
  </si>
  <si>
    <t>HC Revised</t>
  </si>
  <si>
    <t>SC</t>
  </si>
  <si>
    <t>SC Revised</t>
  </si>
  <si>
    <t>SD Revised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</si>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</sst>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1" applyNumberFormat="1" applyFont="1"/>
    <xf numFmtId="0" fontId="0" fillId="0" borderId="0" xfId="0" quotePrefix="1"/>
    <xf numFmtId="165" fontId="0" fillId="0" borderId="0" xfId="1" applyNumberFormat="1" applyFont="1"/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Sheet3!$K$6:$L$21</c:f>
              <c:multiLvlStrCache>
                <c:ptCount val="16"/>
                <c:lvl>
                  <c:pt idx="0">
                    <c:v>0000</c:v>
                  </c:pt>
                  <c:pt idx="1">
                    <c:v>0001</c:v>
                  </c:pt>
                  <c:pt idx="2">
                    <c:v>0010</c:v>
                  </c:pt>
                  <c:pt idx="3">
                    <c:v>0011</c:v>
                  </c:pt>
                  <c:pt idx="4">
                    <c:v>0100</c:v>
                  </c:pt>
                  <c:pt idx="5">
                    <c:v>0101</c:v>
                  </c:pt>
                  <c:pt idx="6">
                    <c:v>0110</c:v>
                  </c:pt>
                  <c:pt idx="7">
                    <c:v>0111</c:v>
                  </c:pt>
                  <c:pt idx="8">
                    <c:v>1000</c:v>
                  </c:pt>
                  <c:pt idx="9">
                    <c:v>1001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1100</c:v>
                  </c:pt>
                  <c:pt idx="13">
                    <c:v>1101</c:v>
                  </c:pt>
                  <c:pt idx="14">
                    <c:v>1110</c:v>
                  </c:pt>
                  <c:pt idx="15">
                    <c:v>1111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:lvl>
              </c:multiLvlStrCache>
            </c:multiLvlStrRef>
          </c:cat>
          <c:val>
            <c:numRef>
              <c:f>Sheet3!$M$6:$M$21</c:f>
              <c:numCache>
                <c:formatCode>General</c:formatCode>
                <c:ptCount val="16"/>
                <c:pt idx="0">
                  <c:v>0.5</c:v>
                </c:pt>
                <c:pt idx="1">
                  <c:v>0.55000000000000004</c:v>
                </c:pt>
                <c:pt idx="2">
                  <c:v>0.16</c:v>
                </c:pt>
                <c:pt idx="3">
                  <c:v>0.72</c:v>
                </c:pt>
                <c:pt idx="4">
                  <c:v>0.37</c:v>
                </c:pt>
                <c:pt idx="5">
                  <c:v>0.75</c:v>
                </c:pt>
                <c:pt idx="6">
                  <c:v>0.54</c:v>
                </c:pt>
                <c:pt idx="7">
                  <c:v>0.34</c:v>
                </c:pt>
                <c:pt idx="8">
                  <c:v>0.02</c:v>
                </c:pt>
                <c:pt idx="9">
                  <c:v>0.04</c:v>
                </c:pt>
                <c:pt idx="10">
                  <c:v>0.28000000000000003</c:v>
                </c:pt>
                <c:pt idx="11">
                  <c:v>0.84</c:v>
                </c:pt>
                <c:pt idx="12">
                  <c:v>0.62</c:v>
                </c:pt>
                <c:pt idx="13">
                  <c:v>0.81</c:v>
                </c:pt>
                <c:pt idx="14">
                  <c:v>0.98</c:v>
                </c:pt>
                <c:pt idx="1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C-4D66-ACFD-918682AD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74896"/>
        <c:axId val="171575376"/>
      </c:barChart>
      <c:catAx>
        <c:axId val="1715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5376"/>
        <c:crosses val="autoZero"/>
        <c:auto val="1"/>
        <c:lblAlgn val="ctr"/>
        <c:lblOffset val="100"/>
        <c:noMultiLvlLbl val="0"/>
      </c:catAx>
      <c:valAx>
        <c:axId val="1715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22</xdr:row>
      <xdr:rowOff>71437</xdr:rowOff>
    </xdr:from>
    <xdr:to>
      <xdr:col>20</xdr:col>
      <xdr:colOff>581025</xdr:colOff>
      <xdr:row>36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9135B-A690-2443-A3F1-C9E527323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C4B1-17E1-4B5B-8097-A83AE08F8CA4}">
  <dimension ref="A1:AJ64"/>
  <sheetViews>
    <sheetView topLeftCell="I4" workbookViewId="0">
      <selection activeCell="U14" sqref="U14"/>
    </sheetView>
  </sheetViews>
  <sheetFormatPr defaultRowHeight="15" x14ac:dyDescent="0.25"/>
  <cols>
    <col min="1" max="1" width="11.140625" customWidth="1"/>
    <col min="11" max="11" width="10" customWidth="1"/>
    <col min="22" max="22" width="12.140625" bestFit="1" customWidth="1"/>
    <col min="23" max="23" width="12" bestFit="1" customWidth="1"/>
  </cols>
  <sheetData>
    <row r="1" spans="1:36" x14ac:dyDescent="0.25">
      <c r="A1" t="s">
        <v>5</v>
      </c>
      <c r="K1" t="s">
        <v>6</v>
      </c>
      <c r="U1" t="s">
        <v>8</v>
      </c>
    </row>
    <row r="2" spans="1:36" x14ac:dyDescent="0.25">
      <c r="B2" t="s">
        <v>1</v>
      </c>
      <c r="K2" t="s">
        <v>1</v>
      </c>
      <c r="U2" t="s">
        <v>9</v>
      </c>
    </row>
    <row r="3" spans="1:36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L3" s="1">
        <v>1</v>
      </c>
      <c r="M3">
        <v>2</v>
      </c>
      <c r="N3" s="1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36" x14ac:dyDescent="0.25">
      <c r="A4" t="s">
        <v>2</v>
      </c>
      <c r="B4">
        <v>50</v>
      </c>
      <c r="C4">
        <v>100</v>
      </c>
      <c r="D4">
        <v>75</v>
      </c>
      <c r="E4">
        <v>20</v>
      </c>
      <c r="F4">
        <v>60</v>
      </c>
      <c r="G4">
        <v>110</v>
      </c>
      <c r="H4">
        <v>90</v>
      </c>
      <c r="I4">
        <v>85</v>
      </c>
      <c r="K4" t="s">
        <v>4</v>
      </c>
      <c r="L4" s="1">
        <v>5</v>
      </c>
      <c r="M4">
        <v>10</v>
      </c>
      <c r="N4" s="1">
        <v>15</v>
      </c>
      <c r="O4">
        <v>10</v>
      </c>
      <c r="P4">
        <v>15</v>
      </c>
      <c r="Q4">
        <v>20</v>
      </c>
      <c r="R4">
        <v>20</v>
      </c>
      <c r="S4">
        <v>30</v>
      </c>
      <c r="X4" s="1"/>
      <c r="AG4" t="s">
        <v>13</v>
      </c>
      <c r="AH4" t="s">
        <v>22</v>
      </c>
      <c r="AI4" t="s">
        <v>23</v>
      </c>
    </row>
    <row r="5" spans="1:36" x14ac:dyDescent="0.25">
      <c r="A5" t="s">
        <v>3</v>
      </c>
      <c r="B5">
        <v>20</v>
      </c>
      <c r="C5">
        <v>30</v>
      </c>
      <c r="D5">
        <v>15</v>
      </c>
      <c r="E5">
        <v>10</v>
      </c>
      <c r="F5">
        <v>30</v>
      </c>
      <c r="G5">
        <v>35</v>
      </c>
      <c r="H5">
        <v>40</v>
      </c>
      <c r="I5">
        <v>15</v>
      </c>
      <c r="L5" s="1"/>
      <c r="N5" s="1"/>
      <c r="X5" s="1"/>
      <c r="Y5" s="1"/>
      <c r="Z5" s="1"/>
      <c r="AA5" s="1"/>
      <c r="AB5" s="1"/>
      <c r="AC5" s="1"/>
      <c r="AD5" s="1"/>
      <c r="AE5" s="1"/>
      <c r="AF5" s="1"/>
      <c r="AG5" t="s">
        <v>4</v>
      </c>
      <c r="AH5">
        <v>5</v>
      </c>
      <c r="AI5">
        <v>15</v>
      </c>
    </row>
    <row r="6" spans="1:36" x14ac:dyDescent="0.25">
      <c r="K6" t="s">
        <v>2</v>
      </c>
      <c r="L6" s="1">
        <f>AVERAGE(L9:L64)</f>
        <v>54.835227109701123</v>
      </c>
      <c r="M6">
        <f t="shared" ref="M6:S6" si="0">AVERAGE(M9:M64)</f>
        <v>111.51778322830062</v>
      </c>
      <c r="N6" s="1">
        <f t="shared" si="0"/>
        <v>72.405280651732056</v>
      </c>
      <c r="O6">
        <f t="shared" si="0"/>
        <v>23.805025279928945</v>
      </c>
      <c r="P6">
        <f t="shared" si="0"/>
        <v>57.460138771985491</v>
      </c>
      <c r="Q6">
        <f t="shared" si="0"/>
        <v>132.38421229683902</v>
      </c>
      <c r="R6">
        <f t="shared" si="0"/>
        <v>93.1845932325581</v>
      </c>
      <c r="S6">
        <f t="shared" si="0"/>
        <v>88.626556160730487</v>
      </c>
      <c r="X6" s="1"/>
      <c r="Y6" s="1"/>
      <c r="Z6" s="1"/>
      <c r="AA6" s="1"/>
      <c r="AB6" s="1"/>
      <c r="AC6" s="1"/>
      <c r="AD6" s="1"/>
      <c r="AE6" s="1"/>
      <c r="AF6" s="1"/>
      <c r="AG6" t="s">
        <v>2</v>
      </c>
      <c r="AH6">
        <v>54.835227109701123</v>
      </c>
      <c r="AI6">
        <v>72.405280651732056</v>
      </c>
    </row>
    <row r="7" spans="1:36" x14ac:dyDescent="0.25">
      <c r="K7" t="s">
        <v>3</v>
      </c>
      <c r="L7" s="1">
        <f>_xlfn.STDEV.S(L9:L64)</f>
        <v>16.387465430540956</v>
      </c>
      <c r="M7">
        <f t="shared" ref="M7:S7" si="1">_xlfn.STDEV.S(M9:M64)</f>
        <v>20.155276429183466</v>
      </c>
      <c r="N7" s="1">
        <f t="shared" si="1"/>
        <v>11.72412623951173</v>
      </c>
      <c r="O7">
        <f t="shared" si="1"/>
        <v>8.2646194878984716</v>
      </c>
      <c r="P7">
        <f t="shared" si="1"/>
        <v>21.486896788456253</v>
      </c>
      <c r="Q7">
        <f t="shared" si="1"/>
        <v>29.332886136142385</v>
      </c>
      <c r="R7">
        <f t="shared" si="1"/>
        <v>42.240432124699133</v>
      </c>
      <c r="S7">
        <f t="shared" si="1"/>
        <v>12.693972962518503</v>
      </c>
      <c r="U7" s="1" t="s">
        <v>13</v>
      </c>
      <c r="V7" s="1">
        <v>1</v>
      </c>
      <c r="W7" s="1">
        <v>2</v>
      </c>
      <c r="X7" s="1">
        <v>3</v>
      </c>
      <c r="Y7" s="1">
        <v>4</v>
      </c>
      <c r="Z7" s="1">
        <v>5</v>
      </c>
      <c r="AA7" s="1">
        <v>6</v>
      </c>
      <c r="AB7" s="1">
        <v>7</v>
      </c>
      <c r="AC7" s="1">
        <v>8</v>
      </c>
      <c r="AD7" s="1"/>
      <c r="AE7" s="1"/>
      <c r="AF7" s="1"/>
      <c r="AG7" t="s">
        <v>3</v>
      </c>
      <c r="AH7">
        <v>16.387465430540956</v>
      </c>
      <c r="AI7">
        <v>11.72412623951173</v>
      </c>
    </row>
    <row r="8" spans="1:36" x14ac:dyDescent="0.25">
      <c r="A8" t="s">
        <v>0</v>
      </c>
      <c r="K8" t="s">
        <v>7</v>
      </c>
      <c r="U8" s="1">
        <v>1</v>
      </c>
      <c r="V8" s="2"/>
      <c r="W8" s="2">
        <f t="shared" ref="W8:AC8" si="2">_xlfn.T.TEST($L$9:$L$64,M$9:M$64,1,3)</f>
        <v>8.7787947511428995E-5</v>
      </c>
      <c r="X8" s="2">
        <f t="shared" si="2"/>
        <v>3.6609084347005591E-2</v>
      </c>
      <c r="Y8" s="2">
        <f t="shared" si="2"/>
        <v>5.1280736376961688E-3</v>
      </c>
      <c r="Z8" s="2">
        <f t="shared" si="2"/>
        <v>0.39081770101015395</v>
      </c>
      <c r="AA8" s="2">
        <f t="shared" si="2"/>
        <v>2.9558369240364155E-6</v>
      </c>
      <c r="AB8" s="2">
        <f t="shared" si="2"/>
        <v>2.4499828362438414E-3</v>
      </c>
      <c r="AC8" s="2">
        <f t="shared" si="2"/>
        <v>3.8115636993026965E-3</v>
      </c>
    </row>
    <row r="9" spans="1:36" x14ac:dyDescent="0.25">
      <c r="A9">
        <v>1</v>
      </c>
      <c r="B9">
        <f ca="1">_xlfn.NORM.INV(RAND(),B$4,B$5)</f>
        <v>52.083406316954658</v>
      </c>
      <c r="C9">
        <f t="shared" ref="C9:I24" ca="1" si="3">_xlfn.NORM.INV(RAND(),C$4,C$5)</f>
        <v>87.04912313456424</v>
      </c>
      <c r="D9">
        <f t="shared" ca="1" si="3"/>
        <v>62.587539847984587</v>
      </c>
      <c r="E9">
        <f t="shared" ca="1" si="3"/>
        <v>18.942402389909489</v>
      </c>
      <c r="F9">
        <f t="shared" ca="1" si="3"/>
        <v>73.734675265969074</v>
      </c>
      <c r="G9">
        <f t="shared" ca="1" si="3"/>
        <v>84.97479078048265</v>
      </c>
      <c r="H9">
        <f t="shared" ca="1" si="3"/>
        <v>93.186985558617266</v>
      </c>
      <c r="I9">
        <f t="shared" ca="1" si="3"/>
        <v>72.0255697754843</v>
      </c>
      <c r="K9">
        <v>1</v>
      </c>
      <c r="L9">
        <v>64.646521494224771</v>
      </c>
      <c r="M9">
        <v>81.271293584876318</v>
      </c>
      <c r="N9">
        <v>76.592341998567193</v>
      </c>
      <c r="O9">
        <v>18.174556958999631</v>
      </c>
      <c r="P9">
        <v>46.155954921520703</v>
      </c>
      <c r="Q9">
        <v>81.389534720474856</v>
      </c>
      <c r="R9">
        <v>49.711781137127417</v>
      </c>
      <c r="S9">
        <v>72.381028831335428</v>
      </c>
      <c r="U9" s="1">
        <v>2</v>
      </c>
      <c r="V9" s="2">
        <f>_xlfn.T.TEST($M$9:$M$64,L$9:L$64,1,3)</f>
        <v>8.7787947511428995E-5</v>
      </c>
      <c r="W9" s="2"/>
      <c r="X9" s="2">
        <f t="shared" ref="X9:AC9" si="4">_xlfn.T.TEST($M$9:$M$64,N$9:N$64,1,3)</f>
        <v>4.6287431138473825E-5</v>
      </c>
      <c r="Y9" s="2">
        <f t="shared" si="4"/>
        <v>1.3116945871016113E-8</v>
      </c>
      <c r="Z9" s="2">
        <f t="shared" si="4"/>
        <v>1.4216102072477056E-6</v>
      </c>
      <c r="AA9" s="2">
        <f t="shared" si="4"/>
        <v>1.5663926201411087E-2</v>
      </c>
      <c r="AB9" s="2">
        <f t="shared" si="4"/>
        <v>5.9425826923178271E-2</v>
      </c>
      <c r="AC9" s="2">
        <f t="shared" si="4"/>
        <v>2.925994515382546E-3</v>
      </c>
    </row>
    <row r="10" spans="1:36" x14ac:dyDescent="0.25">
      <c r="A10">
        <v>2</v>
      </c>
      <c r="B10">
        <f t="shared" ref="B10:I39" ca="1" si="5">_xlfn.NORM.INV(RAND(),B$4,B$5)</f>
        <v>25.978559534353664</v>
      </c>
      <c r="C10">
        <f t="shared" ca="1" si="3"/>
        <v>69.882913945987724</v>
      </c>
      <c r="D10">
        <f t="shared" ca="1" si="3"/>
        <v>63.383480342147877</v>
      </c>
      <c r="E10">
        <f t="shared" ca="1" si="3"/>
        <v>34.243761399052168</v>
      </c>
      <c r="F10">
        <f t="shared" ca="1" si="3"/>
        <v>14.417019374190652</v>
      </c>
      <c r="G10">
        <f t="shared" ca="1" si="3"/>
        <v>180.40188834553518</v>
      </c>
      <c r="H10">
        <f t="shared" ca="1" si="3"/>
        <v>88.223921460492065</v>
      </c>
      <c r="I10">
        <f t="shared" ca="1" si="3"/>
        <v>81.947122614665204</v>
      </c>
      <c r="K10">
        <v>2</v>
      </c>
      <c r="L10">
        <v>74.462527960986506</v>
      </c>
      <c r="M10">
        <v>95.653033587083229</v>
      </c>
      <c r="N10">
        <v>62.580671162258547</v>
      </c>
      <c r="O10">
        <v>18.020234405947637</v>
      </c>
      <c r="P10">
        <v>100.82559424982404</v>
      </c>
      <c r="Q10">
        <v>107.42418201427651</v>
      </c>
      <c r="R10">
        <v>117.15310073671296</v>
      </c>
      <c r="S10">
        <v>95.473806678718375</v>
      </c>
      <c r="U10" s="1">
        <v>3</v>
      </c>
      <c r="V10" s="2">
        <f>_xlfn.T.TEST($N$9:$N$64,L$9:L$64,1,3)</f>
        <v>3.6609084347005591E-2</v>
      </c>
      <c r="W10" s="2">
        <f t="shared" ref="W10:AC10" si="6">_xlfn.T.TEST($N$9:$N$64,M$9:M$64,1,3)</f>
        <v>4.6287431138473825E-5</v>
      </c>
      <c r="X10" s="2"/>
      <c r="Y10" s="2">
        <f t="shared" si="6"/>
        <v>9.2320563025439435E-12</v>
      </c>
      <c r="Z10" s="2">
        <f t="shared" si="6"/>
        <v>1.3719134412091384E-2</v>
      </c>
      <c r="AA10" s="2">
        <f t="shared" si="6"/>
        <v>3.9623700904296112E-9</v>
      </c>
      <c r="AB10" s="2">
        <f t="shared" si="6"/>
        <v>2.3745904227506505E-2</v>
      </c>
      <c r="AC10" s="2">
        <f t="shared" si="6"/>
        <v>9.3316360737320236E-5</v>
      </c>
      <c r="AI10" t="s">
        <v>29</v>
      </c>
      <c r="AJ10" t="s">
        <v>30</v>
      </c>
    </row>
    <row r="11" spans="1:36" x14ac:dyDescent="0.25">
      <c r="A11">
        <v>3</v>
      </c>
      <c r="B11">
        <f t="shared" ca="1" si="5"/>
        <v>20.730038666636418</v>
      </c>
      <c r="C11">
        <f t="shared" ca="1" si="3"/>
        <v>46.499997179214333</v>
      </c>
      <c r="D11">
        <f t="shared" ca="1" si="3"/>
        <v>66.351355956195221</v>
      </c>
      <c r="E11">
        <f t="shared" ca="1" si="3"/>
        <v>29.436906192058974</v>
      </c>
      <c r="F11">
        <f t="shared" ca="1" si="3"/>
        <v>13.748350475083164</v>
      </c>
      <c r="G11">
        <f t="shared" ca="1" si="3"/>
        <v>116.45242978484757</v>
      </c>
      <c r="H11">
        <f t="shared" ca="1" si="3"/>
        <v>92.490802190192014</v>
      </c>
      <c r="I11">
        <f t="shared" ca="1" si="3"/>
        <v>104.13863707865278</v>
      </c>
      <c r="K11">
        <v>3</v>
      </c>
      <c r="L11">
        <v>59.253325633985895</v>
      </c>
      <c r="M11">
        <v>130.9582516287324</v>
      </c>
      <c r="N11">
        <v>90.418275575837527</v>
      </c>
      <c r="O11">
        <v>18.136480276830405</v>
      </c>
      <c r="P11">
        <v>36.687418016314894</v>
      </c>
      <c r="Q11">
        <v>156.54496335735888</v>
      </c>
      <c r="R11">
        <v>93.195856205760379</v>
      </c>
      <c r="S11">
        <v>88.344528061620295</v>
      </c>
      <c r="U11" s="1">
        <v>4</v>
      </c>
      <c r="V11" s="2">
        <f>_xlfn.T.TEST($O$9:$O$64,L$9:L$64,1,3)</f>
        <v>5.1280736376961688E-3</v>
      </c>
      <c r="W11" s="2">
        <f t="shared" ref="W11:AC11" si="7">_xlfn.T.TEST($O$9:$O$64,M$9:M$64,1,3)</f>
        <v>1.3116945871016113E-8</v>
      </c>
      <c r="X11" s="2">
        <f t="shared" si="7"/>
        <v>9.2320563025439435E-12</v>
      </c>
      <c r="Y11" s="2"/>
      <c r="Z11" s="2">
        <f t="shared" si="7"/>
        <v>1.2545261318780687E-5</v>
      </c>
      <c r="AA11" s="2">
        <f t="shared" si="7"/>
        <v>2.6634917280089511E-14</v>
      </c>
      <c r="AB11" s="2">
        <f t="shared" si="7"/>
        <v>2.2525197199416623E-7</v>
      </c>
      <c r="AC11" s="2">
        <f t="shared" si="7"/>
        <v>4.4543449549466973E-16</v>
      </c>
      <c r="AH11" t="s">
        <v>2</v>
      </c>
      <c r="AI11">
        <v>100</v>
      </c>
      <c r="AJ11" t="s">
        <v>36</v>
      </c>
    </row>
    <row r="12" spans="1:36" x14ac:dyDescent="0.25">
      <c r="A12">
        <v>4</v>
      </c>
      <c r="B12">
        <f t="shared" ca="1" si="5"/>
        <v>82.012602999410689</v>
      </c>
      <c r="C12">
        <f t="shared" ca="1" si="3"/>
        <v>135.84350105076365</v>
      </c>
      <c r="D12">
        <f t="shared" ca="1" si="3"/>
        <v>42.539297116303096</v>
      </c>
      <c r="E12">
        <f t="shared" ca="1" si="3"/>
        <v>20.073795036300595</v>
      </c>
      <c r="F12">
        <f t="shared" ca="1" si="3"/>
        <v>26.471599424274565</v>
      </c>
      <c r="G12">
        <f t="shared" ca="1" si="3"/>
        <v>66.518288332364946</v>
      </c>
      <c r="H12">
        <f t="shared" ca="1" si="3"/>
        <v>75.822530628689066</v>
      </c>
      <c r="I12">
        <f t="shared" ca="1" si="3"/>
        <v>106.2760793671256</v>
      </c>
      <c r="K12">
        <v>4</v>
      </c>
      <c r="L12">
        <v>38.058876922665256</v>
      </c>
      <c r="M12">
        <v>113.20791221574547</v>
      </c>
      <c r="N12">
        <v>54.595524133441032</v>
      </c>
      <c r="O12">
        <v>43.3652679726763</v>
      </c>
      <c r="P12">
        <v>36.045530125088483</v>
      </c>
      <c r="Q12">
        <v>107.43670200826728</v>
      </c>
      <c r="R12">
        <v>75.031648706280208</v>
      </c>
      <c r="S12">
        <v>87.475598579016562</v>
      </c>
      <c r="U12" s="1">
        <v>5</v>
      </c>
      <c r="V12" s="2">
        <f>_xlfn.T.TEST($P$9:$P$64,L$9:L$64,1,3)</f>
        <v>0.39081770101015395</v>
      </c>
      <c r="W12" s="2">
        <f t="shared" ref="W12:AC12" si="8">_xlfn.T.TEST($P$9:$P$64,M$9:M$64,1,3)</f>
        <v>1.4216102072477056E-6</v>
      </c>
      <c r="X12" s="2">
        <f t="shared" si="8"/>
        <v>1.3719134412091384E-2</v>
      </c>
      <c r="Y12" s="2">
        <f t="shared" si="8"/>
        <v>1.2545261318780687E-5</v>
      </c>
      <c r="Z12" s="2"/>
      <c r="AA12" s="2">
        <f t="shared" si="8"/>
        <v>2.2172677649785555E-10</v>
      </c>
      <c r="AB12" s="2">
        <f t="shared" si="8"/>
        <v>1.3963310831394565E-3</v>
      </c>
      <c r="AC12" s="2">
        <f t="shared" si="8"/>
        <v>2.6282236343694168E-5</v>
      </c>
      <c r="AH12" t="s">
        <v>31</v>
      </c>
      <c r="AI12" t="s">
        <v>32</v>
      </c>
      <c r="AJ12" t="s">
        <v>33</v>
      </c>
    </row>
    <row r="13" spans="1:36" x14ac:dyDescent="0.25">
      <c r="A13">
        <v>5</v>
      </c>
      <c r="B13">
        <f t="shared" ca="1" si="5"/>
        <v>46.492784745909582</v>
      </c>
      <c r="C13">
        <f t="shared" ca="1" si="3"/>
        <v>97.372205056869333</v>
      </c>
      <c r="D13">
        <f t="shared" ca="1" si="3"/>
        <v>72.857895744351168</v>
      </c>
      <c r="E13">
        <f t="shared" ca="1" si="3"/>
        <v>1.7981118110166676</v>
      </c>
      <c r="F13">
        <f t="shared" ca="1" si="3"/>
        <v>65.924096063472476</v>
      </c>
      <c r="G13">
        <f t="shared" ca="1" si="3"/>
        <v>112.32273746801911</v>
      </c>
      <c r="H13">
        <f t="shared" ca="1" si="3"/>
        <v>98.310297566660836</v>
      </c>
      <c r="I13">
        <f t="shared" ca="1" si="3"/>
        <v>51.668728125622508</v>
      </c>
      <c r="K13">
        <v>5</v>
      </c>
      <c r="L13">
        <v>37.754883536643156</v>
      </c>
      <c r="M13">
        <v>120.72148722221628</v>
      </c>
      <c r="N13">
        <v>75.855466510357118</v>
      </c>
      <c r="O13">
        <v>29.096222071290541</v>
      </c>
      <c r="P13">
        <v>20.976228527950255</v>
      </c>
      <c r="Q13">
        <v>152.44900814780533</v>
      </c>
      <c r="R13">
        <v>15.227816335479019</v>
      </c>
      <c r="S13">
        <v>116.63855010924949</v>
      </c>
      <c r="U13" s="1">
        <v>6</v>
      </c>
      <c r="V13" s="2">
        <f>_xlfn.T.TEST($Q$9:$Q$64,L$9:L$64,1,3)</f>
        <v>2.9558369240364155E-6</v>
      </c>
      <c r="W13" s="2">
        <f t="shared" ref="W13:AC13" si="9">_xlfn.T.TEST($Q$9:$Q$64,M$9:M$64,1,3)</f>
        <v>1.5663926201411087E-2</v>
      </c>
      <c r="X13" s="2">
        <f t="shared" si="9"/>
        <v>3.9623700904296112E-9</v>
      </c>
      <c r="Y13" s="2">
        <f t="shared" si="9"/>
        <v>2.6634917280089511E-14</v>
      </c>
      <c r="Z13" s="2">
        <f t="shared" si="9"/>
        <v>2.2172677649785555E-10</v>
      </c>
      <c r="AA13" s="2"/>
      <c r="AB13" s="2">
        <f t="shared" si="9"/>
        <v>8.5016164189200254E-4</v>
      </c>
      <c r="AC13" s="2">
        <f t="shared" si="9"/>
        <v>8.709504008008405E-7</v>
      </c>
      <c r="AH13" t="s">
        <v>3</v>
      </c>
      <c r="AI13">
        <v>50</v>
      </c>
      <c r="AJ13" t="s">
        <v>34</v>
      </c>
    </row>
    <row r="14" spans="1:36" x14ac:dyDescent="0.25">
      <c r="A14">
        <v>6</v>
      </c>
      <c r="B14">
        <f t="shared" ca="1" si="5"/>
        <v>57.925082308220325</v>
      </c>
      <c r="C14">
        <f t="shared" ca="1" si="3"/>
        <v>118.97473726375392</v>
      </c>
      <c r="D14">
        <f t="shared" ca="1" si="3"/>
        <v>106.10525733443399</v>
      </c>
      <c r="E14">
        <f t="shared" ca="1" si="3"/>
        <v>15.131065368735115</v>
      </c>
      <c r="F14">
        <f t="shared" ca="1" si="3"/>
        <v>61.973037589105068</v>
      </c>
      <c r="G14">
        <f t="shared" ca="1" si="3"/>
        <v>119.28642913981034</v>
      </c>
      <c r="H14">
        <f t="shared" ca="1" si="3"/>
        <v>109.988677759027</v>
      </c>
      <c r="I14">
        <f t="shared" ca="1" si="3"/>
        <v>78.59763543167</v>
      </c>
      <c r="K14">
        <v>6</v>
      </c>
      <c r="L14" t="s">
        <v>35</v>
      </c>
      <c r="M14">
        <v>142.92893433973637</v>
      </c>
      <c r="N14">
        <v>54.334611794453338</v>
      </c>
      <c r="O14">
        <v>25.669393659539672</v>
      </c>
      <c r="P14">
        <v>52.761871341013517</v>
      </c>
      <c r="Q14">
        <v>166.54796563744162</v>
      </c>
      <c r="R14">
        <v>134.5049363015292</v>
      </c>
      <c r="S14">
        <v>101.7068666899595</v>
      </c>
      <c r="U14" s="1">
        <v>7</v>
      </c>
      <c r="V14" s="2">
        <f>_xlfn.T.TEST($R$9:$R$64,L$9:L$64,1,3)</f>
        <v>2.4499828362438414E-3</v>
      </c>
      <c r="W14" s="2">
        <f t="shared" ref="W14:AC14" si="10">_xlfn.T.TEST($R$9:$R$64,M$9:M$64,1,3)</f>
        <v>5.9425826923178271E-2</v>
      </c>
      <c r="X14" s="2">
        <f t="shared" si="10"/>
        <v>2.3745904227506505E-2</v>
      </c>
      <c r="Y14" s="2">
        <f t="shared" si="10"/>
        <v>2.2525197199416623E-7</v>
      </c>
      <c r="Z14" s="2">
        <f t="shared" si="10"/>
        <v>1.3963310831394565E-3</v>
      </c>
      <c r="AA14" s="2">
        <f t="shared" si="10"/>
        <v>8.5016164189200254E-4</v>
      </c>
      <c r="AB14" s="2"/>
      <c r="AC14" s="2">
        <f t="shared" si="10"/>
        <v>0.3220318606187797</v>
      </c>
    </row>
    <row r="15" spans="1:36" x14ac:dyDescent="0.25">
      <c r="A15">
        <v>7</v>
      </c>
      <c r="B15">
        <f t="shared" ca="1" si="5"/>
        <v>34.702353738520799</v>
      </c>
      <c r="C15">
        <f t="shared" ca="1" si="3"/>
        <v>107.31226755595596</v>
      </c>
      <c r="D15">
        <f t="shared" ca="1" si="3"/>
        <v>55.732489884130786</v>
      </c>
      <c r="E15">
        <f t="shared" ca="1" si="3"/>
        <v>26.208194083549934</v>
      </c>
      <c r="F15">
        <f t="shared" ca="1" si="3"/>
        <v>57.659408948779394</v>
      </c>
      <c r="G15">
        <f t="shared" ca="1" si="3"/>
        <v>166.3095129680828</v>
      </c>
      <c r="H15">
        <f t="shared" ca="1" si="3"/>
        <v>77.543514131919764</v>
      </c>
      <c r="I15">
        <f t="shared" ca="1" si="3"/>
        <v>89.947941844218334</v>
      </c>
      <c r="K15">
        <v>7</v>
      </c>
      <c r="L15" t="s">
        <v>35</v>
      </c>
      <c r="M15">
        <v>123.95454066586016</v>
      </c>
      <c r="N15">
        <v>90.920964016289986</v>
      </c>
      <c r="O15">
        <v>15.558692285386304</v>
      </c>
      <c r="P15">
        <v>74.043924775288545</v>
      </c>
      <c r="Q15">
        <v>178.01567968247241</v>
      </c>
      <c r="R15">
        <v>122.63044319454939</v>
      </c>
      <c r="S15">
        <v>118.90022568947944</v>
      </c>
      <c r="U15" s="1">
        <v>8</v>
      </c>
      <c r="V15" s="2">
        <f>_xlfn.T.TEST($S$9:$S$64,L$9:L$64,1,3)</f>
        <v>3.8115636993026965E-3</v>
      </c>
      <c r="W15" s="2">
        <f t="shared" ref="W15:AB15" si="11">_xlfn.T.TEST($S$9:$S$64,M$9:M$64,1,3)</f>
        <v>2.925994515382546E-3</v>
      </c>
      <c r="X15" s="2">
        <f t="shared" si="11"/>
        <v>9.3316360737320236E-5</v>
      </c>
      <c r="Y15" s="2">
        <f t="shared" si="11"/>
        <v>4.4543449549466973E-16</v>
      </c>
      <c r="Z15" s="2">
        <f t="shared" si="11"/>
        <v>2.6282236343694168E-5</v>
      </c>
      <c r="AA15" s="2">
        <f t="shared" si="11"/>
        <v>8.709504008008405E-7</v>
      </c>
      <c r="AB15" s="2">
        <f t="shared" si="11"/>
        <v>0.3220318606187797</v>
      </c>
      <c r="AC15" s="2"/>
    </row>
    <row r="16" spans="1:36" x14ac:dyDescent="0.25">
      <c r="A16">
        <v>8</v>
      </c>
      <c r="B16">
        <f t="shared" ca="1" si="5"/>
        <v>70.980964135870153</v>
      </c>
      <c r="C16">
        <f t="shared" ca="1" si="3"/>
        <v>68.072295117044831</v>
      </c>
      <c r="D16">
        <f t="shared" ca="1" si="3"/>
        <v>95.089862116980214</v>
      </c>
      <c r="E16">
        <f t="shared" ca="1" si="3"/>
        <v>0.12294956360771891</v>
      </c>
      <c r="F16">
        <f t="shared" ca="1" si="3"/>
        <v>66.117799443778367</v>
      </c>
      <c r="G16">
        <f t="shared" ca="1" si="3"/>
        <v>113.58609699118925</v>
      </c>
      <c r="H16">
        <f t="shared" ca="1" si="3"/>
        <v>127.73153690026027</v>
      </c>
      <c r="I16">
        <f t="shared" ca="1" si="3"/>
        <v>97.769145933502983</v>
      </c>
      <c r="K16">
        <v>8</v>
      </c>
      <c r="L16" t="s">
        <v>35</v>
      </c>
      <c r="M16">
        <v>113.43067068481221</v>
      </c>
      <c r="N16">
        <v>82.551750328418152</v>
      </c>
      <c r="O16">
        <v>26.682981169602023</v>
      </c>
      <c r="P16">
        <v>67.791078623425804</v>
      </c>
      <c r="Q16">
        <v>124.61907449288215</v>
      </c>
      <c r="R16">
        <v>110.02273980399309</v>
      </c>
      <c r="S16">
        <v>91.140840618402137</v>
      </c>
    </row>
    <row r="17" spans="1:32" x14ac:dyDescent="0.25">
      <c r="A17">
        <v>9</v>
      </c>
      <c r="B17">
        <f t="shared" ca="1" si="5"/>
        <v>34.648779700750005</v>
      </c>
      <c r="C17">
        <f t="shared" ca="1" si="3"/>
        <v>77.234449824031373</v>
      </c>
      <c r="D17">
        <f t="shared" ca="1" si="3"/>
        <v>82.449735729025264</v>
      </c>
      <c r="E17">
        <f t="shared" ca="1" si="3"/>
        <v>10.507110416989429</v>
      </c>
      <c r="F17">
        <f t="shared" ca="1" si="3"/>
        <v>60.292341406002222</v>
      </c>
      <c r="G17">
        <f t="shared" ca="1" si="3"/>
        <v>112.14852921241334</v>
      </c>
      <c r="H17">
        <f t="shared" ca="1" si="3"/>
        <v>50.73332949493777</v>
      </c>
      <c r="I17">
        <f t="shared" ca="1" si="3"/>
        <v>84.79524800051685</v>
      </c>
      <c r="K17">
        <v>9</v>
      </c>
      <c r="L17" t="s">
        <v>35</v>
      </c>
      <c r="M17">
        <v>111.1814199829258</v>
      </c>
      <c r="N17">
        <v>86.224794940272119</v>
      </c>
      <c r="O17">
        <v>18.674260910127771</v>
      </c>
      <c r="P17">
        <v>53.685756936871101</v>
      </c>
      <c r="Q17">
        <v>177.01914346259193</v>
      </c>
      <c r="R17">
        <v>112.77390948383859</v>
      </c>
      <c r="S17">
        <v>93.218451731052838</v>
      </c>
    </row>
    <row r="18" spans="1:32" x14ac:dyDescent="0.25">
      <c r="A18">
        <v>10</v>
      </c>
      <c r="B18">
        <f t="shared" ca="1" si="5"/>
        <v>61.964165127391126</v>
      </c>
      <c r="C18">
        <f t="shared" ca="1" si="3"/>
        <v>68.271433784281683</v>
      </c>
      <c r="D18">
        <f t="shared" ca="1" si="3"/>
        <v>65.094178674360791</v>
      </c>
      <c r="E18">
        <f t="shared" ca="1" si="3"/>
        <v>7.2684612700205911</v>
      </c>
      <c r="F18">
        <f t="shared" ca="1" si="3"/>
        <v>72.163171231393761</v>
      </c>
      <c r="G18">
        <f t="shared" ca="1" si="3"/>
        <v>40.867031090134304</v>
      </c>
      <c r="H18">
        <f t="shared" ca="1" si="3"/>
        <v>18.658221515201788</v>
      </c>
      <c r="I18">
        <f t="shared" ca="1" si="3"/>
        <v>77.828783015030425</v>
      </c>
      <c r="K18">
        <v>10</v>
      </c>
      <c r="L18" t="s">
        <v>35</v>
      </c>
      <c r="M18">
        <v>81.870288371018248</v>
      </c>
      <c r="N18">
        <v>70.790033905079198</v>
      </c>
      <c r="O18">
        <v>24.672163088889171</v>
      </c>
      <c r="P18">
        <v>56.435289851006907</v>
      </c>
      <c r="Q18">
        <v>152.96044737284703</v>
      </c>
      <c r="R18">
        <v>16.1647316308119</v>
      </c>
      <c r="S18">
        <v>83.795368128485293</v>
      </c>
      <c r="U18" t="s">
        <v>14</v>
      </c>
    </row>
    <row r="19" spans="1:32" x14ac:dyDescent="0.25">
      <c r="A19">
        <v>11</v>
      </c>
      <c r="B19">
        <f t="shared" ca="1" si="5"/>
        <v>51.2685073758404</v>
      </c>
      <c r="C19">
        <f t="shared" ca="1" si="3"/>
        <v>96.544012271824002</v>
      </c>
      <c r="D19">
        <f t="shared" ca="1" si="3"/>
        <v>83.500012452831413</v>
      </c>
      <c r="E19">
        <f t="shared" ca="1" si="3"/>
        <v>12.773127231557204</v>
      </c>
      <c r="F19">
        <f t="shared" ca="1" si="3"/>
        <v>44.163842715405245</v>
      </c>
      <c r="G19">
        <f t="shared" ca="1" si="3"/>
        <v>103.93447333674787</v>
      </c>
      <c r="H19">
        <f t="shared" ca="1" si="3"/>
        <v>68.344889175073121</v>
      </c>
      <c r="I19">
        <f t="shared" ca="1" si="3"/>
        <v>72.253714442231342</v>
      </c>
      <c r="K19">
        <v>11</v>
      </c>
      <c r="L19" t="s">
        <v>35</v>
      </c>
      <c r="M19" t="s">
        <v>35</v>
      </c>
      <c r="N19">
        <v>72.417921364255079</v>
      </c>
      <c r="O19" t="s">
        <v>35</v>
      </c>
      <c r="P19">
        <v>40.051813713871042</v>
      </c>
      <c r="Q19">
        <v>131.64311835140899</v>
      </c>
      <c r="R19">
        <v>170.76653910963591</v>
      </c>
      <c r="S19">
        <v>84.570858843789225</v>
      </c>
      <c r="X19" s="1" t="s">
        <v>13</v>
      </c>
      <c r="Y19" s="1">
        <v>1</v>
      </c>
      <c r="Z19" s="1">
        <v>2</v>
      </c>
      <c r="AA19" s="1">
        <v>3</v>
      </c>
      <c r="AB19" s="1">
        <v>4</v>
      </c>
      <c r="AC19" s="1">
        <v>5</v>
      </c>
      <c r="AD19" s="1">
        <v>6</v>
      </c>
      <c r="AE19" s="1">
        <v>7</v>
      </c>
      <c r="AF19" s="1">
        <v>8</v>
      </c>
    </row>
    <row r="20" spans="1:32" x14ac:dyDescent="0.25">
      <c r="A20">
        <v>12</v>
      </c>
      <c r="B20">
        <f t="shared" ca="1" si="5"/>
        <v>53.867982942000921</v>
      </c>
      <c r="C20">
        <f t="shared" ca="1" si="3"/>
        <v>106.18017883943408</v>
      </c>
      <c r="D20">
        <f t="shared" ca="1" si="3"/>
        <v>74.426406467385149</v>
      </c>
      <c r="E20">
        <f t="shared" ca="1" si="3"/>
        <v>35.586961425916371</v>
      </c>
      <c r="F20">
        <f t="shared" ca="1" si="3"/>
        <v>54.598726391001868</v>
      </c>
      <c r="G20">
        <f t="shared" ca="1" si="3"/>
        <v>102.56905349876753</v>
      </c>
      <c r="H20">
        <f t="shared" ca="1" si="3"/>
        <v>64.123023194354346</v>
      </c>
      <c r="I20">
        <f t="shared" ca="1" si="3"/>
        <v>94.652177388495602</v>
      </c>
      <c r="K20">
        <v>12</v>
      </c>
      <c r="L20" t="s">
        <v>35</v>
      </c>
      <c r="M20" t="s">
        <v>35</v>
      </c>
      <c r="N20">
        <v>60.483022737967346</v>
      </c>
      <c r="O20" t="s">
        <v>35</v>
      </c>
      <c r="P20">
        <v>74.787160790584892</v>
      </c>
      <c r="Q20">
        <v>102.90547744245903</v>
      </c>
      <c r="R20">
        <v>141.94481800065205</v>
      </c>
      <c r="S20">
        <v>90.57198471827742</v>
      </c>
      <c r="X20" s="1" t="s">
        <v>10</v>
      </c>
      <c r="Y20" s="1">
        <f>Y5</f>
        <v>0</v>
      </c>
      <c r="Z20" s="1">
        <f t="shared" ref="Z20:AF20" si="12">Z5</f>
        <v>0</v>
      </c>
      <c r="AA20" s="1">
        <f t="shared" si="12"/>
        <v>0</v>
      </c>
      <c r="AB20" s="1">
        <f t="shared" si="12"/>
        <v>0</v>
      </c>
      <c r="AC20" s="1">
        <f t="shared" si="12"/>
        <v>0</v>
      </c>
      <c r="AD20" s="1">
        <f t="shared" si="12"/>
        <v>0</v>
      </c>
      <c r="AE20" s="1">
        <f t="shared" si="12"/>
        <v>0</v>
      </c>
      <c r="AF20" s="1">
        <f t="shared" si="12"/>
        <v>0</v>
      </c>
    </row>
    <row r="21" spans="1:32" x14ac:dyDescent="0.25">
      <c r="A21">
        <v>13</v>
      </c>
      <c r="B21">
        <f t="shared" ca="1" si="5"/>
        <v>50.797634281504827</v>
      </c>
      <c r="C21">
        <f t="shared" ca="1" si="3"/>
        <v>95.807334729216876</v>
      </c>
      <c r="D21">
        <f t="shared" ca="1" si="3"/>
        <v>126.58454110918538</v>
      </c>
      <c r="E21">
        <f t="shared" ca="1" si="3"/>
        <v>18.790841433107243</v>
      </c>
      <c r="F21">
        <f t="shared" ca="1" si="3"/>
        <v>78.556817865043726</v>
      </c>
      <c r="G21">
        <f t="shared" ca="1" si="3"/>
        <v>107.9272777816899</v>
      </c>
      <c r="H21">
        <f t="shared" ca="1" si="3"/>
        <v>118.62898660592028</v>
      </c>
      <c r="I21">
        <f t="shared" ca="1" si="3"/>
        <v>53.792099027819987</v>
      </c>
      <c r="K21">
        <v>13</v>
      </c>
      <c r="L21" t="s">
        <v>35</v>
      </c>
      <c r="M21" t="s">
        <v>35</v>
      </c>
      <c r="N21">
        <v>71.824072433618781</v>
      </c>
      <c r="O21" t="s">
        <v>35</v>
      </c>
      <c r="P21">
        <v>66.897737997942073</v>
      </c>
      <c r="Q21">
        <v>122.31033644639281</v>
      </c>
      <c r="R21">
        <v>65.779793414478689</v>
      </c>
      <c r="S21">
        <v>69.958340469914987</v>
      </c>
      <c r="X21" s="1" t="s">
        <v>11</v>
      </c>
      <c r="Y21" s="1">
        <f t="shared" ref="Y21:AF21" si="13">Y6</f>
        <v>0</v>
      </c>
      <c r="Z21" s="1">
        <f t="shared" si="13"/>
        <v>0</v>
      </c>
      <c r="AA21" s="1">
        <f t="shared" si="13"/>
        <v>0</v>
      </c>
      <c r="AB21" s="1">
        <f t="shared" si="13"/>
        <v>0</v>
      </c>
      <c r="AC21" s="1">
        <f t="shared" si="13"/>
        <v>0</v>
      </c>
      <c r="AD21" s="1">
        <f t="shared" si="13"/>
        <v>0</v>
      </c>
      <c r="AE21" s="1">
        <f t="shared" si="13"/>
        <v>0</v>
      </c>
      <c r="AF21" s="1">
        <f t="shared" si="13"/>
        <v>0</v>
      </c>
    </row>
    <row r="22" spans="1:32" x14ac:dyDescent="0.25">
      <c r="A22">
        <v>14</v>
      </c>
      <c r="B22">
        <f t="shared" ca="1" si="5"/>
        <v>39.225513414100007</v>
      </c>
      <c r="C22">
        <f t="shared" ca="1" si="3"/>
        <v>121.86082718721445</v>
      </c>
      <c r="D22">
        <f t="shared" ca="1" si="3"/>
        <v>78.483815701737583</v>
      </c>
      <c r="E22">
        <f t="shared" ca="1" si="3"/>
        <v>27.169984509444092</v>
      </c>
      <c r="F22">
        <f t="shared" ca="1" si="3"/>
        <v>24.168155250976589</v>
      </c>
      <c r="G22">
        <f t="shared" ca="1" si="3"/>
        <v>116.14488777252122</v>
      </c>
      <c r="H22">
        <f t="shared" ca="1" si="3"/>
        <v>69.364399438730999</v>
      </c>
      <c r="I22">
        <f t="shared" ca="1" si="3"/>
        <v>95.35262459496029</v>
      </c>
      <c r="K22">
        <v>14</v>
      </c>
      <c r="L22" t="s">
        <v>35</v>
      </c>
      <c r="M22" t="s">
        <v>35</v>
      </c>
      <c r="N22">
        <v>65.623452884747991</v>
      </c>
      <c r="O22" t="s">
        <v>35</v>
      </c>
      <c r="P22">
        <v>45.86216238260161</v>
      </c>
      <c r="Q22">
        <v>123.34061070383204</v>
      </c>
      <c r="R22">
        <v>73.511189203217455</v>
      </c>
      <c r="S22">
        <v>83.788761414384197</v>
      </c>
      <c r="U22" s="1" t="s">
        <v>13</v>
      </c>
      <c r="V22" s="1" t="s">
        <v>10</v>
      </c>
      <c r="W22" s="1" t="s">
        <v>11</v>
      </c>
      <c r="X22" s="1" t="s">
        <v>12</v>
      </c>
      <c r="Y22" s="1" t="e">
        <f>#REF!</f>
        <v>#REF!</v>
      </c>
      <c r="Z22" s="1" t="e">
        <f>#REF!</f>
        <v>#REF!</v>
      </c>
      <c r="AA22" s="1" t="e">
        <f>#REF!</f>
        <v>#REF!</v>
      </c>
      <c r="AB22" s="1" t="e">
        <f>#REF!</f>
        <v>#REF!</v>
      </c>
      <c r="AC22" s="1" t="e">
        <f>#REF!</f>
        <v>#REF!</v>
      </c>
      <c r="AD22" s="1">
        <f t="shared" ref="AD22:AF22" si="14">AD7</f>
        <v>0</v>
      </c>
      <c r="AE22" s="1">
        <f t="shared" si="14"/>
        <v>0</v>
      </c>
      <c r="AF22" s="1">
        <f t="shared" si="14"/>
        <v>0</v>
      </c>
    </row>
    <row r="23" spans="1:32" x14ac:dyDescent="0.25">
      <c r="A23">
        <v>15</v>
      </c>
      <c r="B23">
        <f t="shared" ca="1" si="5"/>
        <v>72.993744308005191</v>
      </c>
      <c r="C23">
        <f t="shared" ca="1" si="3"/>
        <v>124.19591507944004</v>
      </c>
      <c r="D23">
        <f t="shared" ca="1" si="3"/>
        <v>86.599833345002466</v>
      </c>
      <c r="E23">
        <f t="shared" ca="1" si="3"/>
        <v>20.1056571551993</v>
      </c>
      <c r="F23">
        <f t="shared" ca="1" si="3"/>
        <v>36.626005231495682</v>
      </c>
      <c r="G23">
        <f t="shared" ca="1" si="3"/>
        <v>80.173559806482615</v>
      </c>
      <c r="H23">
        <f t="shared" ca="1" si="3"/>
        <v>45.243268781348149</v>
      </c>
      <c r="I23">
        <f t="shared" ca="1" si="3"/>
        <v>101.89449987584159</v>
      </c>
      <c r="K23">
        <v>15</v>
      </c>
      <c r="L23" t="s">
        <v>35</v>
      </c>
      <c r="M23" t="s">
        <v>35</v>
      </c>
      <c r="N23">
        <v>70.866305990417501</v>
      </c>
      <c r="O23" t="s">
        <v>35</v>
      </c>
      <c r="P23">
        <v>88.8945593264785</v>
      </c>
      <c r="Q23">
        <v>145.78920579840559</v>
      </c>
      <c r="R23">
        <v>134.23800832443624</v>
      </c>
      <c r="S23">
        <v>73.038043223834293</v>
      </c>
      <c r="U23" s="1">
        <v>1</v>
      </c>
      <c r="V23" s="1">
        <f>V8</f>
        <v>0</v>
      </c>
      <c r="W23" s="1">
        <f t="shared" ref="W23:X23" si="15">W8</f>
        <v>8.7787947511428995E-5</v>
      </c>
      <c r="X23" s="1">
        <f t="shared" si="15"/>
        <v>3.6609084347005591E-2</v>
      </c>
      <c r="Y23" t="e">
        <f>ABS(Y$20-$V23)/(Y8*SQRT(1/Y$21+1/$W23))</f>
        <v>#DIV/0!</v>
      </c>
      <c r="Z23" t="e">
        <f t="shared" ref="Z23:AF23" si="16">ABS(Z$20-$V23)/(Z8*SQRT(1/Z$21+1/$W23))</f>
        <v>#DIV/0!</v>
      </c>
      <c r="AA23" t="e">
        <f t="shared" si="16"/>
        <v>#DIV/0!</v>
      </c>
      <c r="AB23" t="e">
        <f t="shared" si="16"/>
        <v>#DIV/0!</v>
      </c>
      <c r="AC23" t="e">
        <f t="shared" si="16"/>
        <v>#DIV/0!</v>
      </c>
      <c r="AD23" t="e">
        <f t="shared" si="16"/>
        <v>#DIV/0!</v>
      </c>
      <c r="AE23" t="e">
        <f t="shared" si="16"/>
        <v>#DIV/0!</v>
      </c>
      <c r="AF23" t="e">
        <f t="shared" si="16"/>
        <v>#DIV/0!</v>
      </c>
    </row>
    <row r="24" spans="1:32" x14ac:dyDescent="0.25">
      <c r="A24">
        <v>16</v>
      </c>
      <c r="B24">
        <f t="shared" ca="1" si="5"/>
        <v>71.390037544359359</v>
      </c>
      <c r="C24">
        <f t="shared" ca="1" si="3"/>
        <v>50.860419029367542</v>
      </c>
      <c r="D24">
        <f t="shared" ca="1" si="3"/>
        <v>73.029844403544118</v>
      </c>
      <c r="E24">
        <f t="shared" ca="1" si="3"/>
        <v>27.17614275476468</v>
      </c>
      <c r="F24">
        <f t="shared" ca="1" si="3"/>
        <v>96.763788722655875</v>
      </c>
      <c r="G24">
        <f t="shared" ca="1" si="3"/>
        <v>54.721425749199774</v>
      </c>
      <c r="H24">
        <f t="shared" ca="1" si="3"/>
        <v>58.16900182467613</v>
      </c>
      <c r="I24">
        <f t="shared" ca="1" si="3"/>
        <v>103.8553602912875</v>
      </c>
      <c r="K24">
        <v>16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>
        <v>131.64310167206361</v>
      </c>
      <c r="R24">
        <v>37.301798410863654</v>
      </c>
      <c r="S24">
        <v>100.33463510752829</v>
      </c>
      <c r="U24" s="1">
        <v>2</v>
      </c>
      <c r="V24" s="1">
        <f t="shared" ref="V24:X24" si="17">V9</f>
        <v>8.7787947511428995E-5</v>
      </c>
      <c r="W24" s="1">
        <f t="shared" si="17"/>
        <v>0</v>
      </c>
      <c r="X24" s="1">
        <f t="shared" si="17"/>
        <v>4.6287431138473825E-5</v>
      </c>
      <c r="Y24" t="e">
        <f t="shared" ref="Y24:AF24" si="18">ABS(Y$20-$V24)/(Y9*SQRT(1/Y$21+1/$W24))</f>
        <v>#DIV/0!</v>
      </c>
      <c r="Z24" t="e">
        <f t="shared" si="18"/>
        <v>#DIV/0!</v>
      </c>
      <c r="AA24" t="e">
        <f t="shared" si="18"/>
        <v>#DIV/0!</v>
      </c>
      <c r="AB24" t="e">
        <f t="shared" si="18"/>
        <v>#DIV/0!</v>
      </c>
      <c r="AC24" t="e">
        <f t="shared" si="18"/>
        <v>#DIV/0!</v>
      </c>
      <c r="AD24" t="e">
        <f>ABS(AD$20-$V24)/(AD9*SQRT(1/AD$21+1/$W24))</f>
        <v>#DIV/0!</v>
      </c>
      <c r="AE24" t="e">
        <f t="shared" si="18"/>
        <v>#DIV/0!</v>
      </c>
      <c r="AF24" t="e">
        <f t="shared" si="18"/>
        <v>#DIV/0!</v>
      </c>
    </row>
    <row r="25" spans="1:32" x14ac:dyDescent="0.25">
      <c r="A25">
        <v>17</v>
      </c>
      <c r="B25">
        <f t="shared" ca="1" si="5"/>
        <v>64.737378974360908</v>
      </c>
      <c r="C25">
        <f t="shared" ca="1" si="5"/>
        <v>76.477903521862601</v>
      </c>
      <c r="D25">
        <f t="shared" ca="1" si="5"/>
        <v>95.791446272390459</v>
      </c>
      <c r="E25">
        <f t="shared" ca="1" si="5"/>
        <v>9.8897438470174688</v>
      </c>
      <c r="F25">
        <f t="shared" ca="1" si="5"/>
        <v>86.653004122392304</v>
      </c>
      <c r="G25">
        <f t="shared" ca="1" si="5"/>
        <v>93.859923839063867</v>
      </c>
      <c r="H25">
        <f t="shared" ca="1" si="5"/>
        <v>93.839742236835079</v>
      </c>
      <c r="I25">
        <f t="shared" ca="1" si="5"/>
        <v>67.174566496509371</v>
      </c>
      <c r="K25">
        <v>17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>
        <v>78.037978816569947</v>
      </c>
      <c r="R25">
        <v>82.296275165851597</v>
      </c>
      <c r="S25">
        <v>91.019946433115351</v>
      </c>
      <c r="U25" s="1">
        <v>3</v>
      </c>
      <c r="V25" s="1">
        <f t="shared" ref="V25:X25" si="19">V10</f>
        <v>3.6609084347005591E-2</v>
      </c>
      <c r="W25" s="1">
        <f t="shared" si="19"/>
        <v>4.6287431138473825E-5</v>
      </c>
      <c r="X25" s="1">
        <f t="shared" si="19"/>
        <v>0</v>
      </c>
      <c r="Y25" t="e">
        <f t="shared" ref="Y25:AF25" si="20">ABS(Y$20-$V25)/(Y10*SQRT(1/Y$21+1/$W25))</f>
        <v>#DIV/0!</v>
      </c>
      <c r="Z25" t="e">
        <f t="shared" si="20"/>
        <v>#DIV/0!</v>
      </c>
      <c r="AA25" t="e">
        <f t="shared" si="20"/>
        <v>#DIV/0!</v>
      </c>
      <c r="AB25" t="e">
        <f t="shared" si="20"/>
        <v>#DIV/0!</v>
      </c>
      <c r="AC25" t="e">
        <f t="shared" si="20"/>
        <v>#DIV/0!</v>
      </c>
      <c r="AD25" t="e">
        <f t="shared" si="20"/>
        <v>#DIV/0!</v>
      </c>
      <c r="AE25" t="e">
        <f t="shared" si="20"/>
        <v>#DIV/0!</v>
      </c>
      <c r="AF25" t="e">
        <f t="shared" si="20"/>
        <v>#DIV/0!</v>
      </c>
    </row>
    <row r="26" spans="1:32" x14ac:dyDescent="0.25">
      <c r="A26">
        <v>18</v>
      </c>
      <c r="B26">
        <f t="shared" ca="1" si="5"/>
        <v>18.10497562896224</v>
      </c>
      <c r="C26">
        <f t="shared" ca="1" si="5"/>
        <v>140.05506387572757</v>
      </c>
      <c r="D26">
        <f t="shared" ca="1" si="5"/>
        <v>78.287638699039121</v>
      </c>
      <c r="E26">
        <f t="shared" ca="1" si="5"/>
        <v>21.451377041160779</v>
      </c>
      <c r="F26">
        <f t="shared" ca="1" si="5"/>
        <v>83.339830979116968</v>
      </c>
      <c r="G26">
        <f t="shared" ca="1" si="5"/>
        <v>118.06894317336383</v>
      </c>
      <c r="H26">
        <f t="shared" ca="1" si="5"/>
        <v>62.044882143049314</v>
      </c>
      <c r="I26">
        <f t="shared" ca="1" si="5"/>
        <v>88.131287915329096</v>
      </c>
      <c r="K26">
        <v>18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>
        <v>166.01633456893956</v>
      </c>
      <c r="R26">
        <v>79.461215557632158</v>
      </c>
      <c r="S26">
        <v>82.889283596519007</v>
      </c>
      <c r="U26" s="1">
        <v>4</v>
      </c>
      <c r="V26" s="1">
        <f t="shared" ref="V26:X26" si="21">V11</f>
        <v>5.1280736376961688E-3</v>
      </c>
      <c r="W26" s="1">
        <f t="shared" si="21"/>
        <v>1.3116945871016113E-8</v>
      </c>
      <c r="X26" s="1">
        <f t="shared" si="21"/>
        <v>9.2320563025439435E-12</v>
      </c>
      <c r="Y26" t="e">
        <f t="shared" ref="Y26:AF26" si="22">ABS(Y$20-$V26)/(Y11*SQRT(1/Y$21+1/$W26))</f>
        <v>#DIV/0!</v>
      </c>
      <c r="Z26" t="e">
        <f t="shared" si="22"/>
        <v>#DIV/0!</v>
      </c>
      <c r="AA26" t="e">
        <f t="shared" si="22"/>
        <v>#DIV/0!</v>
      </c>
      <c r="AB26" t="e">
        <f t="shared" si="22"/>
        <v>#DIV/0!</v>
      </c>
      <c r="AC26" t="e">
        <f t="shared" si="22"/>
        <v>#DIV/0!</v>
      </c>
      <c r="AD26" t="e">
        <f t="shared" si="22"/>
        <v>#DIV/0!</v>
      </c>
      <c r="AE26" t="e">
        <f t="shared" si="22"/>
        <v>#DIV/0!</v>
      </c>
      <c r="AF26" t="e">
        <f t="shared" si="22"/>
        <v>#DIV/0!</v>
      </c>
    </row>
    <row r="27" spans="1:32" x14ac:dyDescent="0.25">
      <c r="A27">
        <v>19</v>
      </c>
      <c r="B27">
        <f t="shared" ca="1" si="5"/>
        <v>44.657223033822078</v>
      </c>
      <c r="C27">
        <f t="shared" ca="1" si="5"/>
        <v>83.086379909910661</v>
      </c>
      <c r="D27">
        <f t="shared" ca="1" si="5"/>
        <v>64.04996406437381</v>
      </c>
      <c r="E27">
        <f t="shared" ca="1" si="5"/>
        <v>22.977174285499707</v>
      </c>
      <c r="F27">
        <f t="shared" ca="1" si="5"/>
        <v>118.36196616839192</v>
      </c>
      <c r="G27">
        <f t="shared" ca="1" si="5"/>
        <v>133.30535052537704</v>
      </c>
      <c r="H27">
        <f t="shared" ca="1" si="5"/>
        <v>103.39380391903849</v>
      </c>
      <c r="I27">
        <f t="shared" ca="1" si="5"/>
        <v>83.763237929138811</v>
      </c>
      <c r="K27">
        <v>19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>
        <v>110.69265810340774</v>
      </c>
      <c r="R27">
        <v>125.10396878486975</v>
      </c>
      <c r="S27">
        <v>83.147227846995847</v>
      </c>
      <c r="U27" s="1">
        <v>5</v>
      </c>
      <c r="V27" s="1">
        <f t="shared" ref="V27:X27" si="23">V12</f>
        <v>0.39081770101015395</v>
      </c>
      <c r="W27" s="1">
        <f t="shared" si="23"/>
        <v>1.4216102072477056E-6</v>
      </c>
      <c r="X27" s="1">
        <f t="shared" si="23"/>
        <v>1.3719134412091384E-2</v>
      </c>
      <c r="Y27" t="e">
        <f t="shared" ref="Y27:AF27" si="24">ABS(Y$20-$V27)/(Y12*SQRT(1/Y$21+1/$W27))</f>
        <v>#DIV/0!</v>
      </c>
      <c r="Z27" t="e">
        <f t="shared" si="24"/>
        <v>#DIV/0!</v>
      </c>
      <c r="AA27" t="e">
        <f t="shared" si="24"/>
        <v>#DIV/0!</v>
      </c>
      <c r="AB27" t="e">
        <f t="shared" si="24"/>
        <v>#DIV/0!</v>
      </c>
      <c r="AC27" t="e">
        <f t="shared" si="24"/>
        <v>#DIV/0!</v>
      </c>
      <c r="AD27" t="e">
        <f t="shared" si="24"/>
        <v>#DIV/0!</v>
      </c>
      <c r="AE27" t="e">
        <f t="shared" si="24"/>
        <v>#DIV/0!</v>
      </c>
      <c r="AF27" t="e">
        <f t="shared" si="24"/>
        <v>#DIV/0!</v>
      </c>
    </row>
    <row r="28" spans="1:32" x14ac:dyDescent="0.25">
      <c r="A28">
        <v>20</v>
      </c>
      <c r="B28">
        <f t="shared" ca="1" si="5"/>
        <v>64.483805665197607</v>
      </c>
      <c r="C28">
        <f t="shared" ca="1" si="5"/>
        <v>192.83047577882638</v>
      </c>
      <c r="D28">
        <f t="shared" ca="1" si="5"/>
        <v>52.14677179621161</v>
      </c>
      <c r="E28">
        <f t="shared" ca="1" si="5"/>
        <v>29.325462587184763</v>
      </c>
      <c r="F28">
        <f t="shared" ca="1" si="5"/>
        <v>31.723546511127548</v>
      </c>
      <c r="G28">
        <f t="shared" ca="1" si="5"/>
        <v>121.14988434769481</v>
      </c>
      <c r="H28">
        <f t="shared" ca="1" si="5"/>
        <v>91.178598807152341</v>
      </c>
      <c r="I28">
        <f t="shared" ca="1" si="5"/>
        <v>63.956003938176679</v>
      </c>
      <c r="K28">
        <v>20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>
        <v>130.89872313688349</v>
      </c>
      <c r="R28">
        <v>106.87129514344215</v>
      </c>
      <c r="S28">
        <v>105.01821083161286</v>
      </c>
      <c r="U28" s="1">
        <v>6</v>
      </c>
      <c r="V28" s="1">
        <f t="shared" ref="V28:X28" si="25">V13</f>
        <v>2.9558369240364155E-6</v>
      </c>
      <c r="W28" s="1">
        <f t="shared" si="25"/>
        <v>1.5663926201411087E-2</v>
      </c>
      <c r="X28" s="1">
        <f t="shared" si="25"/>
        <v>3.9623700904296112E-9</v>
      </c>
      <c r="Y28" t="e">
        <f t="shared" ref="Y28:AF28" si="26">ABS(Y$20-$V28)/(Y13*SQRT(1/Y$21+1/$W28))</f>
        <v>#DIV/0!</v>
      </c>
      <c r="Z28" t="e">
        <f t="shared" si="26"/>
        <v>#DIV/0!</v>
      </c>
      <c r="AA28" t="e">
        <f t="shared" si="26"/>
        <v>#DIV/0!</v>
      </c>
      <c r="AB28" t="e">
        <f t="shared" si="26"/>
        <v>#DIV/0!</v>
      </c>
      <c r="AC28" t="e">
        <f t="shared" si="26"/>
        <v>#DIV/0!</v>
      </c>
      <c r="AD28" t="e">
        <f t="shared" si="26"/>
        <v>#DIV/0!</v>
      </c>
      <c r="AE28" t="e">
        <f t="shared" si="26"/>
        <v>#DIV/0!</v>
      </c>
      <c r="AF28" t="e">
        <f t="shared" si="26"/>
        <v>#DIV/0!</v>
      </c>
    </row>
    <row r="29" spans="1:32" x14ac:dyDescent="0.25">
      <c r="A29">
        <v>21</v>
      </c>
      <c r="B29">
        <f t="shared" ca="1" si="5"/>
        <v>55.379779292675181</v>
      </c>
      <c r="C29">
        <f t="shared" ca="1" si="5"/>
        <v>69.981905921347334</v>
      </c>
      <c r="D29">
        <f t="shared" ca="1" si="5"/>
        <v>91.458186003079319</v>
      </c>
      <c r="E29">
        <f t="shared" ca="1" si="5"/>
        <v>-7.4044847999681771</v>
      </c>
      <c r="F29">
        <f t="shared" ca="1" si="5"/>
        <v>58.82749014538399</v>
      </c>
      <c r="G29">
        <f t="shared" ca="1" si="5"/>
        <v>62.526349308746454</v>
      </c>
      <c r="H29">
        <f t="shared" ca="1" si="5"/>
        <v>52.99145369257927</v>
      </c>
      <c r="I29">
        <f t="shared" ca="1" si="5"/>
        <v>105.51002224419322</v>
      </c>
      <c r="K29">
        <v>21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>
        <v>103.97997318686978</v>
      </c>
      <c r="U29" s="1">
        <v>7</v>
      </c>
      <c r="V29" s="1">
        <f t="shared" ref="V29:X29" si="27">V14</f>
        <v>2.4499828362438414E-3</v>
      </c>
      <c r="W29" s="1">
        <f t="shared" si="27"/>
        <v>5.9425826923178271E-2</v>
      </c>
      <c r="X29" s="1">
        <f t="shared" si="27"/>
        <v>2.3745904227506505E-2</v>
      </c>
      <c r="Y29" t="e">
        <f t="shared" ref="Y29:AF29" si="28">ABS(Y$20-$V29)/(Y14*SQRT(1/Y$21+1/$W29))</f>
        <v>#DIV/0!</v>
      </c>
      <c r="Z29" t="e">
        <f t="shared" si="28"/>
        <v>#DIV/0!</v>
      </c>
      <c r="AA29" t="e">
        <f t="shared" si="28"/>
        <v>#DIV/0!</v>
      </c>
      <c r="AB29" t="e">
        <f t="shared" si="28"/>
        <v>#DIV/0!</v>
      </c>
      <c r="AC29" t="e">
        <f t="shared" si="28"/>
        <v>#DIV/0!</v>
      </c>
      <c r="AD29" t="e">
        <f t="shared" si="28"/>
        <v>#DIV/0!</v>
      </c>
      <c r="AE29" t="e">
        <f t="shared" si="28"/>
        <v>#DIV/0!</v>
      </c>
      <c r="AF29" t="e">
        <f t="shared" si="28"/>
        <v>#DIV/0!</v>
      </c>
    </row>
    <row r="30" spans="1:32" x14ac:dyDescent="0.25">
      <c r="A30">
        <v>22</v>
      </c>
      <c r="B30">
        <f t="shared" ca="1" si="5"/>
        <v>18.332665890117397</v>
      </c>
      <c r="C30">
        <f t="shared" ca="1" si="5"/>
        <v>111.53977506585917</v>
      </c>
      <c r="D30">
        <f t="shared" ca="1" si="5"/>
        <v>64.756439328992997</v>
      </c>
      <c r="E30">
        <f t="shared" ca="1" si="5"/>
        <v>9.2230093625735279</v>
      </c>
      <c r="F30">
        <f t="shared" ca="1" si="5"/>
        <v>65.749772259820347</v>
      </c>
      <c r="G30">
        <f t="shared" ca="1" si="5"/>
        <v>142.98306967027122</v>
      </c>
      <c r="H30">
        <f t="shared" ca="1" si="5"/>
        <v>69.802769715281954</v>
      </c>
      <c r="I30">
        <f t="shared" ca="1" si="5"/>
        <v>89.690850696259531</v>
      </c>
      <c r="K30">
        <v>22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>
        <v>86.941871527093056</v>
      </c>
      <c r="U30" s="1">
        <v>8</v>
      </c>
      <c r="V30" s="1">
        <f t="shared" ref="V30:X30" si="29">V15</f>
        <v>3.8115636993026965E-3</v>
      </c>
      <c r="W30" s="1">
        <f t="shared" si="29"/>
        <v>2.925994515382546E-3</v>
      </c>
      <c r="X30" s="1">
        <f t="shared" si="29"/>
        <v>9.3316360737320236E-5</v>
      </c>
      <c r="Y30" t="e">
        <f t="shared" ref="Y30:AF30" si="30">ABS(Y$20-$V30)/(Y15*SQRT(1/Y$21+1/$W30))</f>
        <v>#DIV/0!</v>
      </c>
      <c r="Z30" t="e">
        <f t="shared" si="30"/>
        <v>#DIV/0!</v>
      </c>
      <c r="AA30" t="e">
        <f t="shared" si="30"/>
        <v>#DIV/0!</v>
      </c>
      <c r="AB30" t="e">
        <f t="shared" si="30"/>
        <v>#DIV/0!</v>
      </c>
      <c r="AC30" t="e">
        <f t="shared" si="30"/>
        <v>#DIV/0!</v>
      </c>
      <c r="AD30" t="e">
        <f t="shared" si="30"/>
        <v>#DIV/0!</v>
      </c>
      <c r="AE30" t="e">
        <f t="shared" si="30"/>
        <v>#DIV/0!</v>
      </c>
      <c r="AF30" t="e">
        <f t="shared" si="30"/>
        <v>#DIV/0!</v>
      </c>
    </row>
    <row r="31" spans="1:32" x14ac:dyDescent="0.25">
      <c r="A31">
        <v>23</v>
      </c>
      <c r="B31">
        <f t="shared" ca="1" si="5"/>
        <v>41.271475894420348</v>
      </c>
      <c r="C31">
        <f t="shared" ca="1" si="5"/>
        <v>100.58663017347176</v>
      </c>
      <c r="D31">
        <f t="shared" ca="1" si="5"/>
        <v>80.16381325165051</v>
      </c>
      <c r="E31">
        <f t="shared" ca="1" si="5"/>
        <v>9.0274146782949867</v>
      </c>
      <c r="F31">
        <f t="shared" ca="1" si="5"/>
        <v>67.265737370130523</v>
      </c>
      <c r="G31">
        <f t="shared" ca="1" si="5"/>
        <v>111.93892468819249</v>
      </c>
      <c r="H31">
        <f t="shared" ca="1" si="5"/>
        <v>93.081272400857941</v>
      </c>
      <c r="I31">
        <f t="shared" ca="1" si="5"/>
        <v>81.334733961556481</v>
      </c>
      <c r="K31">
        <v>23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>
        <v>73.336433576696308</v>
      </c>
    </row>
    <row r="32" spans="1:32" x14ac:dyDescent="0.25">
      <c r="A32">
        <v>24</v>
      </c>
      <c r="B32">
        <f t="shared" ca="1" si="5"/>
        <v>44.226998679548124</v>
      </c>
      <c r="C32">
        <f t="shared" ca="1" si="5"/>
        <v>112.93183378695696</v>
      </c>
      <c r="D32">
        <f t="shared" ca="1" si="5"/>
        <v>53.435779743054042</v>
      </c>
      <c r="E32">
        <f t="shared" ca="1" si="5"/>
        <v>1.782530386207295</v>
      </c>
      <c r="F32">
        <f t="shared" ca="1" si="5"/>
        <v>56.638178173264848</v>
      </c>
      <c r="G32">
        <f t="shared" ca="1" si="5"/>
        <v>74.863744393823367</v>
      </c>
      <c r="H32">
        <f t="shared" ca="1" si="5"/>
        <v>80.995213701133594</v>
      </c>
      <c r="I32">
        <f t="shared" ca="1" si="5"/>
        <v>103.20507437526618</v>
      </c>
      <c r="K32">
        <v>24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>
        <v>92.815432330606413</v>
      </c>
      <c r="V32" t="s">
        <v>16</v>
      </c>
      <c r="X32" t="s">
        <v>17</v>
      </c>
      <c r="Y32" s="3" t="s">
        <v>18</v>
      </c>
      <c r="Z32" s="3" t="s">
        <v>19</v>
      </c>
      <c r="AA32" t="s">
        <v>15</v>
      </c>
      <c r="AB32" t="s">
        <v>24</v>
      </c>
      <c r="AC32" t="s">
        <v>20</v>
      </c>
      <c r="AD32" t="s">
        <v>21</v>
      </c>
      <c r="AE32" s="1" t="s">
        <v>25</v>
      </c>
      <c r="AF32" s="1" t="s">
        <v>26</v>
      </c>
    </row>
    <row r="33" spans="1:32" x14ac:dyDescent="0.25">
      <c r="A33">
        <v>25</v>
      </c>
      <c r="B33">
        <f t="shared" ca="1" si="5"/>
        <v>68.1626097127305</v>
      </c>
      <c r="C33">
        <f t="shared" ca="1" si="5"/>
        <v>99.579722746498291</v>
      </c>
      <c r="D33">
        <f t="shared" ca="1" si="5"/>
        <v>63.268111763842015</v>
      </c>
      <c r="E33">
        <f t="shared" ca="1" si="5"/>
        <v>2.0660223600843395</v>
      </c>
      <c r="F33">
        <f t="shared" ca="1" si="5"/>
        <v>14.526249296760838</v>
      </c>
      <c r="G33">
        <f t="shared" ca="1" si="5"/>
        <v>76.161463512318278</v>
      </c>
      <c r="H33">
        <f t="shared" ca="1" si="5"/>
        <v>89.060995266098757</v>
      </c>
      <c r="I33">
        <f t="shared" ca="1" si="5"/>
        <v>75.57147363521112</v>
      </c>
      <c r="K33">
        <v>25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>
        <v>81.810523261668365</v>
      </c>
      <c r="V33">
        <f>_xlfn.T.TEST(L9:L64,N9:N64,1,3)</f>
        <v>3.6609084347005591E-2</v>
      </c>
      <c r="X33">
        <f>L7^2/L4</f>
        <v>53.709804647434979</v>
      </c>
      <c r="Y33">
        <f>N7^2/N4</f>
        <v>9.1636757386671643</v>
      </c>
      <c r="Z33">
        <f>X33+Y33</f>
        <v>62.873480386102145</v>
      </c>
      <c r="AA33">
        <f>(L6-N6)/SQRT(Z33)</f>
        <v>-2.2158447768645693</v>
      </c>
      <c r="AB33">
        <f>Z33^2/(X33^2/(L4-1)+Y33^2/(N4-1))</f>
        <v>5.4361418405577506</v>
      </c>
      <c r="AC33">
        <f>_xlfn.T.DIST.RT(AA33,AB33)</f>
        <v>0.96123384638946086</v>
      </c>
      <c r="AD33">
        <f>1-AC33</f>
        <v>3.8766153610539145E-2</v>
      </c>
      <c r="AE33" s="1">
        <f>0.5*_xlfn.BETA.DIST(AB33/(AB33+AA33^2),AB33/2,1/2,TRUE)</f>
        <v>3.6609084347005501E-2</v>
      </c>
      <c r="AF33" s="1">
        <f>1-AE33</f>
        <v>0.96339091565299451</v>
      </c>
    </row>
    <row r="34" spans="1:32" x14ac:dyDescent="0.25">
      <c r="A34">
        <v>26</v>
      </c>
      <c r="B34">
        <f t="shared" ca="1" si="5"/>
        <v>90.492651153357244</v>
      </c>
      <c r="C34">
        <f t="shared" ca="1" si="5"/>
        <v>101.88477423681989</v>
      </c>
      <c r="D34">
        <f t="shared" ca="1" si="5"/>
        <v>86.537230893111541</v>
      </c>
      <c r="E34">
        <f t="shared" ca="1" si="5"/>
        <v>37.703801789343828</v>
      </c>
      <c r="F34">
        <f t="shared" ca="1" si="5"/>
        <v>37.231516285020014</v>
      </c>
      <c r="G34">
        <f t="shared" ca="1" si="5"/>
        <v>93.240990680801673</v>
      </c>
      <c r="H34">
        <f t="shared" ca="1" si="5"/>
        <v>132.96472236795051</v>
      </c>
      <c r="I34">
        <f t="shared" ca="1" si="5"/>
        <v>83.936105962798422</v>
      </c>
      <c r="K34">
        <v>26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>
        <v>92.103696285082535</v>
      </c>
      <c r="AC34" t="s">
        <v>27</v>
      </c>
      <c r="AE34" s="1" t="s">
        <v>28</v>
      </c>
      <c r="AF34" s="1"/>
    </row>
    <row r="35" spans="1:32" x14ac:dyDescent="0.25">
      <c r="A35">
        <v>27</v>
      </c>
      <c r="B35">
        <f t="shared" ca="1" si="5"/>
        <v>31.229318986986456</v>
      </c>
      <c r="C35">
        <f t="shared" ca="1" si="5"/>
        <v>82.363487524014346</v>
      </c>
      <c r="D35">
        <f t="shared" ca="1" si="5"/>
        <v>82.371127883347995</v>
      </c>
      <c r="E35">
        <f t="shared" ca="1" si="5"/>
        <v>15.85292206888821</v>
      </c>
      <c r="F35">
        <f t="shared" ca="1" si="5"/>
        <v>51.921957283556232</v>
      </c>
      <c r="G35">
        <f t="shared" ca="1" si="5"/>
        <v>78.086173080852234</v>
      </c>
      <c r="H35">
        <f t="shared" ca="1" si="5"/>
        <v>46.099628908095909</v>
      </c>
      <c r="I35">
        <f t="shared" ca="1" si="5"/>
        <v>95.458045120979492</v>
      </c>
      <c r="K35">
        <v>27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>
        <v>91.864196997648349</v>
      </c>
    </row>
    <row r="36" spans="1:32" x14ac:dyDescent="0.25">
      <c r="A36">
        <v>28</v>
      </c>
      <c r="B36">
        <f t="shared" ca="1" si="5"/>
        <v>41.046322491986999</v>
      </c>
      <c r="C36">
        <f t="shared" ca="1" si="5"/>
        <v>138.31621064895575</v>
      </c>
      <c r="D36">
        <f t="shared" ca="1" si="5"/>
        <v>55.945451298436865</v>
      </c>
      <c r="E36">
        <f t="shared" ca="1" si="5"/>
        <v>35.100204419258048</v>
      </c>
      <c r="F36">
        <f t="shared" ca="1" si="5"/>
        <v>88.219932181444833</v>
      </c>
      <c r="G36">
        <f t="shared" ca="1" si="5"/>
        <v>55.466911678623191</v>
      </c>
      <c r="H36">
        <f t="shared" ca="1" si="5"/>
        <v>50.732756980197038</v>
      </c>
      <c r="I36">
        <f t="shared" ca="1" si="5"/>
        <v>83.792311918329304</v>
      </c>
      <c r="K36">
        <v>28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>
        <v>64.583032632216913</v>
      </c>
    </row>
    <row r="37" spans="1:32" x14ac:dyDescent="0.25">
      <c r="A37">
        <v>29</v>
      </c>
      <c r="B37">
        <f t="shared" ca="1" si="5"/>
        <v>101.81388318398771</v>
      </c>
      <c r="C37">
        <f t="shared" ca="1" si="5"/>
        <v>165.46705294352131</v>
      </c>
      <c r="D37">
        <f t="shared" ca="1" si="5"/>
        <v>57.035635499962204</v>
      </c>
      <c r="E37">
        <f t="shared" ca="1" si="5"/>
        <v>32.761063815587747</v>
      </c>
      <c r="F37">
        <f t="shared" ca="1" si="5"/>
        <v>85.974623950030079</v>
      </c>
      <c r="G37">
        <f t="shared" ca="1" si="5"/>
        <v>105.14159163720296</v>
      </c>
      <c r="H37">
        <f t="shared" ca="1" si="5"/>
        <v>152.83062042108736</v>
      </c>
      <c r="I37">
        <f t="shared" ca="1" si="5"/>
        <v>73.610836835557762</v>
      </c>
      <c r="K37">
        <v>29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>
        <v>80.529214716471728</v>
      </c>
    </row>
    <row r="38" spans="1:32" x14ac:dyDescent="0.25">
      <c r="A38">
        <v>30</v>
      </c>
      <c r="B38">
        <f t="shared" ca="1" si="5"/>
        <v>59.388358055121145</v>
      </c>
      <c r="C38">
        <f t="shared" ca="1" si="5"/>
        <v>94.902942370729122</v>
      </c>
      <c r="D38">
        <f t="shared" ca="1" si="5"/>
        <v>69.605989602582795</v>
      </c>
      <c r="E38">
        <f t="shared" ca="1" si="5"/>
        <v>-1.9036863870792686</v>
      </c>
      <c r="F38">
        <f t="shared" ca="1" si="5"/>
        <v>52.554405105813181</v>
      </c>
      <c r="G38">
        <f t="shared" ca="1" si="5"/>
        <v>96.082991243702082</v>
      </c>
      <c r="H38">
        <f t="shared" ca="1" si="5"/>
        <v>95.673103171663683</v>
      </c>
      <c r="I38">
        <f t="shared" ca="1" si="5"/>
        <v>65.633773893333739</v>
      </c>
      <c r="K38">
        <v>30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>
        <v>77.419752704270365</v>
      </c>
    </row>
    <row r="39" spans="1:32" x14ac:dyDescent="0.25">
      <c r="A39">
        <v>31</v>
      </c>
      <c r="B39">
        <f t="shared" ca="1" si="5"/>
        <v>76.346964244359469</v>
      </c>
      <c r="C39">
        <f t="shared" ca="1" si="5"/>
        <v>139.04038966497259</v>
      </c>
      <c r="D39">
        <f t="shared" ca="1" si="5"/>
        <v>56.885456867021837</v>
      </c>
      <c r="E39">
        <f t="shared" ca="1" si="5"/>
        <v>37.527597334012341</v>
      </c>
      <c r="F39">
        <f t="shared" ca="1" si="5"/>
        <v>103.76105145232998</v>
      </c>
      <c r="G39">
        <f t="shared" ca="1" si="5"/>
        <v>78.655537573784386</v>
      </c>
      <c r="H39">
        <f t="shared" ca="1" si="5"/>
        <v>77.423669151467692</v>
      </c>
      <c r="I39">
        <f t="shared" ca="1" si="5"/>
        <v>101.1067289741611</v>
      </c>
      <c r="K39">
        <v>31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</row>
    <row r="40" spans="1:32" x14ac:dyDescent="0.25">
      <c r="A40">
        <v>32</v>
      </c>
      <c r="B40">
        <f t="shared" ref="B40:I64" ca="1" si="31">_xlfn.NORM.INV(RAND(),B$4,B$5)</f>
        <v>65.826021841717704</v>
      </c>
      <c r="C40">
        <f t="shared" ca="1" si="31"/>
        <v>62.496124279962594</v>
      </c>
      <c r="D40">
        <f t="shared" ca="1" si="31"/>
        <v>96.369638426595998</v>
      </c>
      <c r="E40">
        <f t="shared" ca="1" si="31"/>
        <v>11.034502435868296</v>
      </c>
      <c r="F40">
        <f t="shared" ca="1" si="31"/>
        <v>48.756520729564762</v>
      </c>
      <c r="G40">
        <f t="shared" ca="1" si="31"/>
        <v>120.41609136149114</v>
      </c>
      <c r="H40">
        <f t="shared" ca="1" si="31"/>
        <v>85.368001744640168</v>
      </c>
      <c r="I40">
        <f t="shared" ca="1" si="31"/>
        <v>113.96801903818978</v>
      </c>
      <c r="K40">
        <v>32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</row>
    <row r="41" spans="1:32" x14ac:dyDescent="0.25">
      <c r="A41">
        <v>33</v>
      </c>
      <c r="B41">
        <f t="shared" ca="1" si="31"/>
        <v>52.539458118459322</v>
      </c>
      <c r="C41">
        <f t="shared" ca="1" si="31"/>
        <v>99.624990834104622</v>
      </c>
      <c r="D41">
        <f t="shared" ca="1" si="31"/>
        <v>69.050894673494128</v>
      </c>
      <c r="E41">
        <f t="shared" ca="1" si="31"/>
        <v>34.325973010360897</v>
      </c>
      <c r="F41">
        <f t="shared" ca="1" si="31"/>
        <v>71.047332788564134</v>
      </c>
      <c r="G41">
        <f t="shared" ca="1" si="31"/>
        <v>151.4544556121983</v>
      </c>
      <c r="H41">
        <f t="shared" ca="1" si="31"/>
        <v>59.154575328408782</v>
      </c>
      <c r="I41">
        <f t="shared" ca="1" si="31"/>
        <v>90.991936286800112</v>
      </c>
      <c r="K41">
        <v>33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</row>
    <row r="42" spans="1:32" x14ac:dyDescent="0.25">
      <c r="A42">
        <v>34</v>
      </c>
      <c r="B42">
        <f t="shared" ca="1" si="31"/>
        <v>40.167463263151902</v>
      </c>
      <c r="C42">
        <f t="shared" ca="1" si="31"/>
        <v>105.25264337662877</v>
      </c>
      <c r="D42">
        <f t="shared" ca="1" si="31"/>
        <v>71.056584387856532</v>
      </c>
      <c r="E42">
        <f t="shared" ca="1" si="31"/>
        <v>26.243283357010178</v>
      </c>
      <c r="F42">
        <f t="shared" ca="1" si="31"/>
        <v>81.775878786688594</v>
      </c>
      <c r="G42">
        <f t="shared" ca="1" si="31"/>
        <v>145.24109232875267</v>
      </c>
      <c r="H42">
        <f t="shared" ca="1" si="31"/>
        <v>60.17752999039331</v>
      </c>
      <c r="I42">
        <f t="shared" ca="1" si="31"/>
        <v>104.13407515412186</v>
      </c>
      <c r="K42">
        <v>34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</row>
    <row r="43" spans="1:32" x14ac:dyDescent="0.25">
      <c r="A43">
        <v>35</v>
      </c>
      <c r="B43">
        <f t="shared" ca="1" si="31"/>
        <v>55.448890466574824</v>
      </c>
      <c r="C43">
        <f t="shared" ca="1" si="31"/>
        <v>50.810077134221864</v>
      </c>
      <c r="D43">
        <f t="shared" ca="1" si="31"/>
        <v>81.412460720810614</v>
      </c>
      <c r="E43">
        <f t="shared" ca="1" si="31"/>
        <v>27.301084089093191</v>
      </c>
      <c r="F43">
        <f t="shared" ca="1" si="31"/>
        <v>64.487257075216945</v>
      </c>
      <c r="G43">
        <f t="shared" ca="1" si="31"/>
        <v>113.55958698442396</v>
      </c>
      <c r="H43">
        <f t="shared" ca="1" si="31"/>
        <v>113.63352022632404</v>
      </c>
      <c r="I43">
        <f t="shared" ca="1" si="31"/>
        <v>78.491460150048155</v>
      </c>
      <c r="K43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35</v>
      </c>
      <c r="R43" t="s">
        <v>35</v>
      </c>
      <c r="S43" t="s">
        <v>35</v>
      </c>
    </row>
    <row r="44" spans="1:32" x14ac:dyDescent="0.25">
      <c r="A44">
        <v>36</v>
      </c>
      <c r="B44">
        <f t="shared" ca="1" si="31"/>
        <v>58.576534048064076</v>
      </c>
      <c r="C44">
        <f t="shared" ca="1" si="31"/>
        <v>129.32032745774276</v>
      </c>
      <c r="D44">
        <f t="shared" ca="1" si="31"/>
        <v>73.07158295948075</v>
      </c>
      <c r="E44">
        <f t="shared" ca="1" si="31"/>
        <v>20.842780159579025</v>
      </c>
      <c r="F44">
        <f t="shared" ca="1" si="31"/>
        <v>100.58324594501822</v>
      </c>
      <c r="G44">
        <f t="shared" ca="1" si="31"/>
        <v>109.89609550758504</v>
      </c>
      <c r="H44">
        <f t="shared" ca="1" si="31"/>
        <v>64.908006556257405</v>
      </c>
      <c r="I44">
        <f t="shared" ca="1" si="31"/>
        <v>69.648854741082616</v>
      </c>
      <c r="K44">
        <v>36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</row>
    <row r="45" spans="1:32" x14ac:dyDescent="0.25">
      <c r="A45">
        <v>37</v>
      </c>
      <c r="B45">
        <f t="shared" ca="1" si="31"/>
        <v>39.253983080377637</v>
      </c>
      <c r="C45">
        <f t="shared" ca="1" si="31"/>
        <v>20.83870241274748</v>
      </c>
      <c r="D45">
        <f t="shared" ca="1" si="31"/>
        <v>82.966954457124558</v>
      </c>
      <c r="E45">
        <f t="shared" ca="1" si="31"/>
        <v>11.488275808669563</v>
      </c>
      <c r="F45">
        <f t="shared" ca="1" si="31"/>
        <v>86.156820171604679</v>
      </c>
      <c r="G45">
        <f t="shared" ca="1" si="31"/>
        <v>153.2637588062376</v>
      </c>
      <c r="H45">
        <f t="shared" ca="1" si="31"/>
        <v>182.72068456795162</v>
      </c>
      <c r="I45">
        <f t="shared" ca="1" si="31"/>
        <v>76.772835293231736</v>
      </c>
      <c r="K45">
        <v>37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35</v>
      </c>
      <c r="R45" t="s">
        <v>35</v>
      </c>
      <c r="S45" t="s">
        <v>35</v>
      </c>
    </row>
    <row r="46" spans="1:32" x14ac:dyDescent="0.25">
      <c r="A46">
        <v>38</v>
      </c>
      <c r="B46">
        <f t="shared" ca="1" si="31"/>
        <v>43.218216495684644</v>
      </c>
      <c r="C46">
        <f t="shared" ca="1" si="31"/>
        <v>130.19367521489337</v>
      </c>
      <c r="D46">
        <f t="shared" ca="1" si="31"/>
        <v>76.909249328799149</v>
      </c>
      <c r="E46">
        <f t="shared" ca="1" si="31"/>
        <v>20.128612553318202</v>
      </c>
      <c r="F46">
        <f t="shared" ca="1" si="31"/>
        <v>118.82732823682333</v>
      </c>
      <c r="G46">
        <f t="shared" ca="1" si="31"/>
        <v>127.03507616353119</v>
      </c>
      <c r="H46">
        <f t="shared" ca="1" si="31"/>
        <v>97.289317499153796</v>
      </c>
      <c r="I46">
        <f t="shared" ca="1" si="31"/>
        <v>98.999925214760083</v>
      </c>
      <c r="K46">
        <v>38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</row>
    <row r="47" spans="1:32" x14ac:dyDescent="0.25">
      <c r="A47">
        <v>39</v>
      </c>
      <c r="B47">
        <f t="shared" ca="1" si="31"/>
        <v>59.019296342247713</v>
      </c>
      <c r="C47">
        <f t="shared" ca="1" si="31"/>
        <v>89.980444438786861</v>
      </c>
      <c r="D47">
        <f t="shared" ca="1" si="31"/>
        <v>85.209138933195689</v>
      </c>
      <c r="E47">
        <f t="shared" ca="1" si="31"/>
        <v>30.73929786775415</v>
      </c>
      <c r="F47">
        <f t="shared" ca="1" si="31"/>
        <v>103.32013429530068</v>
      </c>
      <c r="G47">
        <f t="shared" ca="1" si="31"/>
        <v>45.351908150544958</v>
      </c>
      <c r="H47">
        <f t="shared" ca="1" si="31"/>
        <v>110.60706977710281</v>
      </c>
      <c r="I47">
        <f t="shared" ca="1" si="31"/>
        <v>109.00506006720545</v>
      </c>
      <c r="K47">
        <v>39</v>
      </c>
      <c r="L47" t="s">
        <v>35</v>
      </c>
      <c r="M47" t="s">
        <v>35</v>
      </c>
      <c r="N47" t="s">
        <v>35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</row>
    <row r="48" spans="1:32" x14ac:dyDescent="0.25">
      <c r="A48">
        <v>40</v>
      </c>
      <c r="B48">
        <f t="shared" ca="1" si="31"/>
        <v>74.995094020527858</v>
      </c>
      <c r="C48">
        <f t="shared" ca="1" si="31"/>
        <v>141.43108291887484</v>
      </c>
      <c r="D48">
        <f t="shared" ca="1" si="31"/>
        <v>87.206187106152214</v>
      </c>
      <c r="E48">
        <f t="shared" ca="1" si="31"/>
        <v>14.090164980279152</v>
      </c>
      <c r="F48">
        <f t="shared" ca="1" si="31"/>
        <v>91.400509437406697</v>
      </c>
      <c r="G48">
        <f t="shared" ca="1" si="31"/>
        <v>152.82510744593861</v>
      </c>
      <c r="H48">
        <f t="shared" ca="1" si="31"/>
        <v>98.038574940670586</v>
      </c>
      <c r="I48">
        <f t="shared" ca="1" si="31"/>
        <v>88.108137956910838</v>
      </c>
      <c r="K48">
        <v>40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</row>
    <row r="49" spans="1:19" x14ac:dyDescent="0.25">
      <c r="A49">
        <v>41</v>
      </c>
      <c r="B49">
        <f t="shared" ca="1" si="31"/>
        <v>28.019947484905394</v>
      </c>
      <c r="C49">
        <f t="shared" ca="1" si="31"/>
        <v>130.66484903088528</v>
      </c>
      <c r="D49">
        <f t="shared" ca="1" si="31"/>
        <v>59.485090722316812</v>
      </c>
      <c r="E49">
        <f t="shared" ca="1" si="31"/>
        <v>23.063356601347291</v>
      </c>
      <c r="F49">
        <f t="shared" ca="1" si="31"/>
        <v>-0.79789473557686819</v>
      </c>
      <c r="G49">
        <f t="shared" ca="1" si="31"/>
        <v>118.42393930383528</v>
      </c>
      <c r="H49">
        <f t="shared" ca="1" si="31"/>
        <v>23.650591998349157</v>
      </c>
      <c r="I49">
        <f t="shared" ca="1" si="31"/>
        <v>103.3884986867501</v>
      </c>
      <c r="K49">
        <v>41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</row>
    <row r="50" spans="1:19" x14ac:dyDescent="0.25">
      <c r="A50">
        <v>42</v>
      </c>
      <c r="B50">
        <f t="shared" ca="1" si="31"/>
        <v>49.111027354720292</v>
      </c>
      <c r="C50">
        <f t="shared" ca="1" si="31"/>
        <v>161.04249764092066</v>
      </c>
      <c r="D50">
        <f t="shared" ca="1" si="31"/>
        <v>47.815909347451111</v>
      </c>
      <c r="E50">
        <f t="shared" ca="1" si="31"/>
        <v>31.372651934487024</v>
      </c>
      <c r="F50">
        <f t="shared" ca="1" si="31"/>
        <v>108.92051383948916</v>
      </c>
      <c r="G50">
        <f t="shared" ca="1" si="31"/>
        <v>106.68605911976832</v>
      </c>
      <c r="H50">
        <f t="shared" ca="1" si="31"/>
        <v>129.16586337899287</v>
      </c>
      <c r="I50">
        <f t="shared" ca="1" si="31"/>
        <v>110.81519522908359</v>
      </c>
      <c r="K50">
        <v>42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</row>
    <row r="51" spans="1:19" x14ac:dyDescent="0.25">
      <c r="A51">
        <v>43</v>
      </c>
      <c r="B51">
        <f t="shared" ca="1" si="31"/>
        <v>64.056417773681872</v>
      </c>
      <c r="C51">
        <f t="shared" ca="1" si="31"/>
        <v>43.018378848647828</v>
      </c>
      <c r="D51">
        <f t="shared" ca="1" si="31"/>
        <v>79.812650690842361</v>
      </c>
      <c r="E51">
        <f t="shared" ca="1" si="31"/>
        <v>37.849891047058222</v>
      </c>
      <c r="F51">
        <f t="shared" ca="1" si="31"/>
        <v>53.008255734960244</v>
      </c>
      <c r="G51">
        <f t="shared" ca="1" si="31"/>
        <v>86.247828504454063</v>
      </c>
      <c r="H51">
        <f t="shared" ca="1" si="31"/>
        <v>56.358377302955127</v>
      </c>
      <c r="I51">
        <f t="shared" ca="1" si="31"/>
        <v>106.86296754662284</v>
      </c>
      <c r="K51">
        <v>43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</row>
    <row r="52" spans="1:19" x14ac:dyDescent="0.25">
      <c r="A52">
        <v>44</v>
      </c>
      <c r="B52">
        <f t="shared" ca="1" si="31"/>
        <v>50.636152195300959</v>
      </c>
      <c r="C52">
        <f t="shared" ca="1" si="31"/>
        <v>103.96389027444174</v>
      </c>
      <c r="D52">
        <f t="shared" ca="1" si="31"/>
        <v>65.434640302544494</v>
      </c>
      <c r="E52">
        <f t="shared" ca="1" si="31"/>
        <v>7.1060762106261315</v>
      </c>
      <c r="F52">
        <f t="shared" ca="1" si="31"/>
        <v>82.198064398731645</v>
      </c>
      <c r="G52">
        <f t="shared" ca="1" si="31"/>
        <v>130.1077622353973</v>
      </c>
      <c r="H52">
        <f t="shared" ca="1" si="31"/>
        <v>131.8004869503269</v>
      </c>
      <c r="I52">
        <f t="shared" ca="1" si="31"/>
        <v>77.9697464118791</v>
      </c>
      <c r="K52">
        <v>44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</row>
    <row r="53" spans="1:19" x14ac:dyDescent="0.25">
      <c r="A53">
        <v>45</v>
      </c>
      <c r="B53">
        <f t="shared" ca="1" si="31"/>
        <v>50.662988447736822</v>
      </c>
      <c r="C53">
        <f t="shared" ca="1" si="31"/>
        <v>134.0819650556839</v>
      </c>
      <c r="D53">
        <f t="shared" ca="1" si="31"/>
        <v>84.264132752825404</v>
      </c>
      <c r="E53">
        <f t="shared" ca="1" si="31"/>
        <v>23.294638570225562</v>
      </c>
      <c r="F53">
        <f t="shared" ca="1" si="31"/>
        <v>87.998871476255033</v>
      </c>
      <c r="G53">
        <f t="shared" ca="1" si="31"/>
        <v>135.65703958300483</v>
      </c>
      <c r="H53">
        <f t="shared" ca="1" si="31"/>
        <v>83.692033004446301</v>
      </c>
      <c r="I53">
        <f t="shared" ca="1" si="31"/>
        <v>72.056810168320865</v>
      </c>
      <c r="K53">
        <v>45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</row>
    <row r="54" spans="1:19" x14ac:dyDescent="0.25">
      <c r="A54">
        <v>46</v>
      </c>
      <c r="B54">
        <f t="shared" ca="1" si="31"/>
        <v>33.114289228112142</v>
      </c>
      <c r="C54">
        <f t="shared" ca="1" si="31"/>
        <v>99.694111622388476</v>
      </c>
      <c r="D54">
        <f t="shared" ca="1" si="31"/>
        <v>66.891098992976964</v>
      </c>
      <c r="E54">
        <f t="shared" ca="1" si="31"/>
        <v>21.435409718529975</v>
      </c>
      <c r="F54">
        <f t="shared" ca="1" si="31"/>
        <v>89.039520017784895</v>
      </c>
      <c r="G54">
        <f t="shared" ca="1" si="31"/>
        <v>171.00880824951008</v>
      </c>
      <c r="H54">
        <f t="shared" ca="1" si="31"/>
        <v>138.84573929394128</v>
      </c>
      <c r="I54">
        <f t="shared" ca="1" si="31"/>
        <v>81.497539905927496</v>
      </c>
      <c r="K54">
        <v>46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</row>
    <row r="55" spans="1:19" x14ac:dyDescent="0.25">
      <c r="A55">
        <v>47</v>
      </c>
      <c r="B55">
        <f t="shared" ca="1" si="31"/>
        <v>51.133540535202016</v>
      </c>
      <c r="C55">
        <f t="shared" ca="1" si="31"/>
        <v>101.54171128537506</v>
      </c>
      <c r="D55">
        <f t="shared" ca="1" si="31"/>
        <v>67.096395194604497</v>
      </c>
      <c r="E55">
        <f t="shared" ca="1" si="31"/>
        <v>6.3629436007466715</v>
      </c>
      <c r="F55">
        <f t="shared" ca="1" si="31"/>
        <v>72.493847206369196</v>
      </c>
      <c r="G55">
        <f t="shared" ca="1" si="31"/>
        <v>76.411325742431274</v>
      </c>
      <c r="H55">
        <f t="shared" ca="1" si="31"/>
        <v>140.63523429370204</v>
      </c>
      <c r="I55">
        <f t="shared" ca="1" si="31"/>
        <v>74.92413963573749</v>
      </c>
      <c r="K55">
        <v>47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</row>
    <row r="56" spans="1:19" x14ac:dyDescent="0.25">
      <c r="A56">
        <v>48</v>
      </c>
      <c r="B56">
        <f t="shared" ca="1" si="31"/>
        <v>34.918924842943269</v>
      </c>
      <c r="C56">
        <f t="shared" ca="1" si="31"/>
        <v>127.45326065527389</v>
      </c>
      <c r="D56">
        <f t="shared" ca="1" si="31"/>
        <v>72.203217592435792</v>
      </c>
      <c r="E56">
        <f t="shared" ca="1" si="31"/>
        <v>-1.4548364338077775</v>
      </c>
      <c r="F56">
        <f t="shared" ca="1" si="31"/>
        <v>22.378655416047877</v>
      </c>
      <c r="G56">
        <f t="shared" ca="1" si="31"/>
        <v>127.25719849187846</v>
      </c>
      <c r="H56">
        <f t="shared" ca="1" si="31"/>
        <v>66.444280346539827</v>
      </c>
      <c r="I56">
        <f t="shared" ca="1" si="31"/>
        <v>84.31554766382223</v>
      </c>
      <c r="K56">
        <v>48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</row>
    <row r="57" spans="1:19" x14ac:dyDescent="0.25">
      <c r="A57">
        <v>49</v>
      </c>
      <c r="B57">
        <f t="shared" ca="1" si="31"/>
        <v>66.459278428227222</v>
      </c>
      <c r="C57">
        <f t="shared" ca="1" si="31"/>
        <v>138.38995998321349</v>
      </c>
      <c r="D57">
        <f t="shared" ca="1" si="31"/>
        <v>106.96817177074874</v>
      </c>
      <c r="E57">
        <f t="shared" ca="1" si="31"/>
        <v>24.102294394648805</v>
      </c>
      <c r="F57">
        <f t="shared" ca="1" si="31"/>
        <v>4.9024620360415554</v>
      </c>
      <c r="G57">
        <f t="shared" ca="1" si="31"/>
        <v>151.21590189786764</v>
      </c>
      <c r="H57">
        <f t="shared" ca="1" si="31"/>
        <v>109.97516618397233</v>
      </c>
      <c r="I57">
        <f t="shared" ca="1" si="31"/>
        <v>97.066922981997735</v>
      </c>
      <c r="K57">
        <v>49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</row>
    <row r="58" spans="1:19" x14ac:dyDescent="0.25">
      <c r="A58">
        <v>50</v>
      </c>
      <c r="B58">
        <f t="shared" ca="1" si="31"/>
        <v>65.679958833982298</v>
      </c>
      <c r="C58">
        <f t="shared" ca="1" si="31"/>
        <v>111.92119883949806</v>
      </c>
      <c r="D58">
        <f t="shared" ca="1" si="31"/>
        <v>76.937075028785955</v>
      </c>
      <c r="E58">
        <f t="shared" ca="1" si="31"/>
        <v>17.33072780981426</v>
      </c>
      <c r="F58">
        <f t="shared" ca="1" si="31"/>
        <v>89.45589428950143</v>
      </c>
      <c r="G58">
        <f t="shared" ca="1" si="31"/>
        <v>61.069648318676599</v>
      </c>
      <c r="H58">
        <f t="shared" ca="1" si="31"/>
        <v>146.84092064598414</v>
      </c>
      <c r="I58">
        <f t="shared" ca="1" si="31"/>
        <v>69.346436936955413</v>
      </c>
      <c r="K58">
        <v>50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</row>
    <row r="59" spans="1:19" x14ac:dyDescent="0.25">
      <c r="A59">
        <v>51</v>
      </c>
      <c r="B59">
        <f t="shared" ca="1" si="31"/>
        <v>75.511957925503836</v>
      </c>
      <c r="C59">
        <f t="shared" ca="1" si="31"/>
        <v>71.939936619193062</v>
      </c>
      <c r="D59">
        <f t="shared" ca="1" si="31"/>
        <v>48.691689877942736</v>
      </c>
      <c r="E59">
        <f t="shared" ca="1" si="31"/>
        <v>21.793240772884477</v>
      </c>
      <c r="F59">
        <f t="shared" ca="1" si="31"/>
        <v>108.07507427272839</v>
      </c>
      <c r="G59">
        <f t="shared" ca="1" si="31"/>
        <v>89.170589505268438</v>
      </c>
      <c r="H59">
        <f t="shared" ca="1" si="31"/>
        <v>157.98658001587762</v>
      </c>
      <c r="I59">
        <f t="shared" ca="1" si="31"/>
        <v>101.34309635946873</v>
      </c>
      <c r="K59">
        <v>51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</row>
    <row r="60" spans="1:19" x14ac:dyDescent="0.25">
      <c r="A60">
        <v>52</v>
      </c>
      <c r="B60">
        <f t="shared" ca="1" si="31"/>
        <v>44.816774935265421</v>
      </c>
      <c r="C60">
        <f t="shared" ca="1" si="31"/>
        <v>59.748449072081208</v>
      </c>
      <c r="D60">
        <f t="shared" ca="1" si="31"/>
        <v>52.504145325145316</v>
      </c>
      <c r="E60">
        <f t="shared" ca="1" si="31"/>
        <v>10.336726253728605</v>
      </c>
      <c r="F60">
        <f t="shared" ca="1" si="31"/>
        <v>7.1319942620015837</v>
      </c>
      <c r="G60">
        <f t="shared" ca="1" si="31"/>
        <v>73.174457729106791</v>
      </c>
      <c r="H60">
        <f t="shared" ca="1" si="31"/>
        <v>46.783678894349165</v>
      </c>
      <c r="I60">
        <f t="shared" ca="1" si="31"/>
        <v>87.347563762134556</v>
      </c>
      <c r="K60">
        <v>52</v>
      </c>
      <c r="L60" t="s">
        <v>35</v>
      </c>
      <c r="M60" t="s">
        <v>35</v>
      </c>
      <c r="N60" t="s">
        <v>35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</row>
    <row r="61" spans="1:19" x14ac:dyDescent="0.25">
      <c r="A61">
        <v>53</v>
      </c>
      <c r="B61">
        <f t="shared" ca="1" si="31"/>
        <v>28.44614752034613</v>
      </c>
      <c r="C61">
        <f t="shared" ca="1" si="31"/>
        <v>158.7067199120645</v>
      </c>
      <c r="D61">
        <f t="shared" ca="1" si="31"/>
        <v>69.126508561350875</v>
      </c>
      <c r="E61">
        <f t="shared" ca="1" si="31"/>
        <v>22.227783438251489</v>
      </c>
      <c r="F61">
        <f t="shared" ca="1" si="31"/>
        <v>48.768738366990263</v>
      </c>
      <c r="G61">
        <f t="shared" ca="1" si="31"/>
        <v>89.152965759564339</v>
      </c>
      <c r="H61">
        <f t="shared" ca="1" si="31"/>
        <v>77.79882662539211</v>
      </c>
      <c r="I61">
        <f t="shared" ca="1" si="31"/>
        <v>104.88111340458573</v>
      </c>
      <c r="K61">
        <v>53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35</v>
      </c>
      <c r="S61" t="s">
        <v>35</v>
      </c>
    </row>
    <row r="62" spans="1:19" x14ac:dyDescent="0.25">
      <c r="A62">
        <v>54</v>
      </c>
      <c r="B62">
        <f t="shared" ca="1" si="31"/>
        <v>82.783438746506988</v>
      </c>
      <c r="C62">
        <f t="shared" ca="1" si="31"/>
        <v>140.46266145763292</v>
      </c>
      <c r="D62">
        <f t="shared" ca="1" si="31"/>
        <v>69.644504733447604</v>
      </c>
      <c r="E62">
        <f t="shared" ca="1" si="31"/>
        <v>15.635063658685191</v>
      </c>
      <c r="F62">
        <f t="shared" ca="1" si="31"/>
        <v>116.14575099279226</v>
      </c>
      <c r="G62">
        <f t="shared" ca="1" si="31"/>
        <v>131.34164197067295</v>
      </c>
      <c r="H62">
        <f t="shared" ca="1" si="31"/>
        <v>60.307891760058169</v>
      </c>
      <c r="I62">
        <f t="shared" ca="1" si="31"/>
        <v>58.821540285362104</v>
      </c>
      <c r="K62">
        <v>54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</row>
    <row r="63" spans="1:19" x14ac:dyDescent="0.25">
      <c r="A63">
        <v>55</v>
      </c>
      <c r="B63">
        <f t="shared" ca="1" si="31"/>
        <v>51.401134819221646</v>
      </c>
      <c r="C63">
        <f t="shared" ca="1" si="31"/>
        <v>87.390214173101882</v>
      </c>
      <c r="D63">
        <f t="shared" ca="1" si="31"/>
        <v>48.577890805941848</v>
      </c>
      <c r="E63">
        <f t="shared" ca="1" si="31"/>
        <v>32.309891270885615</v>
      </c>
      <c r="F63">
        <f t="shared" ca="1" si="31"/>
        <v>30.338134387350102</v>
      </c>
      <c r="G63">
        <f t="shared" ca="1" si="31"/>
        <v>48.063276501650378</v>
      </c>
      <c r="H63">
        <f t="shared" ca="1" si="31"/>
        <v>73.635215786938971</v>
      </c>
      <c r="I63">
        <f t="shared" ca="1" si="31"/>
        <v>98.061138060958442</v>
      </c>
      <c r="K63">
        <v>55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</row>
    <row r="64" spans="1:19" x14ac:dyDescent="0.25">
      <c r="A64">
        <v>56</v>
      </c>
      <c r="B64">
        <f t="shared" ca="1" si="31"/>
        <v>38.058548192018414</v>
      </c>
      <c r="C64">
        <f t="shared" ca="1" si="31"/>
        <v>153.4036508535722</v>
      </c>
      <c r="D64">
        <f t="shared" ca="1" si="31"/>
        <v>75.530731961480626</v>
      </c>
      <c r="E64">
        <f t="shared" ca="1" si="31"/>
        <v>9.3351214954108812</v>
      </c>
      <c r="F64">
        <f t="shared" ca="1" si="31"/>
        <v>35.476151413801105</v>
      </c>
      <c r="G64">
        <f t="shared" ca="1" si="31"/>
        <v>145.77896086987781</v>
      </c>
      <c r="H64">
        <f t="shared" ca="1" si="31"/>
        <v>71.829772025453877</v>
      </c>
      <c r="I64">
        <f t="shared" ca="1" si="31"/>
        <v>99.374721211634039</v>
      </c>
      <c r="K64">
        <v>56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F753-D41B-4FFE-BE8E-D01A801A2011}">
  <dimension ref="A2:AA60"/>
  <sheetViews>
    <sheetView topLeftCell="A28" workbookViewId="0">
      <selection activeCell="H43" sqref="H43"/>
    </sheetView>
  </sheetViews>
  <sheetFormatPr defaultRowHeight="15" x14ac:dyDescent="0.25"/>
  <sheetData>
    <row r="2" spans="1:25" x14ac:dyDescent="0.25">
      <c r="A2" t="s">
        <v>37</v>
      </c>
      <c r="B2">
        <v>0.5</v>
      </c>
      <c r="C2" t="s">
        <v>38</v>
      </c>
    </row>
    <row r="3" spans="1:25" x14ac:dyDescent="0.25">
      <c r="A3" t="s">
        <v>10</v>
      </c>
      <c r="B3">
        <v>10</v>
      </c>
      <c r="C3" t="s">
        <v>39</v>
      </c>
    </row>
    <row r="4" spans="1:25" x14ac:dyDescent="0.25">
      <c r="A4" t="s">
        <v>40</v>
      </c>
      <c r="B4">
        <f>B3*B2</f>
        <v>5</v>
      </c>
      <c r="C4" t="s">
        <v>41</v>
      </c>
    </row>
    <row r="5" spans="1:25" x14ac:dyDescent="0.25">
      <c r="A5" t="s">
        <v>42</v>
      </c>
      <c r="B5">
        <v>0.05</v>
      </c>
      <c r="C5" t="s">
        <v>43</v>
      </c>
    </row>
    <row r="6" spans="1:25" x14ac:dyDescent="0.25">
      <c r="A6" t="s">
        <v>44</v>
      </c>
      <c r="B6">
        <v>0.5</v>
      </c>
    </row>
    <row r="8" spans="1:25" x14ac:dyDescent="0.25">
      <c r="B8">
        <f>_xlfn.BETA.INV(B5/2,0.5+B4,0.5+B3-B4)</f>
        <v>0.2235286702527052</v>
      </c>
      <c r="C8">
        <f>B2-B8</f>
        <v>0.27647132974729483</v>
      </c>
      <c r="E8" t="s">
        <v>45</v>
      </c>
      <c r="F8">
        <v>0.9</v>
      </c>
    </row>
    <row r="9" spans="1:25" x14ac:dyDescent="0.25">
      <c r="B9">
        <f>_xlfn.BETA.INV(1-B5/2,0.5+B4,0.5+B3-B4)</f>
        <v>0.77647132974729471</v>
      </c>
      <c r="C9">
        <f>B9-B2</f>
        <v>0.27647132974729471</v>
      </c>
      <c r="E9" t="s">
        <v>47</v>
      </c>
    </row>
    <row r="10" spans="1:25" x14ac:dyDescent="0.25">
      <c r="E10" s="1"/>
      <c r="F10" s="1" t="s">
        <v>37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E11" s="1" t="s">
        <v>10</v>
      </c>
      <c r="F11" s="1">
        <v>0.05</v>
      </c>
      <c r="G11" s="1">
        <f>F11+0.05</f>
        <v>0.1</v>
      </c>
      <c r="H11" s="1">
        <f t="shared" ref="H11:Y11" si="0">G11+0.05</f>
        <v>0.15000000000000002</v>
      </c>
      <c r="I11" s="1">
        <f t="shared" si="0"/>
        <v>0.2</v>
      </c>
      <c r="J11" s="1">
        <f t="shared" si="0"/>
        <v>0.25</v>
      </c>
      <c r="K11" s="1">
        <f t="shared" si="0"/>
        <v>0.3</v>
      </c>
      <c r="L11" s="1">
        <f t="shared" si="0"/>
        <v>0.35</v>
      </c>
      <c r="M11" s="1">
        <f t="shared" si="0"/>
        <v>0.39999999999999997</v>
      </c>
      <c r="N11" s="1">
        <f t="shared" si="0"/>
        <v>0.44999999999999996</v>
      </c>
      <c r="O11" s="1">
        <f t="shared" si="0"/>
        <v>0.49999999999999994</v>
      </c>
      <c r="P11" s="1">
        <f t="shared" si="0"/>
        <v>0.54999999999999993</v>
      </c>
      <c r="Q11" s="1">
        <f t="shared" si="0"/>
        <v>0.6</v>
      </c>
      <c r="R11" s="1">
        <f t="shared" si="0"/>
        <v>0.65</v>
      </c>
      <c r="S11" s="1">
        <f t="shared" si="0"/>
        <v>0.70000000000000007</v>
      </c>
      <c r="T11" s="1">
        <f t="shared" si="0"/>
        <v>0.75000000000000011</v>
      </c>
      <c r="U11" s="1">
        <f t="shared" si="0"/>
        <v>0.80000000000000016</v>
      </c>
      <c r="V11" s="1">
        <f t="shared" si="0"/>
        <v>0.8500000000000002</v>
      </c>
      <c r="W11" s="1">
        <f>V11+0.05</f>
        <v>0.90000000000000024</v>
      </c>
      <c r="X11" s="1">
        <f t="shared" si="0"/>
        <v>0.95000000000000029</v>
      </c>
      <c r="Y11" s="1">
        <f t="shared" si="0"/>
        <v>1.0000000000000002</v>
      </c>
    </row>
    <row r="12" spans="1:25" x14ac:dyDescent="0.25">
      <c r="E12" s="1">
        <v>1</v>
      </c>
      <c r="F12" s="4">
        <f>_xlfn.BETA.INV($B$5/2,$B$6+F$11*$E12,$B$6+$E12-$E12*F$11)</f>
        <v>7.9134109392716648E-4</v>
      </c>
      <c r="G12" s="4">
        <f t="shared" ref="G12:Y20" si="1">_xlfn.BETA.INV($B$5/2,$B$6+G$11*$E12,$B$6+$E12-$E12*G$11)</f>
        <v>1.4520526931301983E-3</v>
      </c>
      <c r="H12" s="4">
        <f t="shared" si="1"/>
        <v>2.4446156243572038E-3</v>
      </c>
      <c r="I12" s="4">
        <f t="shared" si="1"/>
        <v>3.8466531755498132E-3</v>
      </c>
      <c r="J12" s="4">
        <f t="shared" si="1"/>
        <v>5.7345311333466438E-3</v>
      </c>
      <c r="K12" s="4">
        <f t="shared" si="1"/>
        <v>8.182477060399972E-3</v>
      </c>
      <c r="L12" s="4">
        <f t="shared" si="1"/>
        <v>1.1262561120679436E-2</v>
      </c>
      <c r="M12" s="4">
        <f t="shared" si="1"/>
        <v>1.5045310155802421E-2</v>
      </c>
      <c r="N12" s="4">
        <f t="shared" si="1"/>
        <v>1.9600782745545508E-2</v>
      </c>
      <c r="O12" s="4">
        <f t="shared" si="1"/>
        <v>2.5000000000000001E-2</v>
      </c>
      <c r="P12" s="4">
        <f t="shared" si="1"/>
        <v>3.1316691246678532E-2</v>
      </c>
      <c r="Q12" s="4">
        <f t="shared" si="1"/>
        <v>3.8629373691171823E-2</v>
      </c>
      <c r="R12" s="4">
        <f t="shared" si="1"/>
        <v>4.7023844782647289E-2</v>
      </c>
      <c r="S12" s="4">
        <f t="shared" si="1"/>
        <v>5.6596233523110037E-2</v>
      </c>
      <c r="T12" s="4">
        <f t="shared" si="1"/>
        <v>6.7456844523017506E-2</v>
      </c>
      <c r="U12" s="4">
        <f t="shared" si="1"/>
        <v>7.9735155001048635E-2</v>
      </c>
      <c r="V12" s="4">
        <f t="shared" si="1"/>
        <v>9.3586521140568688E-2</v>
      </c>
      <c r="W12" s="4">
        <f t="shared" si="1"/>
        <v>0.10920147086217391</v>
      </c>
      <c r="X12" s="4">
        <f t="shared" si="1"/>
        <v>0.12681900687893516</v>
      </c>
      <c r="Y12" s="4">
        <f t="shared" si="1"/>
        <v>0.14674631630957524</v>
      </c>
    </row>
    <row r="13" spans="1:25" x14ac:dyDescent="0.25">
      <c r="E13" s="1">
        <v>5</v>
      </c>
      <c r="F13" s="4">
        <f t="shared" ref="F13:F20" si="2">_xlfn.BETA.INV($B$5/2,$B$6+F$11*$E13,$B$6+$E13-$E13*F$11)</f>
        <v>1.2776158109970993E-3</v>
      </c>
      <c r="G13" s="4">
        <f t="shared" si="1"/>
        <v>5.0507633794680575E-3</v>
      </c>
      <c r="H13" s="4">
        <f t="shared" si="1"/>
        <v>1.2104886590796438E-2</v>
      </c>
      <c r="I13" s="4">
        <f t="shared" si="1"/>
        <v>2.2512765999155117E-2</v>
      </c>
      <c r="J13" s="4">
        <f t="shared" si="1"/>
        <v>3.6123368962653599E-2</v>
      </c>
      <c r="K13" s="4">
        <f t="shared" si="1"/>
        <v>5.2744950526316912E-2</v>
      </c>
      <c r="L13" s="4">
        <f t="shared" si="1"/>
        <v>7.220923064257373E-2</v>
      </c>
      <c r="M13" s="4">
        <f t="shared" si="1"/>
        <v>9.4390327344344077E-2</v>
      </c>
      <c r="N13" s="4">
        <f t="shared" si="1"/>
        <v>0.11920889509483376</v>
      </c>
      <c r="O13" s="4">
        <f t="shared" si="1"/>
        <v>0.1466327996346731</v>
      </c>
      <c r="P13" s="4">
        <f t="shared" si="1"/>
        <v>0.17667869509990183</v>
      </c>
      <c r="Q13" s="4">
        <f t="shared" si="1"/>
        <v>0.20941666407600487</v>
      </c>
      <c r="R13" s="4">
        <f t="shared" si="1"/>
        <v>0.24497985511848183</v>
      </c>
      <c r="S13" s="4">
        <f t="shared" si="1"/>
        <v>0.28358206388191065</v>
      </c>
      <c r="T13" s="4">
        <f t="shared" si="1"/>
        <v>0.32554882498321003</v>
      </c>
      <c r="U13" s="4">
        <f t="shared" si="1"/>
        <v>0.37137359936800585</v>
      </c>
      <c r="V13" s="4">
        <f t="shared" si="1"/>
        <v>0.42182547398909515</v>
      </c>
      <c r="W13" s="4">
        <f t="shared" si="1"/>
        <v>0.47817624989501867</v>
      </c>
      <c r="X13" s="4">
        <f t="shared" si="1"/>
        <v>0.54275308502961839</v>
      </c>
      <c r="Y13" s="4">
        <f t="shared" si="1"/>
        <v>0.62062285770096093</v>
      </c>
    </row>
    <row r="14" spans="1:25" x14ac:dyDescent="0.25">
      <c r="E14" s="1">
        <v>10</v>
      </c>
      <c r="F14" s="4">
        <f t="shared" si="2"/>
        <v>2.5285785444617848E-3</v>
      </c>
      <c r="G14" s="4">
        <f t="shared" si="1"/>
        <v>1.1011673763161136E-2</v>
      </c>
      <c r="H14" s="4">
        <f t="shared" si="1"/>
        <v>2.5210726326833365E-2</v>
      </c>
      <c r="I14" s="4">
        <f t="shared" si="1"/>
        <v>4.4059413552630801E-2</v>
      </c>
      <c r="J14" s="4">
        <f t="shared" si="1"/>
        <v>6.6739511177734384E-2</v>
      </c>
      <c r="K14" s="4">
        <f t="shared" si="1"/>
        <v>9.2694593938153227E-2</v>
      </c>
      <c r="L14" s="4">
        <f t="shared" si="1"/>
        <v>0.12155225811982717</v>
      </c>
      <c r="M14" s="4">
        <f t="shared" si="1"/>
        <v>0.153067101126176</v>
      </c>
      <c r="N14" s="4">
        <f t="shared" si="1"/>
        <v>0.18708602844739861</v>
      </c>
      <c r="O14" s="4">
        <f t="shared" si="1"/>
        <v>0.22352867025270517</v>
      </c>
      <c r="P14" s="4">
        <f t="shared" si="1"/>
        <v>0.26237807660694507</v>
      </c>
      <c r="Q14" s="4">
        <f t="shared" si="1"/>
        <v>0.30367948560048807</v>
      </c>
      <c r="R14" s="4">
        <f t="shared" si="1"/>
        <v>0.34754714994000269</v>
      </c>
      <c r="S14" s="4">
        <f t="shared" si="1"/>
        <v>0.39418168185132885</v>
      </c>
      <c r="T14" s="4">
        <f t="shared" si="1"/>
        <v>0.4439045376923581</v>
      </c>
      <c r="U14" s="4">
        <f t="shared" si="1"/>
        <v>0.49722550356000711</v>
      </c>
      <c r="V14" s="4">
        <f t="shared" si="1"/>
        <v>0.55498388297180479</v>
      </c>
      <c r="W14" s="4">
        <f t="shared" si="1"/>
        <v>0.61868522893338385</v>
      </c>
      <c r="X14" s="4">
        <f t="shared" si="1"/>
        <v>0.69150289218123973</v>
      </c>
      <c r="Y14" s="4">
        <f t="shared" si="1"/>
        <v>0.78280373249078983</v>
      </c>
    </row>
    <row r="15" spans="1:25" x14ac:dyDescent="0.25">
      <c r="E15" s="1">
        <v>20</v>
      </c>
      <c r="F15" s="4">
        <f t="shared" si="2"/>
        <v>5.4490325814265973E-3</v>
      </c>
      <c r="G15" s="4">
        <f t="shared" si="1"/>
        <v>2.1372488022474791E-2</v>
      </c>
      <c r="H15" s="4">
        <f t="shared" si="1"/>
        <v>4.4131341975156085E-2</v>
      </c>
      <c r="I15" s="4">
        <f t="shared" si="1"/>
        <v>7.1520052478730778E-2</v>
      </c>
      <c r="J15" s="4">
        <f t="shared" si="1"/>
        <v>0.10239848568304505</v>
      </c>
      <c r="K15" s="4">
        <f t="shared" si="1"/>
        <v>0.13611622658719044</v>
      </c>
      <c r="L15" s="4">
        <f t="shared" si="1"/>
        <v>0.17227621363191212</v>
      </c>
      <c r="M15" s="4">
        <f t="shared" si="1"/>
        <v>0.21062941392805426</v>
      </c>
      <c r="N15" s="4">
        <f t="shared" si="1"/>
        <v>0.25102344317389197</v>
      </c>
      <c r="O15" s="4">
        <f t="shared" si="1"/>
        <v>0.29337648473319405</v>
      </c>
      <c r="P15" s="4">
        <f t="shared" si="1"/>
        <v>0.33766495848674277</v>
      </c>
      <c r="Q15" s="4">
        <f t="shared" si="1"/>
        <v>0.38392031634459639</v>
      </c>
      <c r="R15" s="4">
        <f t="shared" si="1"/>
        <v>0.43223390615850388</v>
      </c>
      <c r="S15" s="4">
        <f t="shared" si="1"/>
        <v>0.48277175143302792</v>
      </c>
      <c r="T15" s="4">
        <f t="shared" si="1"/>
        <v>0.53580537075913215</v>
      </c>
      <c r="U15" s="4">
        <f t="shared" si="1"/>
        <v>0.59177423748307467</v>
      </c>
      <c r="V15" s="4">
        <f t="shared" si="1"/>
        <v>0.6514222891415461</v>
      </c>
      <c r="W15" s="4">
        <f t="shared" si="1"/>
        <v>0.71614674269574796</v>
      </c>
      <c r="X15" s="4">
        <f t="shared" si="1"/>
        <v>0.78918136375073533</v>
      </c>
      <c r="Y15" s="4">
        <f t="shared" si="1"/>
        <v>0.88336101709512505</v>
      </c>
    </row>
    <row r="16" spans="1:25" x14ac:dyDescent="0.25">
      <c r="E16" s="1">
        <v>50</v>
      </c>
      <c r="F16" s="4">
        <f t="shared" si="2"/>
        <v>1.2548587835334061E-2</v>
      </c>
      <c r="G16" s="4">
        <f t="shared" si="1"/>
        <v>3.9194364394183799E-2</v>
      </c>
      <c r="H16" s="4">
        <f t="shared" si="1"/>
        <v>7.1700767183286176E-2</v>
      </c>
      <c r="I16" s="4">
        <f t="shared" si="1"/>
        <v>0.10773403076586412</v>
      </c>
      <c r="J16" s="4">
        <f t="shared" si="1"/>
        <v>0.14630058439655447</v>
      </c>
      <c r="K16" s="4">
        <f t="shared" si="1"/>
        <v>0.1868771325356566</v>
      </c>
      <c r="L16" s="4">
        <f t="shared" si="1"/>
        <v>0.22915706682058742</v>
      </c>
      <c r="M16" s="4">
        <f t="shared" si="1"/>
        <v>0.27295236971943154</v>
      </c>
      <c r="N16" s="4">
        <f t="shared" si="1"/>
        <v>0.31814917856860875</v>
      </c>
      <c r="O16" s="4">
        <f t="shared" si="1"/>
        <v>0.3646861113825029</v>
      </c>
      <c r="P16" s="4">
        <f t="shared" si="1"/>
        <v>0.41254412294167325</v>
      </c>
      <c r="Q16" s="4">
        <f t="shared" si="1"/>
        <v>0.46174358944302835</v>
      </c>
      <c r="R16" s="4">
        <f t="shared" si="1"/>
        <v>0.51234751227841169</v>
      </c>
      <c r="S16" s="4">
        <f t="shared" si="1"/>
        <v>0.56447209229816153</v>
      </c>
      <c r="T16" s="4">
        <f t="shared" si="1"/>
        <v>0.61830925189596186</v>
      </c>
      <c r="U16" s="4">
        <f t="shared" si="1"/>
        <v>0.67417310388576868</v>
      </c>
      <c r="V16" s="4">
        <f t="shared" si="1"/>
        <v>0.73260399750299177</v>
      </c>
      <c r="W16" s="4">
        <f t="shared" si="1"/>
        <v>0.79464517197695261</v>
      </c>
      <c r="X16" s="4">
        <f t="shared" si="1"/>
        <v>0.86286237439603308</v>
      </c>
      <c r="Y16" s="4">
        <f t="shared" si="1"/>
        <v>0.95124154055592935</v>
      </c>
    </row>
    <row r="17" spans="5:25" x14ac:dyDescent="0.25">
      <c r="E17" s="1">
        <v>100</v>
      </c>
      <c r="F17" s="4">
        <f t="shared" si="2"/>
        <v>1.933181198586674E-2</v>
      </c>
      <c r="G17" s="4">
        <f t="shared" si="1"/>
        <v>5.2584675290668834E-2</v>
      </c>
      <c r="H17" s="4">
        <f t="shared" si="1"/>
        <v>9.0369516352642593E-2</v>
      </c>
      <c r="I17" s="4">
        <f t="shared" si="1"/>
        <v>0.1307904154186848</v>
      </c>
      <c r="J17" s="4">
        <f t="shared" si="1"/>
        <v>0.17307978991348871</v>
      </c>
      <c r="K17" s="4">
        <f t="shared" si="1"/>
        <v>0.21684142861880504</v>
      </c>
      <c r="L17" s="4">
        <f t="shared" si="1"/>
        <v>0.26184561012432134</v>
      </c>
      <c r="M17" s="4">
        <f t="shared" si="1"/>
        <v>0.30795229848852018</v>
      </c>
      <c r="N17" s="4">
        <f t="shared" si="1"/>
        <v>0.35507694189433114</v>
      </c>
      <c r="O17" s="4">
        <f t="shared" si="1"/>
        <v>0.40317395089641794</v>
      </c>
      <c r="P17" s="4">
        <f t="shared" si="1"/>
        <v>0.45222899204003525</v>
      </c>
      <c r="Q17" s="4">
        <f t="shared" si="1"/>
        <v>0.50225673719803177</v>
      </c>
      <c r="R17" s="4">
        <f t="shared" si="1"/>
        <v>0.55330318811966117</v>
      </c>
      <c r="S17" s="4">
        <f t="shared" si="1"/>
        <v>0.60545349336922683</v>
      </c>
      <c r="T17" s="4">
        <f t="shared" si="1"/>
        <v>0.65884868888715309</v>
      </c>
      <c r="U17" s="4">
        <f t="shared" si="1"/>
        <v>0.7137204271726828</v>
      </c>
      <c r="V17" s="4">
        <f t="shared" si="1"/>
        <v>0.77046934076904861</v>
      </c>
      <c r="W17" s="4">
        <f t="shared" si="1"/>
        <v>0.82987607034781352</v>
      </c>
      <c r="X17" s="4">
        <f t="shared" si="1"/>
        <v>0.89389992611689739</v>
      </c>
      <c r="Y17" s="4">
        <f t="shared" si="1"/>
        <v>0.97525472998473084</v>
      </c>
    </row>
    <row r="18" spans="5:25" x14ac:dyDescent="0.25">
      <c r="E18" s="1">
        <v>200</v>
      </c>
      <c r="F18" s="4">
        <f t="shared" si="2"/>
        <v>2.599339723541989E-2</v>
      </c>
      <c r="G18" s="4">
        <f t="shared" si="1"/>
        <v>6.4166416148423153E-2</v>
      </c>
      <c r="H18" s="4">
        <f t="shared" si="1"/>
        <v>0.10567713847471734</v>
      </c>
      <c r="I18" s="4">
        <f t="shared" si="1"/>
        <v>0.14910086994513738</v>
      </c>
      <c r="J18" s="4">
        <f t="shared" si="1"/>
        <v>0.19387268041172576</v>
      </c>
      <c r="K18" s="4">
        <f t="shared" si="1"/>
        <v>0.23970343190725779</v>
      </c>
      <c r="L18" s="4">
        <f t="shared" si="1"/>
        <v>0.28642623980660276</v>
      </c>
      <c r="M18" s="4">
        <f t="shared" si="1"/>
        <v>0.33393963797853982</v>
      </c>
      <c r="N18" s="4">
        <f t="shared" si="1"/>
        <v>0.38218244776471622</v>
      </c>
      <c r="O18" s="4">
        <f t="shared" si="1"/>
        <v>0.43112168755138969</v>
      </c>
      <c r="P18" s="4">
        <f t="shared" si="1"/>
        <v>0.48074694274407587</v>
      </c>
      <c r="Q18" s="4">
        <f t="shared" si="1"/>
        <v>0.53106871323659333</v>
      </c>
      <c r="R18" s="4">
        <f t="shared" si="1"/>
        <v>0.58212008462893317</v>
      </c>
      <c r="S18" s="4">
        <f t="shared" si="1"/>
        <v>0.63396238625007206</v>
      </c>
      <c r="T18" s="4">
        <f t="shared" si="1"/>
        <v>0.68669733710715242</v>
      </c>
      <c r="U18" s="4">
        <f t="shared" si="1"/>
        <v>0.74049231119663417</v>
      </c>
      <c r="V18" s="4">
        <f t="shared" si="1"/>
        <v>0.79563757057304596</v>
      </c>
      <c r="W18" s="4">
        <f t="shared" si="1"/>
        <v>0.85270138483466984</v>
      </c>
      <c r="X18" s="4">
        <f t="shared" si="1"/>
        <v>0.91312491187741207</v>
      </c>
      <c r="Y18" s="4">
        <f t="shared" si="1"/>
        <v>0.98753433886408404</v>
      </c>
    </row>
    <row r="19" spans="5:25" x14ac:dyDescent="0.25">
      <c r="E19" s="1">
        <v>500</v>
      </c>
      <c r="F19" s="4">
        <f t="shared" si="2"/>
        <v>3.3429405781865908E-2</v>
      </c>
      <c r="G19" s="4">
        <f t="shared" si="1"/>
        <v>7.6013653457274469E-2</v>
      </c>
      <c r="H19" s="4">
        <f t="shared" si="1"/>
        <v>0.12075724478796464</v>
      </c>
      <c r="I19" s="4">
        <f t="shared" si="1"/>
        <v>0.1667288286160212</v>
      </c>
      <c r="J19" s="4">
        <f t="shared" si="1"/>
        <v>0.21356303095364787</v>
      </c>
      <c r="K19" s="4">
        <f t="shared" si="1"/>
        <v>0.26107368650741775</v>
      </c>
      <c r="L19" s="4">
        <f t="shared" si="1"/>
        <v>0.30915360517428025</v>
      </c>
      <c r="M19" s="4">
        <f t="shared" si="1"/>
        <v>0.35773770825326678</v>
      </c>
      <c r="N19" s="4">
        <f t="shared" si="1"/>
        <v>0.40678678811123575</v>
      </c>
      <c r="O19" s="4">
        <f t="shared" si="1"/>
        <v>0.4562797121704964</v>
      </c>
      <c r="P19" s="4">
        <f t="shared" si="1"/>
        <v>0.50620979628578466</v>
      </c>
      <c r="Q19" s="4">
        <f t="shared" si="1"/>
        <v>0.55658373831620356</v>
      </c>
      <c r="R19" s="4">
        <f t="shared" si="1"/>
        <v>0.60742268756351048</v>
      </c>
      <c r="S19" s="4">
        <f t="shared" si="1"/>
        <v>0.65876587590841684</v>
      </c>
      <c r="T19" s="4">
        <f t="shared" si="1"/>
        <v>0.71067842278302296</v>
      </c>
      <c r="U19" s="4">
        <f t="shared" si="1"/>
        <v>0.76326759720871018</v>
      </c>
      <c r="V19" s="4">
        <f t="shared" si="1"/>
        <v>0.81671974608014664</v>
      </c>
      <c r="W19" s="4">
        <f t="shared" si="1"/>
        <v>0.8714007845977304</v>
      </c>
      <c r="X19" s="4">
        <f t="shared" si="1"/>
        <v>0.92824475343264612</v>
      </c>
      <c r="Y19" s="4">
        <f t="shared" si="1"/>
        <v>0.99499121219989095</v>
      </c>
    </row>
    <row r="20" spans="5:25" x14ac:dyDescent="0.25">
      <c r="E20" s="1">
        <v>1000</v>
      </c>
      <c r="F20" s="4">
        <f t="shared" si="2"/>
        <v>3.7770132254274794E-2</v>
      </c>
      <c r="G20" s="4">
        <f t="shared" si="1"/>
        <v>8.2562652843060177E-2</v>
      </c>
      <c r="H20" s="4">
        <f t="shared" si="1"/>
        <v>0.128893044207088</v>
      </c>
      <c r="I20" s="4">
        <f t="shared" si="1"/>
        <v>0.17609592487744938</v>
      </c>
      <c r="J20" s="4">
        <f t="shared" si="1"/>
        <v>0.22391109474754961</v>
      </c>
      <c r="K20" s="4">
        <f t="shared" si="1"/>
        <v>0.27220615793616126</v>
      </c>
      <c r="L20" s="4">
        <f t="shared" si="1"/>
        <v>0.32090494083416404</v>
      </c>
      <c r="M20" s="4">
        <f t="shared" si="1"/>
        <v>0.3699612165986354</v>
      </c>
      <c r="N20" s="4">
        <f t="shared" si="1"/>
        <v>0.41934714241722437</v>
      </c>
      <c r="O20" s="4">
        <f t="shared" si="1"/>
        <v>0.46904771269911383</v>
      </c>
      <c r="P20" s="4">
        <f t="shared" si="1"/>
        <v>0.51905817964163004</v>
      </c>
      <c r="Q20" s="4">
        <f t="shared" si="1"/>
        <v>0.56938329448137037</v>
      </c>
      <c r="R20" s="4">
        <f t="shared" si="1"/>
        <v>0.62003806699730979</v>
      </c>
      <c r="S20" s="4">
        <f t="shared" si="1"/>
        <v>0.67105034607528935</v>
      </c>
      <c r="T20" s="4">
        <f t="shared" si="1"/>
        <v>0.72246636876337944</v>
      </c>
      <c r="U20" s="4">
        <f t="shared" si="1"/>
        <v>0.77436232845124064</v>
      </c>
      <c r="V20" s="4">
        <f t="shared" si="1"/>
        <v>0.82687066656374375</v>
      </c>
      <c r="W20" s="4">
        <f t="shared" si="1"/>
        <v>0.88025171907307587</v>
      </c>
      <c r="X20" s="4">
        <f t="shared" si="1"/>
        <v>0.93517154426685256</v>
      </c>
      <c r="Y20" s="4">
        <f t="shared" si="1"/>
        <v>0.99749183565857835</v>
      </c>
    </row>
    <row r="22" spans="5:25" x14ac:dyDescent="0.25">
      <c r="E22" t="s">
        <v>46</v>
      </c>
    </row>
    <row r="23" spans="5:25" x14ac:dyDescent="0.25">
      <c r="E23" s="1"/>
      <c r="F23" s="1" t="s">
        <v>37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5:25" x14ac:dyDescent="0.25">
      <c r="E24" s="1" t="s">
        <v>10</v>
      </c>
      <c r="F24" s="1">
        <v>0.05</v>
      </c>
      <c r="G24" s="1">
        <f>F24+0.05</f>
        <v>0.1</v>
      </c>
      <c r="H24" s="1">
        <f t="shared" ref="H24:V24" si="3">G24+0.05</f>
        <v>0.15000000000000002</v>
      </c>
      <c r="I24" s="1">
        <f t="shared" si="3"/>
        <v>0.2</v>
      </c>
      <c r="J24" s="1">
        <f t="shared" si="3"/>
        <v>0.25</v>
      </c>
      <c r="K24" s="1">
        <f t="shared" si="3"/>
        <v>0.3</v>
      </c>
      <c r="L24" s="1">
        <f t="shared" si="3"/>
        <v>0.35</v>
      </c>
      <c r="M24" s="1">
        <f t="shared" si="3"/>
        <v>0.39999999999999997</v>
      </c>
      <c r="N24" s="1">
        <f t="shared" si="3"/>
        <v>0.44999999999999996</v>
      </c>
      <c r="O24" s="1">
        <f t="shared" si="3"/>
        <v>0.49999999999999994</v>
      </c>
      <c r="P24" s="1">
        <f t="shared" si="3"/>
        <v>0.54999999999999993</v>
      </c>
      <c r="Q24" s="1">
        <f t="shared" si="3"/>
        <v>0.6</v>
      </c>
      <c r="R24" s="1">
        <f t="shared" si="3"/>
        <v>0.65</v>
      </c>
      <c r="S24" s="1">
        <f t="shared" si="3"/>
        <v>0.70000000000000007</v>
      </c>
      <c r="T24" s="1">
        <f t="shared" si="3"/>
        <v>0.75000000000000011</v>
      </c>
      <c r="U24" s="1">
        <f t="shared" si="3"/>
        <v>0.80000000000000016</v>
      </c>
      <c r="V24" s="1">
        <f t="shared" si="3"/>
        <v>0.8500000000000002</v>
      </c>
      <c r="W24" s="1">
        <f>V24+0.05</f>
        <v>0.90000000000000024</v>
      </c>
      <c r="X24" s="1">
        <f t="shared" ref="X24:Y24" si="4">W24+0.05</f>
        <v>0.95000000000000029</v>
      </c>
      <c r="Y24" s="1">
        <f t="shared" si="4"/>
        <v>1.0000000000000002</v>
      </c>
    </row>
    <row r="25" spans="5:25" x14ac:dyDescent="0.25">
      <c r="E25" s="1">
        <v>1</v>
      </c>
      <c r="F25" s="4">
        <f>_xlfn.BETA.INV(1-$B$5/2,$B$6+F$24*$E25,$B$6+$E25-$E25*F$11)</f>
        <v>0.8731809931210649</v>
      </c>
      <c r="G25" s="4">
        <f t="shared" ref="G25:Y33" si="5">_xlfn.BETA.INV(1-$B$5/2,$B$6+G$24*$E25,$B$6+$E25-$E25*G$11)</f>
        <v>0.89079852913782609</v>
      </c>
      <c r="H25" s="4">
        <f t="shared" si="5"/>
        <v>0.90641347885943124</v>
      </c>
      <c r="I25" s="4">
        <f t="shared" si="5"/>
        <v>0.92026484499895134</v>
      </c>
      <c r="J25" s="4">
        <f t="shared" si="5"/>
        <v>0.93254315547698252</v>
      </c>
      <c r="K25" s="4">
        <f t="shared" si="5"/>
        <v>0.94340376647688995</v>
      </c>
      <c r="L25" s="4">
        <f t="shared" si="5"/>
        <v>0.95297615521735268</v>
      </c>
      <c r="M25" s="4">
        <f t="shared" si="5"/>
        <v>0.96137062630882819</v>
      </c>
      <c r="N25" s="4">
        <f t="shared" si="5"/>
        <v>0.96868330875332143</v>
      </c>
      <c r="O25" s="4">
        <f t="shared" si="5"/>
        <v>0.97499999999999998</v>
      </c>
      <c r="P25" s="4">
        <f t="shared" si="5"/>
        <v>0.98039921725445445</v>
      </c>
      <c r="Q25" s="4">
        <f t="shared" si="5"/>
        <v>0.98495468984419754</v>
      </c>
      <c r="R25" s="4">
        <f t="shared" si="5"/>
        <v>0.98873743887932053</v>
      </c>
      <c r="S25" s="4">
        <f t="shared" si="5"/>
        <v>0.99181752293960002</v>
      </c>
      <c r="T25" s="4">
        <f t="shared" si="5"/>
        <v>0.99426546886665335</v>
      </c>
      <c r="U25" s="4">
        <f t="shared" si="5"/>
        <v>0.99615334682445011</v>
      </c>
      <c r="V25" s="4">
        <f t="shared" si="5"/>
        <v>0.99755538437564284</v>
      </c>
      <c r="W25" s="4">
        <f t="shared" si="5"/>
        <v>0.9985479473068698</v>
      </c>
      <c r="X25" s="4">
        <f t="shared" si="5"/>
        <v>0.99920865890607291</v>
      </c>
      <c r="Y25" s="4">
        <f t="shared" si="5"/>
        <v>0.99961441901924408</v>
      </c>
    </row>
    <row r="26" spans="5:25" x14ac:dyDescent="0.25">
      <c r="E26" s="1">
        <v>5</v>
      </c>
      <c r="F26" s="4">
        <f t="shared" ref="F26:F33" si="6">_xlfn.BETA.INV(1-$B$5/2,$B$6+F$24*$E26,$B$6+$E26-$E26*F$11)</f>
        <v>0.45724691497038206</v>
      </c>
      <c r="G26" s="4">
        <f t="shared" si="5"/>
        <v>0.52182375010498139</v>
      </c>
      <c r="H26" s="4">
        <f t="shared" si="5"/>
        <v>0.57817452601090502</v>
      </c>
      <c r="I26" s="4">
        <f t="shared" si="5"/>
        <v>0.62862640063199415</v>
      </c>
      <c r="J26" s="4">
        <f t="shared" si="5"/>
        <v>0.67445117501678986</v>
      </c>
      <c r="K26" s="4">
        <f t="shared" si="5"/>
        <v>0.71641793611808946</v>
      </c>
      <c r="L26" s="4">
        <f t="shared" si="5"/>
        <v>0.75502014488151814</v>
      </c>
      <c r="M26" s="4">
        <f t="shared" si="5"/>
        <v>0.7905833359239951</v>
      </c>
      <c r="N26" s="4">
        <f t="shared" si="5"/>
        <v>0.82332130490009803</v>
      </c>
      <c r="O26" s="4">
        <f t="shared" si="5"/>
        <v>0.85336720036532676</v>
      </c>
      <c r="P26" s="4">
        <f t="shared" si="5"/>
        <v>0.88079110490516621</v>
      </c>
      <c r="Q26" s="4">
        <f t="shared" si="5"/>
        <v>0.90560967265565595</v>
      </c>
      <c r="R26" s="4">
        <f t="shared" si="5"/>
        <v>0.92779076935742621</v>
      </c>
      <c r="S26" s="4">
        <f t="shared" si="5"/>
        <v>0.94725504947368311</v>
      </c>
      <c r="T26" s="4">
        <f t="shared" si="5"/>
        <v>0.96387663103734644</v>
      </c>
      <c r="U26" s="4">
        <f t="shared" si="5"/>
        <v>0.97748723400084492</v>
      </c>
      <c r="V26" s="4">
        <f t="shared" si="5"/>
        <v>0.98789511340920355</v>
      </c>
      <c r="W26" s="4">
        <f t="shared" si="5"/>
        <v>0.99494923662053192</v>
      </c>
      <c r="X26" s="4">
        <f t="shared" si="5"/>
        <v>0.99872238418900294</v>
      </c>
      <c r="Y26" s="4">
        <f t="shared" si="5"/>
        <v>0.99990657939996042</v>
      </c>
    </row>
    <row r="27" spans="5:25" x14ac:dyDescent="0.25">
      <c r="E27" s="1">
        <v>10</v>
      </c>
      <c r="F27" s="4">
        <f t="shared" si="6"/>
        <v>0.30849710781876072</v>
      </c>
      <c r="G27" s="4">
        <f t="shared" si="5"/>
        <v>0.38131477106661638</v>
      </c>
      <c r="H27" s="4">
        <f t="shared" si="5"/>
        <v>0.44501611702819532</v>
      </c>
      <c r="I27" s="4">
        <f t="shared" si="5"/>
        <v>0.50277449643999295</v>
      </c>
      <c r="J27" s="4">
        <f t="shared" si="5"/>
        <v>0.55609546230764151</v>
      </c>
      <c r="K27" s="4">
        <f t="shared" si="5"/>
        <v>0.60581831814867115</v>
      </c>
      <c r="L27" s="4">
        <f t="shared" si="5"/>
        <v>0.6524528500599972</v>
      </c>
      <c r="M27" s="4">
        <f t="shared" si="5"/>
        <v>0.69632051439951193</v>
      </c>
      <c r="N27" s="4">
        <f t="shared" si="5"/>
        <v>0.73762192339305499</v>
      </c>
      <c r="O27" s="4">
        <f t="shared" si="5"/>
        <v>0.77647132974729471</v>
      </c>
      <c r="P27" s="4">
        <f t="shared" si="5"/>
        <v>0.81291397155260137</v>
      </c>
      <c r="Q27" s="4">
        <f t="shared" si="5"/>
        <v>0.84693289887382406</v>
      </c>
      <c r="R27" s="4">
        <f t="shared" si="5"/>
        <v>0.87844774188017272</v>
      </c>
      <c r="S27" s="4">
        <f t="shared" si="5"/>
        <v>0.90730540606184684</v>
      </c>
      <c r="T27" s="4">
        <f t="shared" si="5"/>
        <v>0.93326048882226575</v>
      </c>
      <c r="U27" s="4">
        <f t="shared" si="5"/>
        <v>0.95594058644736934</v>
      </c>
      <c r="V27" s="4">
        <f t="shared" si="5"/>
        <v>0.9747892736731667</v>
      </c>
      <c r="W27" s="4">
        <f t="shared" si="5"/>
        <v>0.98898832623683886</v>
      </c>
      <c r="X27" s="4">
        <f t="shared" si="5"/>
        <v>0.99747142145553824</v>
      </c>
      <c r="Y27" s="4">
        <f t="shared" si="5"/>
        <v>0.99995210956684244</v>
      </c>
    </row>
    <row r="28" spans="5:25" x14ac:dyDescent="0.25">
      <c r="E28" s="1">
        <v>20</v>
      </c>
      <c r="F28" s="4">
        <f t="shared" si="6"/>
        <v>0.21081863624926511</v>
      </c>
      <c r="G28" s="4">
        <f t="shared" si="5"/>
        <v>0.28385325730425237</v>
      </c>
      <c r="H28" s="4">
        <f t="shared" si="5"/>
        <v>0.34857771085845413</v>
      </c>
      <c r="I28" s="4">
        <f t="shared" si="5"/>
        <v>0.40822576251692544</v>
      </c>
      <c r="J28" s="4">
        <f t="shared" si="5"/>
        <v>0.46419462924086796</v>
      </c>
      <c r="K28" s="4">
        <f t="shared" si="5"/>
        <v>0.51722824856697214</v>
      </c>
      <c r="L28" s="4">
        <f t="shared" si="5"/>
        <v>0.56776609384149601</v>
      </c>
      <c r="M28" s="4">
        <f t="shared" si="5"/>
        <v>0.61607968365540366</v>
      </c>
      <c r="N28" s="4">
        <f t="shared" si="5"/>
        <v>0.66233504151325717</v>
      </c>
      <c r="O28" s="4">
        <f t="shared" si="5"/>
        <v>0.70662351526680578</v>
      </c>
      <c r="P28" s="4">
        <f t="shared" si="5"/>
        <v>0.74897655682610798</v>
      </c>
      <c r="Q28" s="4">
        <f t="shared" si="5"/>
        <v>0.78937058607194577</v>
      </c>
      <c r="R28" s="4">
        <f t="shared" si="5"/>
        <v>0.82772378636808785</v>
      </c>
      <c r="S28" s="4">
        <f t="shared" si="5"/>
        <v>0.86388377341280964</v>
      </c>
      <c r="T28" s="4">
        <f t="shared" si="5"/>
        <v>0.8976015143169549</v>
      </c>
      <c r="U28" s="4">
        <f t="shared" si="5"/>
        <v>0.92847994752126928</v>
      </c>
      <c r="V28" s="4">
        <f t="shared" si="5"/>
        <v>0.955868658024844</v>
      </c>
      <c r="W28" s="4">
        <f t="shared" si="5"/>
        <v>0.97862751197752529</v>
      </c>
      <c r="X28" s="4">
        <f t="shared" si="5"/>
        <v>0.99455096741857352</v>
      </c>
      <c r="Y28" s="4">
        <f t="shared" si="5"/>
        <v>0.99997575352154078</v>
      </c>
    </row>
    <row r="29" spans="5:25" x14ac:dyDescent="0.25">
      <c r="E29" s="1">
        <v>50</v>
      </c>
      <c r="F29" s="4">
        <f t="shared" si="6"/>
        <v>0.13713762560396736</v>
      </c>
      <c r="G29" s="4">
        <f t="shared" si="5"/>
        <v>0.20535482802304772</v>
      </c>
      <c r="H29" s="4">
        <f t="shared" si="5"/>
        <v>0.26739600249700846</v>
      </c>
      <c r="I29" s="4">
        <f t="shared" si="5"/>
        <v>0.32582689611423155</v>
      </c>
      <c r="J29" s="4">
        <f t="shared" si="5"/>
        <v>0.38169074810403825</v>
      </c>
      <c r="K29" s="4">
        <f t="shared" si="5"/>
        <v>0.43552790770183847</v>
      </c>
      <c r="L29" s="4">
        <f t="shared" si="5"/>
        <v>0.48765248772158831</v>
      </c>
      <c r="M29" s="4">
        <f t="shared" si="5"/>
        <v>0.5382564105569716</v>
      </c>
      <c r="N29" s="4">
        <f t="shared" si="5"/>
        <v>0.58745587705832669</v>
      </c>
      <c r="O29" s="4">
        <f t="shared" si="5"/>
        <v>0.63531388861749671</v>
      </c>
      <c r="P29" s="4">
        <f t="shared" si="5"/>
        <v>0.6818508214313912</v>
      </c>
      <c r="Q29" s="4">
        <f t="shared" si="5"/>
        <v>0.7270476302805684</v>
      </c>
      <c r="R29" s="4">
        <f t="shared" si="5"/>
        <v>0.77084293317941255</v>
      </c>
      <c r="S29" s="4">
        <f t="shared" si="5"/>
        <v>0.81312286746434337</v>
      </c>
      <c r="T29" s="4">
        <f t="shared" si="5"/>
        <v>0.85369941560344575</v>
      </c>
      <c r="U29" s="4">
        <f t="shared" si="5"/>
        <v>0.89226596923413592</v>
      </c>
      <c r="V29" s="4">
        <f t="shared" si="5"/>
        <v>0.92829923281671389</v>
      </c>
      <c r="W29" s="4">
        <f t="shared" si="5"/>
        <v>0.96080563560581633</v>
      </c>
      <c r="X29" s="4">
        <f t="shared" si="5"/>
        <v>0.98745141216466603</v>
      </c>
      <c r="Y29" s="4">
        <f t="shared" si="5"/>
        <v>0.99999022833669815</v>
      </c>
    </row>
    <row r="30" spans="5:25" x14ac:dyDescent="0.25">
      <c r="E30" s="1">
        <v>100</v>
      </c>
      <c r="F30" s="4">
        <f t="shared" si="6"/>
        <v>0.10610007388310294</v>
      </c>
      <c r="G30" s="4">
        <f t="shared" si="5"/>
        <v>0.17012392965218681</v>
      </c>
      <c r="H30" s="4">
        <f t="shared" si="5"/>
        <v>0.22953065923095151</v>
      </c>
      <c r="I30" s="4">
        <f t="shared" si="5"/>
        <v>0.28627957282731731</v>
      </c>
      <c r="J30" s="4">
        <f t="shared" si="5"/>
        <v>0.34115131111284713</v>
      </c>
      <c r="K30" s="4">
        <f t="shared" si="5"/>
        <v>0.39454650663077317</v>
      </c>
      <c r="L30" s="4">
        <f t="shared" si="5"/>
        <v>0.44669681188033883</v>
      </c>
      <c r="M30" s="4">
        <f t="shared" si="5"/>
        <v>0.49774326280196823</v>
      </c>
      <c r="N30" s="4">
        <f t="shared" si="5"/>
        <v>0.54777100795996458</v>
      </c>
      <c r="O30" s="4">
        <f t="shared" si="5"/>
        <v>0.59682604910358195</v>
      </c>
      <c r="P30" s="4">
        <f t="shared" si="5"/>
        <v>0.64492305810566863</v>
      </c>
      <c r="Q30" s="4">
        <f t="shared" si="5"/>
        <v>0.69204770151147976</v>
      </c>
      <c r="R30" s="4">
        <f t="shared" si="5"/>
        <v>0.73815438987567861</v>
      </c>
      <c r="S30" s="4">
        <f t="shared" si="5"/>
        <v>0.78315857138119493</v>
      </c>
      <c r="T30" s="4">
        <f t="shared" si="5"/>
        <v>0.8269202100865114</v>
      </c>
      <c r="U30" s="4">
        <f t="shared" si="5"/>
        <v>0.86920958458131525</v>
      </c>
      <c r="V30" s="4">
        <f t="shared" si="5"/>
        <v>0.90963048364735755</v>
      </c>
      <c r="W30" s="4">
        <f t="shared" si="5"/>
        <v>0.94741532470933132</v>
      </c>
      <c r="X30" s="4">
        <f t="shared" si="5"/>
        <v>0.98066818801413347</v>
      </c>
      <c r="Y30" s="4">
        <f t="shared" si="5"/>
        <v>0.99999510192689556</v>
      </c>
    </row>
    <row r="31" spans="5:25" x14ac:dyDescent="0.25">
      <c r="E31" s="1">
        <v>200</v>
      </c>
      <c r="F31" s="4">
        <f t="shared" si="6"/>
        <v>8.6875088122588262E-2</v>
      </c>
      <c r="G31" s="4">
        <f t="shared" si="5"/>
        <v>0.14729861516533049</v>
      </c>
      <c r="H31" s="4">
        <f t="shared" si="5"/>
        <v>0.20436242942695415</v>
      </c>
      <c r="I31" s="4">
        <f t="shared" si="5"/>
        <v>0.25950768880336583</v>
      </c>
      <c r="J31" s="4">
        <f t="shared" si="5"/>
        <v>0.31330266289284781</v>
      </c>
      <c r="K31" s="4">
        <f t="shared" si="5"/>
        <v>0.36603761374992794</v>
      </c>
      <c r="L31" s="4">
        <f t="shared" si="5"/>
        <v>0.41787991537106683</v>
      </c>
      <c r="M31" s="4">
        <f t="shared" si="5"/>
        <v>0.46893128676340667</v>
      </c>
      <c r="N31" s="4">
        <f t="shared" si="5"/>
        <v>0.51925305725592397</v>
      </c>
      <c r="O31" s="4">
        <f t="shared" si="5"/>
        <v>0.56887831244861009</v>
      </c>
      <c r="P31" s="4">
        <f t="shared" si="5"/>
        <v>0.61781755223528356</v>
      </c>
      <c r="Q31" s="4">
        <f t="shared" si="5"/>
        <v>0.66606036202146013</v>
      </c>
      <c r="R31" s="4">
        <f t="shared" si="5"/>
        <v>0.71357376019339713</v>
      </c>
      <c r="S31" s="4">
        <f t="shared" si="5"/>
        <v>0.76029656809274215</v>
      </c>
      <c r="T31" s="4">
        <f t="shared" si="5"/>
        <v>0.80612731958827433</v>
      </c>
      <c r="U31" s="4">
        <f t="shared" si="5"/>
        <v>0.85089913005486273</v>
      </c>
      <c r="V31" s="4">
        <f t="shared" si="5"/>
        <v>0.89432286152528273</v>
      </c>
      <c r="W31" s="4">
        <f t="shared" si="5"/>
        <v>0.935833583851577</v>
      </c>
      <c r="X31" s="4">
        <f t="shared" si="5"/>
        <v>0.97400660276458029</v>
      </c>
      <c r="Y31" s="4">
        <f t="shared" si="5"/>
        <v>0.99999754789725959</v>
      </c>
    </row>
    <row r="32" spans="5:25" x14ac:dyDescent="0.25">
      <c r="E32" s="1">
        <v>500</v>
      </c>
      <c r="F32" s="4">
        <f t="shared" si="6"/>
        <v>7.1755246567354325E-2</v>
      </c>
      <c r="G32" s="4">
        <f t="shared" si="5"/>
        <v>0.12859921540226982</v>
      </c>
      <c r="H32" s="4">
        <f t="shared" si="5"/>
        <v>0.18328025391985359</v>
      </c>
      <c r="I32" s="4">
        <f t="shared" si="5"/>
        <v>0.23673240279128993</v>
      </c>
      <c r="J32" s="4">
        <f t="shared" si="5"/>
        <v>0.28932157721697715</v>
      </c>
      <c r="K32" s="4">
        <f t="shared" si="5"/>
        <v>0.34123412409158327</v>
      </c>
      <c r="L32" s="4">
        <f t="shared" si="5"/>
        <v>0.39257731243648952</v>
      </c>
      <c r="M32" s="4">
        <f t="shared" si="5"/>
        <v>0.44341626168379644</v>
      </c>
      <c r="N32" s="4">
        <f t="shared" si="5"/>
        <v>0.49379020371421523</v>
      </c>
      <c r="O32" s="4">
        <f t="shared" si="5"/>
        <v>0.54372028782950343</v>
      </c>
      <c r="P32" s="4">
        <f t="shared" si="5"/>
        <v>0.59321321188876408</v>
      </c>
      <c r="Q32" s="4">
        <f t="shared" si="5"/>
        <v>0.6422622917467331</v>
      </c>
      <c r="R32" s="4">
        <f t="shared" si="5"/>
        <v>0.69084639482571975</v>
      </c>
      <c r="S32" s="4">
        <f t="shared" si="5"/>
        <v>0.73892631349258231</v>
      </c>
      <c r="T32" s="4">
        <f t="shared" si="5"/>
        <v>0.78643696904635219</v>
      </c>
      <c r="U32" s="4">
        <f t="shared" si="5"/>
        <v>0.83327117138397888</v>
      </c>
      <c r="V32" s="4">
        <f t="shared" si="5"/>
        <v>0.87924275521203554</v>
      </c>
      <c r="W32" s="4">
        <f t="shared" si="5"/>
        <v>0.92398634654272571</v>
      </c>
      <c r="X32" s="4">
        <f t="shared" si="5"/>
        <v>0.9665705942181344</v>
      </c>
      <c r="Y32" s="4">
        <f t="shared" si="5"/>
        <v>0.99999901842227634</v>
      </c>
    </row>
    <row r="33" spans="5:27" x14ac:dyDescent="0.25">
      <c r="E33" s="1">
        <v>1000</v>
      </c>
      <c r="F33" s="4">
        <f t="shared" si="6"/>
        <v>6.4828455733147772E-2</v>
      </c>
      <c r="G33" s="4">
        <f t="shared" si="5"/>
        <v>0.11974828092692436</v>
      </c>
      <c r="H33" s="4">
        <f t="shared" si="5"/>
        <v>0.17312933343625636</v>
      </c>
      <c r="I33" s="4">
        <f t="shared" si="5"/>
        <v>0.22563767154875947</v>
      </c>
      <c r="J33" s="4">
        <f t="shared" si="5"/>
        <v>0.27753363123662067</v>
      </c>
      <c r="K33" s="4">
        <f t="shared" si="5"/>
        <v>0.32894965392471076</v>
      </c>
      <c r="L33" s="4">
        <f t="shared" si="5"/>
        <v>0.37996193300269021</v>
      </c>
      <c r="M33" s="4">
        <f t="shared" si="5"/>
        <v>0.43061670551862963</v>
      </c>
      <c r="N33" s="4">
        <f t="shared" si="5"/>
        <v>0.48094182035836985</v>
      </c>
      <c r="O33" s="4">
        <f t="shared" si="5"/>
        <v>0.53095228730088606</v>
      </c>
      <c r="P33" s="4">
        <f t="shared" si="5"/>
        <v>0.58065285758277552</v>
      </c>
      <c r="Q33" s="4">
        <f t="shared" si="5"/>
        <v>0.63003878340136454</v>
      </c>
      <c r="R33" s="4">
        <f t="shared" si="5"/>
        <v>0.67909505916583601</v>
      </c>
      <c r="S33" s="4">
        <f t="shared" si="5"/>
        <v>0.72779384206383879</v>
      </c>
      <c r="T33" s="4">
        <f t="shared" si="5"/>
        <v>0.77608890525245045</v>
      </c>
      <c r="U33" s="4">
        <f t="shared" si="5"/>
        <v>0.82390407512255071</v>
      </c>
      <c r="V33" s="4">
        <f t="shared" si="5"/>
        <v>0.87110695579291231</v>
      </c>
      <c r="W33" s="4">
        <f t="shared" si="5"/>
        <v>0.91743734715694003</v>
      </c>
      <c r="X33" s="4">
        <f t="shared" si="5"/>
        <v>0.9622298677457255</v>
      </c>
      <c r="Y33" s="4">
        <f t="shared" si="5"/>
        <v>0.99999950908830515</v>
      </c>
    </row>
    <row r="36" spans="5:27" x14ac:dyDescent="0.25">
      <c r="E36" t="s">
        <v>48</v>
      </c>
    </row>
    <row r="37" spans="5:27" x14ac:dyDescent="0.25">
      <c r="E37" t="s">
        <v>47</v>
      </c>
    </row>
    <row r="38" spans="5:27" x14ac:dyDescent="0.25">
      <c r="E38" s="1" t="s">
        <v>10</v>
      </c>
      <c r="F38" s="1">
        <v>0.05</v>
      </c>
      <c r="G38" s="1">
        <f>F38+0.05</f>
        <v>0.1</v>
      </c>
      <c r="H38" s="1">
        <f t="shared" ref="H38" si="7">G38+0.05</f>
        <v>0.15000000000000002</v>
      </c>
      <c r="I38" s="1">
        <f t="shared" ref="I38" si="8">H38+0.05</f>
        <v>0.2</v>
      </c>
      <c r="J38" s="1">
        <f t="shared" ref="J38" si="9">I38+0.05</f>
        <v>0.25</v>
      </c>
      <c r="K38" s="1">
        <f t="shared" ref="K38" si="10">J38+0.05</f>
        <v>0.3</v>
      </c>
      <c r="L38" s="1">
        <f t="shared" ref="L38" si="11">K38+0.05</f>
        <v>0.35</v>
      </c>
      <c r="M38" s="1">
        <f t="shared" ref="M38" si="12">L38+0.05</f>
        <v>0.39999999999999997</v>
      </c>
      <c r="N38" s="1">
        <f t="shared" ref="N38" si="13">M38+0.05</f>
        <v>0.44999999999999996</v>
      </c>
      <c r="O38" s="1">
        <f t="shared" ref="O38" si="14">N38+0.05</f>
        <v>0.49999999999999994</v>
      </c>
      <c r="P38" s="1">
        <f t="shared" ref="P38" si="15">O38+0.05</f>
        <v>0.54999999999999993</v>
      </c>
      <c r="Q38" s="1">
        <f t="shared" ref="Q38" si="16">P38+0.05</f>
        <v>0.6</v>
      </c>
      <c r="R38" s="1">
        <f t="shared" ref="R38" si="17">Q38+0.05</f>
        <v>0.65</v>
      </c>
      <c r="S38" s="1">
        <f t="shared" ref="S38" si="18">R38+0.05</f>
        <v>0.70000000000000007</v>
      </c>
      <c r="T38" s="1">
        <f t="shared" ref="T38" si="19">S38+0.05</f>
        <v>0.75000000000000011</v>
      </c>
      <c r="U38" s="1">
        <f t="shared" ref="U38" si="20">T38+0.05</f>
        <v>0.80000000000000016</v>
      </c>
      <c r="V38" s="1">
        <f t="shared" ref="V38" si="21">U38+0.05</f>
        <v>0.8500000000000002</v>
      </c>
      <c r="W38" s="1">
        <f>V38+0.05</f>
        <v>0.90000000000000024</v>
      </c>
      <c r="X38" s="1">
        <f t="shared" ref="X38" si="22">W38+0.05</f>
        <v>0.95000000000000029</v>
      </c>
      <c r="Y38" s="1">
        <f t="shared" ref="Y38" si="23">X38+0.05</f>
        <v>1.0000000000000002</v>
      </c>
    </row>
    <row r="39" spans="5:27" x14ac:dyDescent="0.25">
      <c r="E39" s="1">
        <v>1</v>
      </c>
      <c r="F39" s="4">
        <f>F12-F$38</f>
        <v>-4.9208658906072837E-2</v>
      </c>
      <c r="G39" s="4">
        <f t="shared" ref="G39:Y39" si="24">G12-G$38</f>
        <v>-9.8547947306869804E-2</v>
      </c>
      <c r="H39" s="4">
        <f t="shared" si="24"/>
        <v>-0.14755538437564281</v>
      </c>
      <c r="I39" s="4">
        <f t="shared" si="24"/>
        <v>-0.19615334682445021</v>
      </c>
      <c r="J39" s="4">
        <f t="shared" si="24"/>
        <v>-0.24426546886665335</v>
      </c>
      <c r="K39" s="4">
        <f t="shared" si="24"/>
        <v>-0.2918175229396</v>
      </c>
      <c r="L39" s="4">
        <f t="shared" si="24"/>
        <v>-0.33873743887932056</v>
      </c>
      <c r="M39" s="4">
        <f t="shared" si="24"/>
        <v>-0.38495468984419756</v>
      </c>
      <c r="N39" s="4">
        <f t="shared" si="24"/>
        <v>-0.43039921725445446</v>
      </c>
      <c r="O39" s="4">
        <f t="shared" si="24"/>
        <v>-0.47499999999999992</v>
      </c>
      <c r="P39" s="4">
        <f t="shared" si="24"/>
        <v>-0.51868330875332136</v>
      </c>
      <c r="Q39" s="4">
        <f t="shared" si="24"/>
        <v>-0.56137062630882817</v>
      </c>
      <c r="R39" s="4">
        <f t="shared" si="24"/>
        <v>-0.60297615521735271</v>
      </c>
      <c r="S39" s="4">
        <f t="shared" si="24"/>
        <v>-0.64340376647689002</v>
      </c>
      <c r="T39" s="4">
        <f t="shared" si="24"/>
        <v>-0.68254315547698263</v>
      </c>
      <c r="U39" s="4">
        <f t="shared" si="24"/>
        <v>-0.72026484499895149</v>
      </c>
      <c r="V39" s="4">
        <f t="shared" si="24"/>
        <v>-0.75641347885943155</v>
      </c>
      <c r="W39" s="4">
        <f t="shared" si="24"/>
        <v>-0.79079852913782633</v>
      </c>
      <c r="X39" s="4">
        <f t="shared" si="24"/>
        <v>-0.82318099312106519</v>
      </c>
      <c r="Y39" s="4">
        <f t="shared" si="24"/>
        <v>-0.85325368369042498</v>
      </c>
      <c r="AA39" s="6">
        <f>MIN(F39:Y39)</f>
        <v>-0.85325368369042498</v>
      </c>
    </row>
    <row r="40" spans="5:27" x14ac:dyDescent="0.25">
      <c r="E40" s="1">
        <v>5</v>
      </c>
      <c r="F40" s="4">
        <f t="shared" ref="F40:Y40" si="25">F13-F$38</f>
        <v>-4.8722384189002904E-2</v>
      </c>
      <c r="G40" s="4">
        <f t="shared" si="25"/>
        <v>-9.4949236620531952E-2</v>
      </c>
      <c r="H40" s="4">
        <f t="shared" si="25"/>
        <v>-0.13789511340920357</v>
      </c>
      <c r="I40" s="4">
        <f t="shared" si="25"/>
        <v>-0.1774872340008449</v>
      </c>
      <c r="J40" s="4">
        <f t="shared" si="25"/>
        <v>-0.21387663103734639</v>
      </c>
      <c r="K40" s="4">
        <f t="shared" si="25"/>
        <v>-0.24725504947368307</v>
      </c>
      <c r="L40" s="4">
        <f t="shared" si="25"/>
        <v>-0.27779076935742625</v>
      </c>
      <c r="M40" s="4">
        <f t="shared" si="25"/>
        <v>-0.30560967265565586</v>
      </c>
      <c r="N40" s="4">
        <f t="shared" si="25"/>
        <v>-0.33079110490516617</v>
      </c>
      <c r="O40" s="4">
        <f t="shared" si="25"/>
        <v>-0.35336720036532687</v>
      </c>
      <c r="P40" s="4">
        <f t="shared" si="25"/>
        <v>-0.37332130490009807</v>
      </c>
      <c r="Q40" s="4">
        <f t="shared" si="25"/>
        <v>-0.39058333592399508</v>
      </c>
      <c r="R40" s="4">
        <f t="shared" si="25"/>
        <v>-0.40502014488151816</v>
      </c>
      <c r="S40" s="4">
        <f t="shared" si="25"/>
        <v>-0.41641793611808942</v>
      </c>
      <c r="T40" s="4">
        <f t="shared" si="25"/>
        <v>-0.42445117501679008</v>
      </c>
      <c r="U40" s="4">
        <f t="shared" si="25"/>
        <v>-0.42862640063199431</v>
      </c>
      <c r="V40" s="4">
        <f t="shared" si="25"/>
        <v>-0.42817452601090505</v>
      </c>
      <c r="W40" s="4">
        <f t="shared" si="25"/>
        <v>-0.42182375010498158</v>
      </c>
      <c r="X40" s="4">
        <f t="shared" si="25"/>
        <v>-0.4072469149703819</v>
      </c>
      <c r="Y40" s="4">
        <f t="shared" si="25"/>
        <v>-0.37937714229903929</v>
      </c>
      <c r="AA40" s="6">
        <f t="shared" ref="AA40:AA47" si="26">MIN(F40:Y40)</f>
        <v>-0.42862640063199431</v>
      </c>
    </row>
    <row r="41" spans="5:27" x14ac:dyDescent="0.25">
      <c r="E41" s="1">
        <v>10</v>
      </c>
      <c r="F41" s="4">
        <f t="shared" ref="F41:Y41" si="27">F14-F$38</f>
        <v>-4.7471421455538218E-2</v>
      </c>
      <c r="G41" s="4">
        <f t="shared" si="27"/>
        <v>-8.8988326236838874E-2</v>
      </c>
      <c r="H41" s="4">
        <f t="shared" si="27"/>
        <v>-0.12478927367316665</v>
      </c>
      <c r="I41" s="4">
        <f t="shared" si="27"/>
        <v>-0.15594058644736922</v>
      </c>
      <c r="J41" s="4">
        <f t="shared" si="27"/>
        <v>-0.18326048882226562</v>
      </c>
      <c r="K41" s="4">
        <f t="shared" si="27"/>
        <v>-0.20730540606184678</v>
      </c>
      <c r="L41" s="4">
        <f t="shared" si="27"/>
        <v>-0.22844774188017281</v>
      </c>
      <c r="M41" s="4">
        <f t="shared" si="27"/>
        <v>-0.24693289887382397</v>
      </c>
      <c r="N41" s="4">
        <f t="shared" si="27"/>
        <v>-0.26291397155260132</v>
      </c>
      <c r="O41" s="4">
        <f t="shared" si="27"/>
        <v>-0.27647132974729477</v>
      </c>
      <c r="P41" s="4">
        <f t="shared" si="27"/>
        <v>-0.28762192339305487</v>
      </c>
      <c r="Q41" s="4">
        <f t="shared" si="27"/>
        <v>-0.2963205143995119</v>
      </c>
      <c r="R41" s="4">
        <f t="shared" si="27"/>
        <v>-0.30245285005999734</v>
      </c>
      <c r="S41" s="4">
        <f t="shared" si="27"/>
        <v>-0.30581831814867122</v>
      </c>
      <c r="T41" s="4">
        <f t="shared" si="27"/>
        <v>-0.30609546230764201</v>
      </c>
      <c r="U41" s="4">
        <f t="shared" si="27"/>
        <v>-0.30277449643999305</v>
      </c>
      <c r="V41" s="4">
        <f t="shared" si="27"/>
        <v>-0.29501611702819541</v>
      </c>
      <c r="W41" s="4">
        <f t="shared" si="27"/>
        <v>-0.2813147710666164</v>
      </c>
      <c r="X41" s="4">
        <f t="shared" si="27"/>
        <v>-0.25849710781876056</v>
      </c>
      <c r="Y41" s="4">
        <f t="shared" si="27"/>
        <v>-0.21719626750921039</v>
      </c>
      <c r="AA41" s="6">
        <f t="shared" si="26"/>
        <v>-0.30609546230764201</v>
      </c>
    </row>
    <row r="42" spans="5:27" x14ac:dyDescent="0.25">
      <c r="E42" s="1">
        <v>20</v>
      </c>
      <c r="F42" s="4">
        <f t="shared" ref="F42:Y42" si="28">F15-F$38</f>
        <v>-4.4550967418573409E-2</v>
      </c>
      <c r="G42" s="4">
        <f t="shared" si="28"/>
        <v>-7.8627511977525211E-2</v>
      </c>
      <c r="H42" s="4">
        <f t="shared" si="28"/>
        <v>-0.10586865802484394</v>
      </c>
      <c r="I42" s="4">
        <f t="shared" si="28"/>
        <v>-0.12847994752126923</v>
      </c>
      <c r="J42" s="4">
        <f t="shared" si="28"/>
        <v>-0.14760151431695495</v>
      </c>
      <c r="K42" s="4">
        <f t="shared" si="28"/>
        <v>-0.16388377341280955</v>
      </c>
      <c r="L42" s="4">
        <f t="shared" si="28"/>
        <v>-0.17772378636808786</v>
      </c>
      <c r="M42" s="4">
        <f t="shared" si="28"/>
        <v>-0.18937058607194571</v>
      </c>
      <c r="N42" s="4">
        <f t="shared" si="28"/>
        <v>-0.19897655682610799</v>
      </c>
      <c r="O42" s="4">
        <f t="shared" si="28"/>
        <v>-0.20662351526680589</v>
      </c>
      <c r="P42" s="4">
        <f t="shared" si="28"/>
        <v>-0.21233504151325716</v>
      </c>
      <c r="Q42" s="4">
        <f t="shared" si="28"/>
        <v>-0.21607968365540359</v>
      </c>
      <c r="R42" s="4">
        <f t="shared" si="28"/>
        <v>-0.21776609384149614</v>
      </c>
      <c r="S42" s="4">
        <f t="shared" si="28"/>
        <v>-0.21722824856697215</v>
      </c>
      <c r="T42" s="4">
        <f t="shared" si="28"/>
        <v>-0.21419462924086796</v>
      </c>
      <c r="U42" s="4">
        <f t="shared" si="28"/>
        <v>-0.20822576251692548</v>
      </c>
      <c r="V42" s="4">
        <f t="shared" si="28"/>
        <v>-0.1985777108584541</v>
      </c>
      <c r="W42" s="4">
        <f t="shared" si="28"/>
        <v>-0.18385325730425228</v>
      </c>
      <c r="X42" s="4">
        <f t="shared" si="28"/>
        <v>-0.16081863624926496</v>
      </c>
      <c r="Y42" s="4">
        <f t="shared" si="28"/>
        <v>-0.11663898290487518</v>
      </c>
      <c r="AA42" s="6">
        <f t="shared" si="26"/>
        <v>-0.21776609384149614</v>
      </c>
    </row>
    <row r="43" spans="5:27" x14ac:dyDescent="0.25">
      <c r="E43" s="1">
        <v>50</v>
      </c>
      <c r="F43" s="4">
        <f t="shared" ref="F43:Y43" si="29">F16-F$38</f>
        <v>-3.7451412164665944E-2</v>
      </c>
      <c r="G43" s="4">
        <f t="shared" si="29"/>
        <v>-6.0805635605816206E-2</v>
      </c>
      <c r="H43" s="4">
        <f t="shared" si="29"/>
        <v>-7.8299232816713846E-2</v>
      </c>
      <c r="I43" s="4">
        <f t="shared" si="29"/>
        <v>-9.2265969234135894E-2</v>
      </c>
      <c r="J43" s="4">
        <f t="shared" si="29"/>
        <v>-0.10369941560344553</v>
      </c>
      <c r="K43" s="4">
        <f t="shared" si="29"/>
        <v>-0.11312286746434339</v>
      </c>
      <c r="L43" s="4">
        <f t="shared" si="29"/>
        <v>-0.12084293317941255</v>
      </c>
      <c r="M43" s="4">
        <f t="shared" si="29"/>
        <v>-0.12704763028056842</v>
      </c>
      <c r="N43" s="4">
        <f t="shared" si="29"/>
        <v>-0.13185082143139121</v>
      </c>
      <c r="O43" s="4">
        <f t="shared" si="29"/>
        <v>-0.13531388861749705</v>
      </c>
      <c r="P43" s="4">
        <f t="shared" si="29"/>
        <v>-0.13745587705832668</v>
      </c>
      <c r="Q43" s="4">
        <f t="shared" si="29"/>
        <v>-0.13825641055697163</v>
      </c>
      <c r="R43" s="4">
        <f t="shared" si="29"/>
        <v>-0.13765248772158833</v>
      </c>
      <c r="S43" s="4">
        <f t="shared" si="29"/>
        <v>-0.13552790770183853</v>
      </c>
      <c r="T43" s="4">
        <f t="shared" si="29"/>
        <v>-0.13169074810403825</v>
      </c>
      <c r="U43" s="4">
        <f t="shared" si="29"/>
        <v>-0.12582689611423148</v>
      </c>
      <c r="V43" s="4">
        <f t="shared" si="29"/>
        <v>-0.11739600249700843</v>
      </c>
      <c r="W43" s="4">
        <f t="shared" si="29"/>
        <v>-0.10535482802304763</v>
      </c>
      <c r="X43" s="4">
        <f t="shared" si="29"/>
        <v>-8.7137625603967206E-2</v>
      </c>
      <c r="Y43" s="4">
        <f t="shared" si="29"/>
        <v>-4.8758459444070867E-2</v>
      </c>
      <c r="AA43" s="6">
        <f t="shared" si="26"/>
        <v>-0.13825641055697163</v>
      </c>
    </row>
    <row r="44" spans="5:27" x14ac:dyDescent="0.25">
      <c r="E44" s="1">
        <v>100</v>
      </c>
      <c r="F44" s="4">
        <f t="shared" ref="F44:Y44" si="30">F17-F$38</f>
        <v>-3.0668188014133263E-2</v>
      </c>
      <c r="G44" s="4">
        <f t="shared" si="30"/>
        <v>-4.7415324709331172E-2</v>
      </c>
      <c r="H44" s="4">
        <f t="shared" si="30"/>
        <v>-5.963048364735743E-2</v>
      </c>
      <c r="I44" s="4">
        <f t="shared" si="30"/>
        <v>-6.9209584581315209E-2</v>
      </c>
      <c r="J44" s="4">
        <f t="shared" si="30"/>
        <v>-7.6920210086511287E-2</v>
      </c>
      <c r="K44" s="4">
        <f t="shared" si="30"/>
        <v>-8.3158571381194951E-2</v>
      </c>
      <c r="L44" s="4">
        <f t="shared" si="30"/>
        <v>-8.815438987567864E-2</v>
      </c>
      <c r="M44" s="4">
        <f t="shared" si="30"/>
        <v>-9.2047701511479785E-2</v>
      </c>
      <c r="N44" s="4">
        <f t="shared" si="30"/>
        <v>-9.4923058105668812E-2</v>
      </c>
      <c r="O44" s="4">
        <f t="shared" si="30"/>
        <v>-9.6826049103582001E-2</v>
      </c>
      <c r="P44" s="4">
        <f t="shared" si="30"/>
        <v>-9.7771007959964684E-2</v>
      </c>
      <c r="Q44" s="4">
        <f t="shared" si="30"/>
        <v>-9.7743262801968211E-2</v>
      </c>
      <c r="R44" s="4">
        <f t="shared" si="30"/>
        <v>-9.6696811880338851E-2</v>
      </c>
      <c r="S44" s="4">
        <f t="shared" si="30"/>
        <v>-9.4546506630773242E-2</v>
      </c>
      <c r="T44" s="4">
        <f t="shared" si="30"/>
        <v>-9.1151311112847022E-2</v>
      </c>
      <c r="U44" s="4">
        <f t="shared" si="30"/>
        <v>-8.6279572827317352E-2</v>
      </c>
      <c r="V44" s="4">
        <f t="shared" si="30"/>
        <v>-7.9530659230951595E-2</v>
      </c>
      <c r="W44" s="4">
        <f t="shared" si="30"/>
        <v>-7.0123929652186723E-2</v>
      </c>
      <c r="X44" s="4">
        <f t="shared" si="30"/>
        <v>-5.6100073883102897E-2</v>
      </c>
      <c r="Y44" s="4">
        <f t="shared" si="30"/>
        <v>-2.4745270015269383E-2</v>
      </c>
      <c r="AA44" s="6">
        <f t="shared" si="26"/>
        <v>-9.7771007959964684E-2</v>
      </c>
    </row>
    <row r="45" spans="5:27" x14ac:dyDescent="0.25">
      <c r="E45" s="1">
        <v>200</v>
      </c>
      <c r="F45" s="4">
        <f t="shared" ref="F45:Y45" si="31">F18-F$38</f>
        <v>-2.4006602764580113E-2</v>
      </c>
      <c r="G45" s="4">
        <f t="shared" si="31"/>
        <v>-3.5833583851576853E-2</v>
      </c>
      <c r="H45" s="4">
        <f t="shared" si="31"/>
        <v>-4.4322861525282684E-2</v>
      </c>
      <c r="I45" s="4">
        <f t="shared" si="31"/>
        <v>-5.0899130054862629E-2</v>
      </c>
      <c r="J45" s="4">
        <f t="shared" si="31"/>
        <v>-5.6127319588274244E-2</v>
      </c>
      <c r="K45" s="4">
        <f t="shared" si="31"/>
        <v>-6.0296568092742198E-2</v>
      </c>
      <c r="L45" s="4">
        <f t="shared" si="31"/>
        <v>-6.3573760193397222E-2</v>
      </c>
      <c r="M45" s="4">
        <f t="shared" si="31"/>
        <v>-6.6060362021460151E-2</v>
      </c>
      <c r="N45" s="4">
        <f t="shared" si="31"/>
        <v>-6.781755223528374E-2</v>
      </c>
      <c r="O45" s="4">
        <f t="shared" si="31"/>
        <v>-6.8878312448610257E-2</v>
      </c>
      <c r="P45" s="4">
        <f t="shared" si="31"/>
        <v>-6.9253057255924066E-2</v>
      </c>
      <c r="Q45" s="4">
        <f t="shared" si="31"/>
        <v>-6.8931286763406652E-2</v>
      </c>
      <c r="R45" s="4">
        <f t="shared" si="31"/>
        <v>-6.7879915371066857E-2</v>
      </c>
      <c r="S45" s="4">
        <f t="shared" si="31"/>
        <v>-6.6037613749928004E-2</v>
      </c>
      <c r="T45" s="4">
        <f t="shared" si="31"/>
        <v>-6.3302662892847694E-2</v>
      </c>
      <c r="U45" s="4">
        <f t="shared" si="31"/>
        <v>-5.9507688803365988E-2</v>
      </c>
      <c r="V45" s="4">
        <f t="shared" si="31"/>
        <v>-5.436242942695424E-2</v>
      </c>
      <c r="W45" s="4">
        <f t="shared" si="31"/>
        <v>-4.7298615165330404E-2</v>
      </c>
      <c r="X45" s="4">
        <f t="shared" si="31"/>
        <v>-3.6875088122588218E-2</v>
      </c>
      <c r="Y45" s="4">
        <f t="shared" si="31"/>
        <v>-1.2465661135916184E-2</v>
      </c>
      <c r="AA45" s="6">
        <f t="shared" si="26"/>
        <v>-6.9253057255924066E-2</v>
      </c>
    </row>
    <row r="46" spans="5:27" x14ac:dyDescent="0.25">
      <c r="E46" s="1">
        <v>500</v>
      </c>
      <c r="F46" s="4">
        <f t="shared" ref="F46:Y46" si="32">F19-F$38</f>
        <v>-1.6570594218134095E-2</v>
      </c>
      <c r="G46" s="4">
        <f t="shared" si="32"/>
        <v>-2.3986346542725537E-2</v>
      </c>
      <c r="H46" s="4">
        <f t="shared" si="32"/>
        <v>-2.9242755212035385E-2</v>
      </c>
      <c r="I46" s="4">
        <f t="shared" si="32"/>
        <v>-3.3271171383978809E-2</v>
      </c>
      <c r="J46" s="4">
        <f t="shared" si="32"/>
        <v>-3.643696904635213E-2</v>
      </c>
      <c r="K46" s="4">
        <f t="shared" si="32"/>
        <v>-3.8926313492582243E-2</v>
      </c>
      <c r="L46" s="4">
        <f t="shared" si="32"/>
        <v>-4.0846394825719723E-2</v>
      </c>
      <c r="M46" s="4">
        <f t="shared" si="32"/>
        <v>-4.2262291746733183E-2</v>
      </c>
      <c r="N46" s="4">
        <f t="shared" si="32"/>
        <v>-4.3213211888764202E-2</v>
      </c>
      <c r="O46" s="4">
        <f t="shared" si="32"/>
        <v>-4.3720287829503546E-2</v>
      </c>
      <c r="P46" s="4">
        <f t="shared" si="32"/>
        <v>-4.379020371421527E-2</v>
      </c>
      <c r="Q46" s="4">
        <f t="shared" si="32"/>
        <v>-4.341626168379642E-2</v>
      </c>
      <c r="R46" s="4">
        <f t="shared" si="32"/>
        <v>-4.2577312436489545E-2</v>
      </c>
      <c r="S46" s="4">
        <f t="shared" si="32"/>
        <v>-4.1234124091583224E-2</v>
      </c>
      <c r="T46" s="4">
        <f t="shared" si="32"/>
        <v>-3.9321577216977155E-2</v>
      </c>
      <c r="U46" s="4">
        <f t="shared" si="32"/>
        <v>-3.6732402791289975E-2</v>
      </c>
      <c r="V46" s="4">
        <f t="shared" si="32"/>
        <v>-3.3280253919853564E-2</v>
      </c>
      <c r="W46" s="4">
        <f t="shared" si="32"/>
        <v>-2.859921540226984E-2</v>
      </c>
      <c r="X46" s="4">
        <f t="shared" si="32"/>
        <v>-2.175524656735417E-2</v>
      </c>
      <c r="Y46" s="4">
        <f t="shared" si="32"/>
        <v>-5.0087878001092712E-3</v>
      </c>
      <c r="AA46" s="6">
        <f t="shared" si="26"/>
        <v>-4.379020371421527E-2</v>
      </c>
    </row>
    <row r="47" spans="5:27" x14ac:dyDescent="0.25">
      <c r="E47" s="1">
        <v>1000</v>
      </c>
      <c r="F47" s="4">
        <f t="shared" ref="F47:Y47" si="33">F20-F$38</f>
        <v>-1.2229867745725209E-2</v>
      </c>
      <c r="G47" s="4">
        <f t="shared" si="33"/>
        <v>-1.7437347156939828E-2</v>
      </c>
      <c r="H47" s="4">
        <f t="shared" si="33"/>
        <v>-2.1106955792912024E-2</v>
      </c>
      <c r="I47" s="4">
        <f t="shared" si="33"/>
        <v>-2.3904075122550633E-2</v>
      </c>
      <c r="J47" s="4">
        <f t="shared" si="33"/>
        <v>-2.6088905252450389E-2</v>
      </c>
      <c r="K47" s="4">
        <f t="shared" si="33"/>
        <v>-2.7793842063838725E-2</v>
      </c>
      <c r="L47" s="4">
        <f t="shared" si="33"/>
        <v>-2.9095059165835935E-2</v>
      </c>
      <c r="M47" s="4">
        <f t="shared" si="33"/>
        <v>-3.0038783401364566E-2</v>
      </c>
      <c r="N47" s="4">
        <f t="shared" si="33"/>
        <v>-3.0652857582775583E-2</v>
      </c>
      <c r="O47" s="4">
        <f t="shared" si="33"/>
        <v>-3.0952287300886117E-2</v>
      </c>
      <c r="P47" s="4">
        <f t="shared" si="33"/>
        <v>-3.0941820358369898E-2</v>
      </c>
      <c r="Q47" s="4">
        <f t="shared" si="33"/>
        <v>-3.0616705518629606E-2</v>
      </c>
      <c r="R47" s="4">
        <f t="shared" si="33"/>
        <v>-2.9961933002690233E-2</v>
      </c>
      <c r="S47" s="4">
        <f t="shared" si="33"/>
        <v>-2.8949653924710717E-2</v>
      </c>
      <c r="T47" s="4">
        <f t="shared" si="33"/>
        <v>-2.753363123662067E-2</v>
      </c>
      <c r="U47" s="4">
        <f t="shared" si="33"/>
        <v>-2.5637671548759511E-2</v>
      </c>
      <c r="V47" s="4">
        <f t="shared" si="33"/>
        <v>-2.312933343625645E-2</v>
      </c>
      <c r="W47" s="4">
        <f t="shared" si="33"/>
        <v>-1.9748280926924378E-2</v>
      </c>
      <c r="X47" s="4">
        <f t="shared" si="33"/>
        <v>-1.4828455733147727E-2</v>
      </c>
      <c r="Y47" s="4">
        <f t="shared" si="33"/>
        <v>-2.5081643414218702E-3</v>
      </c>
      <c r="AA47" s="6">
        <f t="shared" si="26"/>
        <v>-3.0952287300886117E-2</v>
      </c>
    </row>
    <row r="49" spans="5:27" x14ac:dyDescent="0.25">
      <c r="E49" t="s">
        <v>48</v>
      </c>
    </row>
    <row r="50" spans="5:27" x14ac:dyDescent="0.25">
      <c r="E50" t="s">
        <v>46</v>
      </c>
    </row>
    <row r="51" spans="5:27" x14ac:dyDescent="0.25">
      <c r="E51" s="1" t="s">
        <v>10</v>
      </c>
      <c r="F51">
        <v>0.05</v>
      </c>
      <c r="G51">
        <f>F51+0.05</f>
        <v>0.1</v>
      </c>
      <c r="H51">
        <f t="shared" ref="H51" si="34">G51+0.05</f>
        <v>0.15000000000000002</v>
      </c>
      <c r="I51">
        <f t="shared" ref="I51" si="35">H51+0.05</f>
        <v>0.2</v>
      </c>
      <c r="J51">
        <f t="shared" ref="J51" si="36">I51+0.05</f>
        <v>0.25</v>
      </c>
      <c r="K51">
        <f t="shared" ref="K51" si="37">J51+0.05</f>
        <v>0.3</v>
      </c>
      <c r="L51">
        <f t="shared" ref="L51" si="38">K51+0.05</f>
        <v>0.35</v>
      </c>
      <c r="M51">
        <f t="shared" ref="M51" si="39">L51+0.05</f>
        <v>0.39999999999999997</v>
      </c>
      <c r="N51">
        <f t="shared" ref="N51" si="40">M51+0.05</f>
        <v>0.44999999999999996</v>
      </c>
      <c r="O51">
        <f t="shared" ref="O51" si="41">N51+0.05</f>
        <v>0.49999999999999994</v>
      </c>
      <c r="P51">
        <f t="shared" ref="P51" si="42">O51+0.05</f>
        <v>0.54999999999999993</v>
      </c>
      <c r="Q51">
        <f t="shared" ref="Q51" si="43">P51+0.05</f>
        <v>0.6</v>
      </c>
      <c r="R51">
        <f t="shared" ref="R51" si="44">Q51+0.05</f>
        <v>0.65</v>
      </c>
      <c r="S51">
        <f t="shared" ref="S51" si="45">R51+0.05</f>
        <v>0.70000000000000007</v>
      </c>
      <c r="T51">
        <f t="shared" ref="T51" si="46">S51+0.05</f>
        <v>0.75000000000000011</v>
      </c>
      <c r="U51">
        <f t="shared" ref="U51" si="47">T51+0.05</f>
        <v>0.80000000000000016</v>
      </c>
      <c r="V51">
        <f t="shared" ref="V51" si="48">U51+0.05</f>
        <v>0.8500000000000002</v>
      </c>
      <c r="W51">
        <f>V51+0.05</f>
        <v>0.90000000000000024</v>
      </c>
      <c r="X51">
        <f t="shared" ref="X51" si="49">W51+0.05</f>
        <v>0.95000000000000029</v>
      </c>
      <c r="Y51">
        <f t="shared" ref="Y51" si="50">X51+0.05</f>
        <v>1.0000000000000002</v>
      </c>
    </row>
    <row r="52" spans="5:27" x14ac:dyDescent="0.25">
      <c r="E52" s="1">
        <v>1</v>
      </c>
      <c r="F52" s="4">
        <f>F25-F$51</f>
        <v>0.82318099312106485</v>
      </c>
      <c r="G52" s="4">
        <f t="shared" ref="G52:Y52" si="51">G25-G$51</f>
        <v>0.79079852913782611</v>
      </c>
      <c r="H52" s="4">
        <f t="shared" si="51"/>
        <v>0.75641347885943122</v>
      </c>
      <c r="I52" s="4">
        <f t="shared" si="51"/>
        <v>0.72026484499895127</v>
      </c>
      <c r="J52" s="4">
        <f t="shared" si="51"/>
        <v>0.68254315547698252</v>
      </c>
      <c r="K52" s="4">
        <f t="shared" si="51"/>
        <v>0.6434037664768899</v>
      </c>
      <c r="L52" s="4">
        <f t="shared" si="51"/>
        <v>0.60297615521735271</v>
      </c>
      <c r="M52" s="4">
        <f t="shared" si="51"/>
        <v>0.56137062630882828</v>
      </c>
      <c r="N52" s="4">
        <f t="shared" si="51"/>
        <v>0.51868330875332147</v>
      </c>
      <c r="O52" s="4">
        <f t="shared" si="51"/>
        <v>0.47500000000000003</v>
      </c>
      <c r="P52" s="4">
        <f t="shared" si="51"/>
        <v>0.43039921725445451</v>
      </c>
      <c r="Q52" s="4">
        <f t="shared" si="51"/>
        <v>0.38495468984419756</v>
      </c>
      <c r="R52" s="4">
        <f t="shared" si="51"/>
        <v>0.33873743887932051</v>
      </c>
      <c r="S52" s="4">
        <f t="shared" si="51"/>
        <v>0.29181752293959995</v>
      </c>
      <c r="T52" s="4">
        <f t="shared" si="51"/>
        <v>0.24426546886665323</v>
      </c>
      <c r="U52" s="4">
        <f t="shared" si="51"/>
        <v>0.19615334682444996</v>
      </c>
      <c r="V52" s="4">
        <f t="shared" si="51"/>
        <v>0.14755538437564264</v>
      </c>
      <c r="W52" s="4">
        <f t="shared" si="51"/>
        <v>9.8547947306869554E-2</v>
      </c>
      <c r="X52" s="4">
        <f t="shared" si="51"/>
        <v>4.9208658906072622E-2</v>
      </c>
      <c r="Y52" s="4">
        <f t="shared" si="51"/>
        <v>-3.8558098075613945E-4</v>
      </c>
      <c r="AA52" s="6">
        <f>MAX(F52:Y52)</f>
        <v>0.82318099312106485</v>
      </c>
    </row>
    <row r="53" spans="5:27" x14ac:dyDescent="0.25">
      <c r="E53" s="1">
        <v>5</v>
      </c>
      <c r="F53" s="4">
        <f t="shared" ref="F53:Y53" si="52">F26-F$51</f>
        <v>0.40724691497038207</v>
      </c>
      <c r="G53" s="4">
        <f t="shared" si="52"/>
        <v>0.42182375010498141</v>
      </c>
      <c r="H53" s="4">
        <f t="shared" si="52"/>
        <v>0.428174526010905</v>
      </c>
      <c r="I53" s="4">
        <f t="shared" si="52"/>
        <v>0.42862640063199414</v>
      </c>
      <c r="J53" s="4">
        <f t="shared" si="52"/>
        <v>0.42445117501678986</v>
      </c>
      <c r="K53" s="4">
        <f t="shared" si="52"/>
        <v>0.41641793611808947</v>
      </c>
      <c r="L53" s="4">
        <f t="shared" si="52"/>
        <v>0.40502014488151816</v>
      </c>
      <c r="M53" s="4">
        <f t="shared" si="52"/>
        <v>0.39058333592399513</v>
      </c>
      <c r="N53" s="4">
        <f t="shared" si="52"/>
        <v>0.37332130490009807</v>
      </c>
      <c r="O53" s="4">
        <f t="shared" si="52"/>
        <v>0.35336720036532682</v>
      </c>
      <c r="P53" s="4">
        <f t="shared" si="52"/>
        <v>0.33079110490516628</v>
      </c>
      <c r="Q53" s="4">
        <f t="shared" si="52"/>
        <v>0.30560967265565597</v>
      </c>
      <c r="R53" s="4">
        <f t="shared" si="52"/>
        <v>0.27779076935742619</v>
      </c>
      <c r="S53" s="4">
        <f t="shared" si="52"/>
        <v>0.24725504947368304</v>
      </c>
      <c r="T53" s="4">
        <f t="shared" si="52"/>
        <v>0.21387663103734633</v>
      </c>
      <c r="U53" s="4">
        <f t="shared" si="52"/>
        <v>0.17748723400084476</v>
      </c>
      <c r="V53" s="4">
        <f t="shared" si="52"/>
        <v>0.13789511340920335</v>
      </c>
      <c r="W53" s="4">
        <f t="shared" si="52"/>
        <v>9.4949236620531674E-2</v>
      </c>
      <c r="X53" s="4">
        <f t="shared" si="52"/>
        <v>4.8722384189002654E-2</v>
      </c>
      <c r="Y53" s="4">
        <f t="shared" si="52"/>
        <v>-9.3420600039806345E-5</v>
      </c>
      <c r="AA53" s="6">
        <f t="shared" ref="AA53:AA60" si="53">MAX(F53:Y53)</f>
        <v>0.42862640063199414</v>
      </c>
    </row>
    <row r="54" spans="5:27" x14ac:dyDescent="0.25">
      <c r="E54" s="1">
        <v>10</v>
      </c>
      <c r="F54" s="4">
        <f t="shared" ref="F54:Y54" si="54">F27-F$51</f>
        <v>0.25849710781876073</v>
      </c>
      <c r="G54" s="4">
        <f t="shared" si="54"/>
        <v>0.2813147710666164</v>
      </c>
      <c r="H54" s="4">
        <f t="shared" si="54"/>
        <v>0.2950161170281953</v>
      </c>
      <c r="I54" s="4">
        <f t="shared" si="54"/>
        <v>0.30277449643999294</v>
      </c>
      <c r="J54" s="4">
        <f t="shared" si="54"/>
        <v>0.30609546230764151</v>
      </c>
      <c r="K54" s="4">
        <f t="shared" si="54"/>
        <v>0.30581831814867116</v>
      </c>
      <c r="L54" s="4">
        <f t="shared" si="54"/>
        <v>0.30245285005999722</v>
      </c>
      <c r="M54" s="4">
        <f t="shared" si="54"/>
        <v>0.29632051439951196</v>
      </c>
      <c r="N54" s="4">
        <f t="shared" si="54"/>
        <v>0.28762192339305503</v>
      </c>
      <c r="O54" s="4">
        <f t="shared" si="54"/>
        <v>0.27647132974729477</v>
      </c>
      <c r="P54" s="4">
        <f t="shared" si="54"/>
        <v>0.26291397155260143</v>
      </c>
      <c r="Q54" s="4">
        <f t="shared" si="54"/>
        <v>0.24693289887382408</v>
      </c>
      <c r="R54" s="4">
        <f t="shared" si="54"/>
        <v>0.22844774188017269</v>
      </c>
      <c r="S54" s="4">
        <f t="shared" si="54"/>
        <v>0.20730540606184678</v>
      </c>
      <c r="T54" s="4">
        <f t="shared" si="54"/>
        <v>0.18326048882226564</v>
      </c>
      <c r="U54" s="4">
        <f t="shared" si="54"/>
        <v>0.15594058644736919</v>
      </c>
      <c r="V54" s="4">
        <f t="shared" si="54"/>
        <v>0.1247892736731665</v>
      </c>
      <c r="W54" s="4">
        <f t="shared" si="54"/>
        <v>8.8988326236838611E-2</v>
      </c>
      <c r="X54" s="4">
        <f t="shared" si="54"/>
        <v>4.7471421455537954E-2</v>
      </c>
      <c r="Y54" s="4">
        <f t="shared" si="54"/>
        <v>-4.7890433157782297E-5</v>
      </c>
      <c r="AA54" s="6">
        <f t="shared" si="53"/>
        <v>0.30609546230764151</v>
      </c>
    </row>
    <row r="55" spans="5:27" x14ac:dyDescent="0.25">
      <c r="E55" s="1">
        <v>20</v>
      </c>
      <c r="F55" s="4">
        <f t="shared" ref="F55:Y55" si="55">F28-F$51</f>
        <v>0.16081863624926512</v>
      </c>
      <c r="G55" s="4">
        <f t="shared" si="55"/>
        <v>0.18385325730425237</v>
      </c>
      <c r="H55" s="4">
        <f t="shared" si="55"/>
        <v>0.1985777108584541</v>
      </c>
      <c r="I55" s="4">
        <f t="shared" si="55"/>
        <v>0.20822576251692543</v>
      </c>
      <c r="J55" s="4">
        <f t="shared" si="55"/>
        <v>0.21419462924086796</v>
      </c>
      <c r="K55" s="4">
        <f t="shared" si="55"/>
        <v>0.21722824856697215</v>
      </c>
      <c r="L55" s="4">
        <f t="shared" si="55"/>
        <v>0.21776609384149603</v>
      </c>
      <c r="M55" s="4">
        <f t="shared" si="55"/>
        <v>0.2160796836554037</v>
      </c>
      <c r="N55" s="4">
        <f t="shared" si="55"/>
        <v>0.21233504151325722</v>
      </c>
      <c r="O55" s="4">
        <f t="shared" si="55"/>
        <v>0.20662351526680584</v>
      </c>
      <c r="P55" s="4">
        <f t="shared" si="55"/>
        <v>0.19897655682610804</v>
      </c>
      <c r="Q55" s="4">
        <f t="shared" si="55"/>
        <v>0.18937058607194579</v>
      </c>
      <c r="R55" s="4">
        <f t="shared" si="55"/>
        <v>0.17772378636808783</v>
      </c>
      <c r="S55" s="4">
        <f t="shared" si="55"/>
        <v>0.16388377341280957</v>
      </c>
      <c r="T55" s="4">
        <f t="shared" si="55"/>
        <v>0.14760151431695478</v>
      </c>
      <c r="U55" s="4">
        <f t="shared" si="55"/>
        <v>0.12847994752126912</v>
      </c>
      <c r="V55" s="4">
        <f t="shared" si="55"/>
        <v>0.1058686580248438</v>
      </c>
      <c r="W55" s="4">
        <f t="shared" si="55"/>
        <v>7.8627511977525044E-2</v>
      </c>
      <c r="X55" s="4">
        <f t="shared" si="55"/>
        <v>4.4550967418573229E-2</v>
      </c>
      <c r="Y55" s="4">
        <f t="shared" si="55"/>
        <v>-2.4246478459444276E-5</v>
      </c>
      <c r="AA55" s="6">
        <f t="shared" si="53"/>
        <v>0.21776609384149603</v>
      </c>
    </row>
    <row r="56" spans="5:27" x14ac:dyDescent="0.25">
      <c r="E56" s="1">
        <v>50</v>
      </c>
      <c r="F56" s="4">
        <f t="shared" ref="F56:Y56" si="56">F29-F$51</f>
        <v>8.7137625603967359E-2</v>
      </c>
      <c r="G56" s="4">
        <f t="shared" si="56"/>
        <v>0.10535482802304771</v>
      </c>
      <c r="H56" s="4">
        <f t="shared" si="56"/>
        <v>0.11739600249700843</v>
      </c>
      <c r="I56" s="4">
        <f t="shared" si="56"/>
        <v>0.12582689611423153</v>
      </c>
      <c r="J56" s="4">
        <f t="shared" si="56"/>
        <v>0.13169074810403825</v>
      </c>
      <c r="K56" s="4">
        <f t="shared" si="56"/>
        <v>0.13552790770183848</v>
      </c>
      <c r="L56" s="4">
        <f t="shared" si="56"/>
        <v>0.13765248772158833</v>
      </c>
      <c r="M56" s="4">
        <f t="shared" si="56"/>
        <v>0.13825641055697163</v>
      </c>
      <c r="N56" s="4">
        <f t="shared" si="56"/>
        <v>0.13745587705832674</v>
      </c>
      <c r="O56" s="4">
        <f t="shared" si="56"/>
        <v>0.13531388861749677</v>
      </c>
      <c r="P56" s="4">
        <f t="shared" si="56"/>
        <v>0.13185082143139126</v>
      </c>
      <c r="Q56" s="4">
        <f t="shared" si="56"/>
        <v>0.12704763028056842</v>
      </c>
      <c r="R56" s="4">
        <f t="shared" si="56"/>
        <v>0.12084293317941253</v>
      </c>
      <c r="S56" s="4">
        <f t="shared" si="56"/>
        <v>0.1131228674643433</v>
      </c>
      <c r="T56" s="4">
        <f t="shared" si="56"/>
        <v>0.10369941560344564</v>
      </c>
      <c r="U56" s="4">
        <f t="shared" si="56"/>
        <v>9.226596923413577E-2</v>
      </c>
      <c r="V56" s="4">
        <f t="shared" si="56"/>
        <v>7.8299232816713693E-2</v>
      </c>
      <c r="W56" s="4">
        <f t="shared" si="56"/>
        <v>6.0805635605816089E-2</v>
      </c>
      <c r="X56" s="4">
        <f t="shared" si="56"/>
        <v>3.7451412164665743E-2</v>
      </c>
      <c r="Y56" s="4">
        <f t="shared" si="56"/>
        <v>-9.771663302071687E-6</v>
      </c>
      <c r="AA56" s="6">
        <f t="shared" si="53"/>
        <v>0.13825641055697163</v>
      </c>
    </row>
    <row r="57" spans="5:27" x14ac:dyDescent="0.25">
      <c r="E57" s="1">
        <v>100</v>
      </c>
      <c r="F57" s="4">
        <f t="shared" ref="F57:Y57" si="57">F30-F$51</f>
        <v>5.6100073883102938E-2</v>
      </c>
      <c r="G57" s="4">
        <f t="shared" si="57"/>
        <v>7.0123929652186806E-2</v>
      </c>
      <c r="H57" s="4">
        <f t="shared" si="57"/>
        <v>7.9530659230951484E-2</v>
      </c>
      <c r="I57" s="4">
        <f t="shared" si="57"/>
        <v>8.6279572827317297E-2</v>
      </c>
      <c r="J57" s="4">
        <f t="shared" si="57"/>
        <v>9.1151311112847133E-2</v>
      </c>
      <c r="K57" s="4">
        <f t="shared" si="57"/>
        <v>9.4546506630773186E-2</v>
      </c>
      <c r="L57" s="4">
        <f t="shared" si="57"/>
        <v>9.6696811880338851E-2</v>
      </c>
      <c r="M57" s="4">
        <f t="shared" si="57"/>
        <v>9.7743262801968267E-2</v>
      </c>
      <c r="N57" s="4">
        <f t="shared" si="57"/>
        <v>9.7771007959964629E-2</v>
      </c>
      <c r="O57" s="4">
        <f t="shared" si="57"/>
        <v>9.6826049103582001E-2</v>
      </c>
      <c r="P57" s="4">
        <f t="shared" si="57"/>
        <v>9.4923058105668701E-2</v>
      </c>
      <c r="Q57" s="4">
        <f t="shared" si="57"/>
        <v>9.2047701511479785E-2</v>
      </c>
      <c r="R57" s="4">
        <f t="shared" si="57"/>
        <v>8.8154389875678585E-2</v>
      </c>
      <c r="S57" s="4">
        <f t="shared" si="57"/>
        <v>8.3158571381194868E-2</v>
      </c>
      <c r="T57" s="4">
        <f t="shared" si="57"/>
        <v>7.6920210086511287E-2</v>
      </c>
      <c r="U57" s="4">
        <f t="shared" si="57"/>
        <v>6.9209584581315098E-2</v>
      </c>
      <c r="V57" s="4">
        <f t="shared" si="57"/>
        <v>5.9630483647357346E-2</v>
      </c>
      <c r="W57" s="4">
        <f t="shared" si="57"/>
        <v>4.7415324709331075E-2</v>
      </c>
      <c r="X57" s="4">
        <f t="shared" si="57"/>
        <v>3.066818801413318E-2</v>
      </c>
      <c r="Y57" s="4">
        <f t="shared" si="57"/>
        <v>-4.8980731046643911E-6</v>
      </c>
      <c r="AA57" s="6">
        <f t="shared" si="53"/>
        <v>9.7771007959964629E-2</v>
      </c>
    </row>
    <row r="58" spans="5:27" x14ac:dyDescent="0.25">
      <c r="E58" s="1">
        <v>200</v>
      </c>
      <c r="F58" s="4">
        <f t="shared" ref="F58:Y58" si="58">F31-F$51</f>
        <v>3.6875088122588259E-2</v>
      </c>
      <c r="G58" s="4">
        <f t="shared" si="58"/>
        <v>4.7298615165330488E-2</v>
      </c>
      <c r="H58" s="4">
        <f t="shared" si="58"/>
        <v>5.4362429426954129E-2</v>
      </c>
      <c r="I58" s="4">
        <f t="shared" si="58"/>
        <v>5.9507688803365821E-2</v>
      </c>
      <c r="J58" s="4">
        <f t="shared" si="58"/>
        <v>6.3302662892847805E-2</v>
      </c>
      <c r="K58" s="4">
        <f t="shared" si="58"/>
        <v>6.6037613749927948E-2</v>
      </c>
      <c r="L58" s="4">
        <f t="shared" si="58"/>
        <v>6.7879915371066857E-2</v>
      </c>
      <c r="M58" s="4">
        <f t="shared" si="58"/>
        <v>6.8931286763406707E-2</v>
      </c>
      <c r="N58" s="4">
        <f t="shared" si="58"/>
        <v>6.9253057255924011E-2</v>
      </c>
      <c r="O58" s="4">
        <f t="shared" si="58"/>
        <v>6.8878312448610146E-2</v>
      </c>
      <c r="P58" s="4">
        <f t="shared" si="58"/>
        <v>6.7817552235283629E-2</v>
      </c>
      <c r="Q58" s="4">
        <f t="shared" si="58"/>
        <v>6.6060362021460151E-2</v>
      </c>
      <c r="R58" s="4">
        <f t="shared" si="58"/>
        <v>6.3573760193397111E-2</v>
      </c>
      <c r="S58" s="4">
        <f t="shared" si="58"/>
        <v>6.0296568092742087E-2</v>
      </c>
      <c r="T58" s="4">
        <f t="shared" si="58"/>
        <v>5.6127319588274216E-2</v>
      </c>
      <c r="U58" s="4">
        <f t="shared" si="58"/>
        <v>5.0899130054862574E-2</v>
      </c>
      <c r="V58" s="4">
        <f t="shared" si="58"/>
        <v>4.4322861525282531E-2</v>
      </c>
      <c r="W58" s="4">
        <f t="shared" si="58"/>
        <v>3.5833583851576756E-2</v>
      </c>
      <c r="X58" s="4">
        <f t="shared" si="58"/>
        <v>2.4006602764579998E-2</v>
      </c>
      <c r="Y58" s="4">
        <f t="shared" si="58"/>
        <v>-2.4521027406354534E-6</v>
      </c>
      <c r="AA58" s="6">
        <f t="shared" si="53"/>
        <v>6.9253057255924011E-2</v>
      </c>
    </row>
    <row r="59" spans="5:27" x14ac:dyDescent="0.25">
      <c r="E59" s="1">
        <v>500</v>
      </c>
      <c r="F59" s="4">
        <f t="shared" ref="F59:Y59" si="59">F32-F$51</f>
        <v>2.1755246567354322E-2</v>
      </c>
      <c r="G59" s="4">
        <f t="shared" si="59"/>
        <v>2.8599215402269812E-2</v>
      </c>
      <c r="H59" s="4">
        <f t="shared" si="59"/>
        <v>3.3280253919853564E-2</v>
      </c>
      <c r="I59" s="4">
        <f t="shared" si="59"/>
        <v>3.673240279128992E-2</v>
      </c>
      <c r="J59" s="4">
        <f t="shared" si="59"/>
        <v>3.9321577216977155E-2</v>
      </c>
      <c r="K59" s="4">
        <f t="shared" si="59"/>
        <v>4.123412409158328E-2</v>
      </c>
      <c r="L59" s="4">
        <f t="shared" si="59"/>
        <v>4.2577312436489545E-2</v>
      </c>
      <c r="M59" s="4">
        <f t="shared" si="59"/>
        <v>4.3416261683796475E-2</v>
      </c>
      <c r="N59" s="4">
        <f t="shared" si="59"/>
        <v>4.379020371421527E-2</v>
      </c>
      <c r="O59" s="4">
        <f t="shared" si="59"/>
        <v>4.372028782950349E-2</v>
      </c>
      <c r="P59" s="4">
        <f t="shared" si="59"/>
        <v>4.3213211888764147E-2</v>
      </c>
      <c r="Q59" s="4">
        <f t="shared" si="59"/>
        <v>4.2262291746733127E-2</v>
      </c>
      <c r="R59" s="4">
        <f t="shared" si="59"/>
        <v>4.0846394825719723E-2</v>
      </c>
      <c r="S59" s="4">
        <f t="shared" si="59"/>
        <v>3.8926313492582243E-2</v>
      </c>
      <c r="T59" s="4">
        <f t="shared" si="59"/>
        <v>3.6436969046352075E-2</v>
      </c>
      <c r="U59" s="4">
        <f t="shared" si="59"/>
        <v>3.3271171383978726E-2</v>
      </c>
      <c r="V59" s="4">
        <f t="shared" si="59"/>
        <v>2.9242755212035343E-2</v>
      </c>
      <c r="W59" s="4">
        <f t="shared" si="59"/>
        <v>2.3986346542725467E-2</v>
      </c>
      <c r="X59" s="4">
        <f t="shared" si="59"/>
        <v>1.6570594218134116E-2</v>
      </c>
      <c r="Y59" s="4">
        <f t="shared" si="59"/>
        <v>-9.8157772387974518E-7</v>
      </c>
      <c r="AA59" s="6">
        <f t="shared" si="53"/>
        <v>4.379020371421527E-2</v>
      </c>
    </row>
    <row r="60" spans="5:27" x14ac:dyDescent="0.25">
      <c r="E60" s="1">
        <v>1000</v>
      </c>
      <c r="F60" s="4">
        <f t="shared" ref="F60:Y60" si="60">F33-F$51</f>
        <v>1.4828455733147769E-2</v>
      </c>
      <c r="G60" s="4">
        <f t="shared" si="60"/>
        <v>1.974828092692435E-2</v>
      </c>
      <c r="H60" s="4">
        <f t="shared" si="60"/>
        <v>2.3129333436256339E-2</v>
      </c>
      <c r="I60" s="4">
        <f t="shared" si="60"/>
        <v>2.5637671548759455E-2</v>
      </c>
      <c r="J60" s="4">
        <f t="shared" si="60"/>
        <v>2.753363123662067E-2</v>
      </c>
      <c r="K60" s="4">
        <f t="shared" si="60"/>
        <v>2.8949653924710772E-2</v>
      </c>
      <c r="L60" s="4">
        <f t="shared" si="60"/>
        <v>2.9961933002690233E-2</v>
      </c>
      <c r="M60" s="4">
        <f t="shared" si="60"/>
        <v>3.0616705518629661E-2</v>
      </c>
      <c r="N60" s="4">
        <f t="shared" si="60"/>
        <v>3.0941820358369898E-2</v>
      </c>
      <c r="O60" s="4">
        <f t="shared" si="60"/>
        <v>3.0952287300886117E-2</v>
      </c>
      <c r="P60" s="4">
        <f t="shared" si="60"/>
        <v>3.0652857582775583E-2</v>
      </c>
      <c r="Q60" s="4">
        <f t="shared" si="60"/>
        <v>3.0038783401364566E-2</v>
      </c>
      <c r="R60" s="4">
        <f t="shared" si="60"/>
        <v>2.909505916583599E-2</v>
      </c>
      <c r="S60" s="4">
        <f t="shared" si="60"/>
        <v>2.7793842063838725E-2</v>
      </c>
      <c r="T60" s="4">
        <f t="shared" si="60"/>
        <v>2.6088905252450334E-2</v>
      </c>
      <c r="U60" s="4">
        <f t="shared" si="60"/>
        <v>2.390407512255055E-2</v>
      </c>
      <c r="V60" s="4">
        <f t="shared" si="60"/>
        <v>2.1106955792912108E-2</v>
      </c>
      <c r="W60" s="4">
        <f t="shared" si="60"/>
        <v>1.7437347156939786E-2</v>
      </c>
      <c r="X60" s="4">
        <f t="shared" si="60"/>
        <v>1.2229867745725209E-2</v>
      </c>
      <c r="Y60" s="4">
        <f t="shared" si="60"/>
        <v>-4.9091169507242682E-7</v>
      </c>
      <c r="AA60" s="6">
        <f t="shared" si="53"/>
        <v>3.0952287300886117E-2</v>
      </c>
    </row>
  </sheetData>
  <conditionalFormatting sqref="F12:Y20">
    <cfRule type="expression" dxfId="3" priority="6">
      <formula>F12&gt;$F$8</formula>
    </cfRule>
  </conditionalFormatting>
  <conditionalFormatting sqref="F25:Y33">
    <cfRule type="expression" dxfId="2" priority="5">
      <formula>F25&gt;$F$8</formula>
    </cfRule>
  </conditionalFormatting>
  <conditionalFormatting sqref="F39:Y47">
    <cfRule type="expression" dxfId="1" priority="2">
      <formula>F39=$AA39</formula>
    </cfRule>
  </conditionalFormatting>
  <conditionalFormatting sqref="F52:Y60">
    <cfRule type="expression" dxfId="0" priority="1">
      <formula>F52=$AA52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A1E0-F88E-42EC-BDA8-050AADC30495}">
  <dimension ref="B1:Z26"/>
  <sheetViews>
    <sheetView topLeftCell="I1" workbookViewId="0">
      <selection activeCell="Q13" sqref="Q13"/>
    </sheetView>
  </sheetViews>
  <sheetFormatPr defaultRowHeight="15" x14ac:dyDescent="0.25"/>
  <sheetData>
    <row r="1" spans="2:26" x14ac:dyDescent="0.25">
      <c r="K1" t="s">
        <v>60</v>
      </c>
      <c r="L1">
        <v>0</v>
      </c>
      <c r="O1" t="s">
        <v>58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</row>
    <row r="2" spans="2:26" x14ac:dyDescent="0.25">
      <c r="O2" t="s">
        <v>59</v>
      </c>
      <c r="P2">
        <f>P1+1</f>
        <v>1</v>
      </c>
      <c r="Q2">
        <f t="shared" ref="Q2:U2" si="0">Q1+1</f>
        <v>2</v>
      </c>
      <c r="R2">
        <f t="shared" si="0"/>
        <v>3</v>
      </c>
      <c r="S2">
        <f t="shared" si="0"/>
        <v>4</v>
      </c>
      <c r="T2">
        <f t="shared" si="0"/>
        <v>5</v>
      </c>
      <c r="U2">
        <f t="shared" si="0"/>
        <v>6</v>
      </c>
    </row>
    <row r="3" spans="2:26" x14ac:dyDescent="0.25">
      <c r="O3" t="s">
        <v>57</v>
      </c>
      <c r="P3">
        <f t="shared" ref="P3:U3" si="1">2^(P1)-1</f>
        <v>0</v>
      </c>
      <c r="Q3">
        <f t="shared" si="1"/>
        <v>1</v>
      </c>
      <c r="R3">
        <f t="shared" si="1"/>
        <v>3</v>
      </c>
      <c r="S3">
        <f t="shared" si="1"/>
        <v>7</v>
      </c>
      <c r="T3">
        <f t="shared" si="1"/>
        <v>15</v>
      </c>
      <c r="U3">
        <f t="shared" si="1"/>
        <v>31</v>
      </c>
    </row>
    <row r="4" spans="2:26" x14ac:dyDescent="0.25">
      <c r="J4">
        <f ca="1">RAND()*I21</f>
        <v>3.3684230095868899</v>
      </c>
    </row>
    <row r="5" spans="2:26" x14ac:dyDescent="0.25">
      <c r="J5">
        <v>6.0617668156825895</v>
      </c>
      <c r="M5" t="s">
        <v>49</v>
      </c>
      <c r="N5" t="s">
        <v>61</v>
      </c>
      <c r="O5" t="s">
        <v>50</v>
      </c>
      <c r="P5" t="s">
        <v>51</v>
      </c>
      <c r="Q5" t="s">
        <v>52</v>
      </c>
      <c r="R5" t="s">
        <v>53</v>
      </c>
      <c r="S5" t="s">
        <v>54</v>
      </c>
      <c r="T5" t="s">
        <v>55</v>
      </c>
      <c r="U5" t="s">
        <v>56</v>
      </c>
      <c r="Z5" t="s">
        <v>50</v>
      </c>
    </row>
    <row r="6" spans="2:26" x14ac:dyDescent="0.25">
      <c r="B6">
        <f>SUM($D$6:D6)</f>
        <v>0.50496256977924192</v>
      </c>
      <c r="C6" s="8">
        <v>0</v>
      </c>
      <c r="D6">
        <v>0.50496256977924192</v>
      </c>
      <c r="E6">
        <f>D6</f>
        <v>0.50496256977924192</v>
      </c>
      <c r="K6" s="8">
        <v>0</v>
      </c>
      <c r="L6" s="10" t="str">
        <f>DEC2BIN(K6,4)</f>
        <v>0000</v>
      </c>
      <c r="M6">
        <v>0.5</v>
      </c>
      <c r="N6">
        <f>SUM($M$6:M6)</f>
        <v>0.5</v>
      </c>
      <c r="O6" s="7">
        <f>SUMIFS($M$6:$M$21,$P$6:$P$21,K6)+SUMIFS($M$6:$M$21,$Q$6:$Q$21,K6)+SUMIFS($M$6:$M$21,$R$6:$R$21,K6)+SUMIFS($M$6:$M$21,$S$6:$S$21,K6)+SUMIFS($M$6:$M$21,$T$6:$T$21,K6)+SUMIFS($M$6:$M$21,$U$6:$U$21,K6)</f>
        <v>0.5</v>
      </c>
      <c r="P6">
        <f>IF(_xlfn.BITAND($K6,2^P$1)=0,_xlfn.BITOR($K6,2^P$1-1),"")</f>
        <v>0</v>
      </c>
      <c r="Q6">
        <f t="shared" ref="Q6:U21" si="2">IF(_xlfn.BITAND($K6,2^Q$1)=0,_xlfn.BITOR($K6,2^Q$1-1),"")</f>
        <v>1</v>
      </c>
      <c r="R6">
        <f t="shared" si="2"/>
        <v>3</v>
      </c>
      <c r="S6">
        <f t="shared" si="2"/>
        <v>7</v>
      </c>
      <c r="T6">
        <f t="shared" si="2"/>
        <v>15</v>
      </c>
      <c r="U6">
        <f t="shared" si="2"/>
        <v>31</v>
      </c>
      <c r="X6" s="9">
        <v>0</v>
      </c>
      <c r="Y6" s="10" t="str">
        <f>DEC2BIN(X6,4)</f>
        <v>0000</v>
      </c>
      <c r="Z6" s="12">
        <f>F7</f>
        <v>1.059860376336164</v>
      </c>
    </row>
    <row r="7" spans="2:26" x14ac:dyDescent="0.25">
      <c r="B7">
        <f>SUM($D$6:D7)</f>
        <v>1.059860376336164</v>
      </c>
      <c r="C7" s="8">
        <v>1</v>
      </c>
      <c r="D7">
        <v>0.55489780655692211</v>
      </c>
      <c r="F7">
        <f>SUM(D6:D7)</f>
        <v>1.059860376336164</v>
      </c>
      <c r="K7" s="8">
        <v>1</v>
      </c>
      <c r="L7" s="10" t="str">
        <f t="shared" ref="L7:L21" si="3">DEC2BIN(K7,4)</f>
        <v>0001</v>
      </c>
      <c r="M7">
        <v>0.55000000000000004</v>
      </c>
      <c r="N7">
        <f>SUM($M$6:M7)</f>
        <v>1.05</v>
      </c>
      <c r="O7" s="12">
        <f t="shared" ref="O7:O21" si="4">SUMIFS($M$6:$M$21,$P$6:$P$21,K7)+SUMIFS($M$6:$M$21,$Q$6:$Q$21,K7)+SUMIFS($M$6:$M$21,$R$6:$R$21,K7)+SUMIFS($M$6:$M$21,$S$6:$S$21,K7)+SUMIFS($M$6:$M$21,$T$6:$T$21,K7)+SUMIFS($M$6:$M$21,$U$6:$U$21,K7)</f>
        <v>1.05</v>
      </c>
      <c r="P7" t="str">
        <f t="shared" ref="P7:P21" si="5">IF(_xlfn.BITAND($K7,2^P$1)=0,_xlfn.BITOR($K7,2^P$1-1),"")</f>
        <v/>
      </c>
      <c r="Q7">
        <f t="shared" si="2"/>
        <v>1</v>
      </c>
      <c r="R7">
        <f t="shared" si="2"/>
        <v>3</v>
      </c>
      <c r="S7">
        <f t="shared" si="2"/>
        <v>7</v>
      </c>
      <c r="T7">
        <f t="shared" si="2"/>
        <v>15</v>
      </c>
      <c r="U7">
        <f t="shared" si="2"/>
        <v>31</v>
      </c>
      <c r="X7" s="9">
        <v>1</v>
      </c>
      <c r="Y7" s="10" t="str">
        <f t="shared" ref="Y7:Y13" si="6">DEC2BIN(X7,4)</f>
        <v>0001</v>
      </c>
      <c r="Z7" s="13">
        <f>G9</f>
        <v>1.9479123316252689</v>
      </c>
    </row>
    <row r="8" spans="2:26" x14ac:dyDescent="0.25">
      <c r="B8">
        <f>SUM($D$6:D8)</f>
        <v>1.2259515794659979</v>
      </c>
      <c r="C8" s="8">
        <v>2</v>
      </c>
      <c r="D8">
        <v>0.16609120312983383</v>
      </c>
      <c r="E8">
        <f>D8</f>
        <v>0.16609120312983383</v>
      </c>
      <c r="K8" s="8">
        <v>2</v>
      </c>
      <c r="L8" s="10" t="str">
        <f t="shared" si="3"/>
        <v>0010</v>
      </c>
      <c r="M8">
        <v>0.16</v>
      </c>
      <c r="N8">
        <f>SUM($M$6:M8)</f>
        <v>1.21</v>
      </c>
      <c r="O8" s="7">
        <f t="shared" si="4"/>
        <v>0.16</v>
      </c>
      <c r="P8">
        <f t="shared" si="5"/>
        <v>2</v>
      </c>
      <c r="Q8" t="str">
        <f t="shared" si="2"/>
        <v/>
      </c>
      <c r="R8">
        <f t="shared" si="2"/>
        <v>3</v>
      </c>
      <c r="S8">
        <f t="shared" si="2"/>
        <v>7</v>
      </c>
      <c r="T8">
        <f t="shared" si="2"/>
        <v>15</v>
      </c>
      <c r="U8">
        <f t="shared" si="2"/>
        <v>31</v>
      </c>
      <c r="X8" s="9">
        <v>2</v>
      </c>
      <c r="Y8" s="10" t="str">
        <f t="shared" si="6"/>
        <v>0010</v>
      </c>
      <c r="Z8" s="12">
        <f>F11</f>
        <v>0.9321649157193741</v>
      </c>
    </row>
    <row r="9" spans="2:26" x14ac:dyDescent="0.25">
      <c r="B9">
        <f>SUM($D$6:D9)</f>
        <v>1.9479123316252689</v>
      </c>
      <c r="C9" s="8">
        <v>3</v>
      </c>
      <c r="D9">
        <v>0.72196075215927102</v>
      </c>
      <c r="G9">
        <f>SUM(D6:D9)</f>
        <v>1.9479123316252689</v>
      </c>
      <c r="K9" s="8">
        <v>3</v>
      </c>
      <c r="L9" s="10" t="str">
        <f t="shared" si="3"/>
        <v>0011</v>
      </c>
      <c r="M9">
        <v>0.72</v>
      </c>
      <c r="N9">
        <f>SUM($M$6:M9)</f>
        <v>1.93</v>
      </c>
      <c r="O9" s="13">
        <f t="shared" si="4"/>
        <v>1.93</v>
      </c>
      <c r="P9" t="str">
        <f t="shared" si="5"/>
        <v/>
      </c>
      <c r="Q9" t="str">
        <f t="shared" si="2"/>
        <v/>
      </c>
      <c r="R9">
        <f t="shared" si="2"/>
        <v>3</v>
      </c>
      <c r="S9">
        <f t="shared" si="2"/>
        <v>7</v>
      </c>
      <c r="T9">
        <f t="shared" si="2"/>
        <v>15</v>
      </c>
      <c r="U9">
        <f t="shared" si="2"/>
        <v>31</v>
      </c>
      <c r="X9" s="9">
        <v>3</v>
      </c>
      <c r="Y9" s="10" t="str">
        <f t="shared" si="6"/>
        <v>0011</v>
      </c>
      <c r="Z9" s="14">
        <f>H13</f>
        <v>3.7601541442532129</v>
      </c>
    </row>
    <row r="10" spans="2:26" x14ac:dyDescent="0.25">
      <c r="B10">
        <f>SUM($D$6:D10)</f>
        <v>2.3218676890951611</v>
      </c>
      <c r="C10" s="8">
        <v>4</v>
      </c>
      <c r="D10">
        <v>0.37395535746989206</v>
      </c>
      <c r="E10">
        <f>D10</f>
        <v>0.37395535746989206</v>
      </c>
      <c r="K10" s="8">
        <v>4</v>
      </c>
      <c r="L10" s="11" t="str">
        <f t="shared" si="3"/>
        <v>0100</v>
      </c>
      <c r="M10">
        <v>0.37</v>
      </c>
      <c r="N10">
        <f>SUM($M$6:M10)</f>
        <v>2.2999999999999998</v>
      </c>
      <c r="O10" s="7">
        <f t="shared" si="4"/>
        <v>0.37</v>
      </c>
      <c r="P10">
        <f t="shared" si="5"/>
        <v>4</v>
      </c>
      <c r="Q10">
        <f t="shared" si="2"/>
        <v>5</v>
      </c>
      <c r="R10" t="str">
        <f t="shared" si="2"/>
        <v/>
      </c>
      <c r="S10">
        <f t="shared" si="2"/>
        <v>7</v>
      </c>
      <c r="T10">
        <f t="shared" si="2"/>
        <v>15</v>
      </c>
      <c r="U10">
        <f t="shared" si="2"/>
        <v>31</v>
      </c>
      <c r="X10" s="9">
        <v>4</v>
      </c>
      <c r="Y10" s="10" t="str">
        <f t="shared" si="6"/>
        <v>0100</v>
      </c>
      <c r="Z10" s="12">
        <f>F15</f>
        <v>5.8083571325157957E-2</v>
      </c>
    </row>
    <row r="11" spans="2:26" x14ac:dyDescent="0.25">
      <c r="B11">
        <f>SUM($D$6:D11)</f>
        <v>2.880077247344643</v>
      </c>
      <c r="C11" s="8">
        <v>5</v>
      </c>
      <c r="D11">
        <v>0.55820955824948204</v>
      </c>
      <c r="F11">
        <f>SUM(D10:D11)</f>
        <v>0.9321649157193741</v>
      </c>
      <c r="K11" s="8">
        <v>5</v>
      </c>
      <c r="L11" s="11" t="str">
        <f t="shared" si="3"/>
        <v>0101</v>
      </c>
      <c r="M11">
        <v>0.75</v>
      </c>
      <c r="N11">
        <f>SUM($M$6:M11)</f>
        <v>3.05</v>
      </c>
      <c r="O11" s="12">
        <f t="shared" si="4"/>
        <v>1.1200000000000001</v>
      </c>
      <c r="P11" t="str">
        <f t="shared" si="5"/>
        <v/>
      </c>
      <c r="Q11">
        <f t="shared" si="2"/>
        <v>5</v>
      </c>
      <c r="R11" t="str">
        <f t="shared" si="2"/>
        <v/>
      </c>
      <c r="S11">
        <f t="shared" si="2"/>
        <v>7</v>
      </c>
      <c r="T11">
        <f t="shared" si="2"/>
        <v>15</v>
      </c>
      <c r="U11">
        <f t="shared" si="2"/>
        <v>31</v>
      </c>
      <c r="X11" s="9">
        <v>5</v>
      </c>
      <c r="Y11" s="10" t="str">
        <f t="shared" si="6"/>
        <v>0101</v>
      </c>
      <c r="Z11" s="13">
        <f>G17</f>
        <v>1.188309034686216</v>
      </c>
    </row>
    <row r="12" spans="2:26" x14ac:dyDescent="0.25">
      <c r="B12">
        <f>SUM($D$6:D12)</f>
        <v>3.4175812417443567</v>
      </c>
      <c r="C12" s="8">
        <v>6</v>
      </c>
      <c r="D12">
        <v>0.53750399439971375</v>
      </c>
      <c r="E12">
        <f>D12</f>
        <v>0.53750399439971375</v>
      </c>
      <c r="K12" s="8">
        <v>6</v>
      </c>
      <c r="L12" s="11" t="str">
        <f t="shared" si="3"/>
        <v>0110</v>
      </c>
      <c r="M12">
        <v>0.54</v>
      </c>
      <c r="N12">
        <f>SUM($M$6:M12)</f>
        <v>3.59</v>
      </c>
      <c r="O12" s="7">
        <f t="shared" si="4"/>
        <v>0.54</v>
      </c>
      <c r="P12">
        <f t="shared" si="5"/>
        <v>6</v>
      </c>
      <c r="Q12" t="str">
        <f t="shared" si="2"/>
        <v/>
      </c>
      <c r="R12" t="str">
        <f t="shared" si="2"/>
        <v/>
      </c>
      <c r="S12">
        <f t="shared" si="2"/>
        <v>7</v>
      </c>
      <c r="T12">
        <f t="shared" si="2"/>
        <v>15</v>
      </c>
      <c r="U12">
        <f t="shared" si="2"/>
        <v>31</v>
      </c>
      <c r="X12" s="9">
        <v>6</v>
      </c>
      <c r="Y12" s="10" t="str">
        <f t="shared" si="6"/>
        <v>0110</v>
      </c>
      <c r="Z12" s="12">
        <f>F19</f>
        <v>1.435978756910071</v>
      </c>
    </row>
    <row r="13" spans="2:26" x14ac:dyDescent="0.25">
      <c r="B13">
        <f>SUM($D$6:D13)</f>
        <v>3.7601541442532129</v>
      </c>
      <c r="C13" s="8">
        <v>7</v>
      </c>
      <c r="D13">
        <v>0.34257290250885608</v>
      </c>
      <c r="H13">
        <f>SUM(D6:D13)</f>
        <v>3.7601541442532129</v>
      </c>
      <c r="K13" s="8">
        <v>7</v>
      </c>
      <c r="L13" s="11" t="str">
        <f t="shared" si="3"/>
        <v>0111</v>
      </c>
      <c r="M13">
        <v>0.34</v>
      </c>
      <c r="N13">
        <f>SUM($M$6:M13)</f>
        <v>3.9299999999999997</v>
      </c>
      <c r="O13" s="14">
        <f t="shared" si="4"/>
        <v>3.9299999999999997</v>
      </c>
      <c r="P13" t="str">
        <f t="shared" si="5"/>
        <v/>
      </c>
      <c r="Q13" t="str">
        <f t="shared" si="2"/>
        <v/>
      </c>
      <c r="R13" t="str">
        <f t="shared" si="2"/>
        <v/>
      </c>
      <c r="S13">
        <f t="shared" si="2"/>
        <v>7</v>
      </c>
      <c r="T13">
        <f t="shared" si="2"/>
        <v>15</v>
      </c>
      <c r="U13">
        <f t="shared" si="2"/>
        <v>31</v>
      </c>
      <c r="X13" s="9">
        <v>7</v>
      </c>
      <c r="Y13" s="10" t="str">
        <f t="shared" si="6"/>
        <v>0111</v>
      </c>
      <c r="Z13" s="15">
        <f>I21</f>
        <v>8.0171055197905883</v>
      </c>
    </row>
    <row r="14" spans="2:26" x14ac:dyDescent="0.25">
      <c r="B14">
        <f>SUM($D$6:D14)</f>
        <v>3.779382840232548</v>
      </c>
      <c r="C14" s="8">
        <v>8</v>
      </c>
      <c r="D14">
        <v>1.9228695979335186E-2</v>
      </c>
      <c r="E14">
        <f>D14</f>
        <v>1.9228695979335186E-2</v>
      </c>
      <c r="H14" s="5"/>
      <c r="K14" s="8">
        <v>8</v>
      </c>
      <c r="L14" s="10" t="str">
        <f t="shared" si="3"/>
        <v>1000</v>
      </c>
      <c r="M14">
        <v>0.02</v>
      </c>
      <c r="N14">
        <f>SUM($M$6:M14)</f>
        <v>3.9499999999999997</v>
      </c>
      <c r="O14" s="7">
        <f t="shared" si="4"/>
        <v>0.02</v>
      </c>
      <c r="P14">
        <f t="shared" si="5"/>
        <v>8</v>
      </c>
      <c r="Q14">
        <f t="shared" si="2"/>
        <v>9</v>
      </c>
      <c r="R14">
        <f t="shared" si="2"/>
        <v>11</v>
      </c>
      <c r="S14" t="str">
        <f t="shared" si="2"/>
        <v/>
      </c>
      <c r="T14">
        <f t="shared" si="2"/>
        <v>15</v>
      </c>
      <c r="U14">
        <f t="shared" si="2"/>
        <v>31</v>
      </c>
    </row>
    <row r="15" spans="2:26" x14ac:dyDescent="0.25">
      <c r="B15">
        <f>SUM($D$6:D15)</f>
        <v>3.8182377155783707</v>
      </c>
      <c r="C15" s="8">
        <v>9</v>
      </c>
      <c r="D15">
        <v>3.885487534582277E-2</v>
      </c>
      <c r="F15">
        <f>SUM(D14:D15)</f>
        <v>5.8083571325157957E-2</v>
      </c>
      <c r="H15" s="5"/>
      <c r="K15" s="8">
        <v>9</v>
      </c>
      <c r="L15" s="10" t="str">
        <f t="shared" si="3"/>
        <v>1001</v>
      </c>
      <c r="M15">
        <v>0.04</v>
      </c>
      <c r="N15">
        <f>SUM($M$6:M15)</f>
        <v>3.9899999999999998</v>
      </c>
      <c r="O15" s="12">
        <f t="shared" si="4"/>
        <v>0.06</v>
      </c>
      <c r="P15" t="str">
        <f t="shared" si="5"/>
        <v/>
      </c>
      <c r="Q15">
        <f t="shared" si="2"/>
        <v>9</v>
      </c>
      <c r="R15">
        <f t="shared" si="2"/>
        <v>11</v>
      </c>
      <c r="S15" t="str">
        <f t="shared" si="2"/>
        <v/>
      </c>
      <c r="T15">
        <f t="shared" si="2"/>
        <v>15</v>
      </c>
      <c r="U15">
        <f t="shared" si="2"/>
        <v>31</v>
      </c>
    </row>
    <row r="16" spans="2:26" x14ac:dyDescent="0.25">
      <c r="B16">
        <f>SUM($D$6:D16)</f>
        <v>4.1030636704099432</v>
      </c>
      <c r="C16" s="8">
        <v>10</v>
      </c>
      <c r="D16">
        <v>0.28482595483157291</v>
      </c>
      <c r="E16">
        <f>D16</f>
        <v>0.28482595483157291</v>
      </c>
      <c r="H16" s="5"/>
      <c r="K16" s="8">
        <v>10</v>
      </c>
      <c r="L16" s="10" t="str">
        <f t="shared" si="3"/>
        <v>1010</v>
      </c>
      <c r="M16">
        <v>0.28000000000000003</v>
      </c>
      <c r="N16">
        <f>SUM($M$6:M16)</f>
        <v>4.2699999999999996</v>
      </c>
      <c r="O16" s="7">
        <f t="shared" si="4"/>
        <v>0.28000000000000003</v>
      </c>
      <c r="P16">
        <f t="shared" si="5"/>
        <v>10</v>
      </c>
      <c r="Q16" t="str">
        <f t="shared" si="2"/>
        <v/>
      </c>
      <c r="R16">
        <f t="shared" si="2"/>
        <v>11</v>
      </c>
      <c r="S16" t="str">
        <f t="shared" si="2"/>
        <v/>
      </c>
      <c r="T16">
        <f t="shared" si="2"/>
        <v>15</v>
      </c>
      <c r="U16">
        <f t="shared" si="2"/>
        <v>31</v>
      </c>
    </row>
    <row r="17" spans="2:21" x14ac:dyDescent="0.25">
      <c r="B17">
        <f>SUM($D$6:D17)</f>
        <v>4.948463178939428</v>
      </c>
      <c r="C17" s="8">
        <v>11</v>
      </c>
      <c r="D17">
        <v>0.84539950852948498</v>
      </c>
      <c r="G17">
        <f>SUM(D14:D17)</f>
        <v>1.188309034686216</v>
      </c>
      <c r="H17" s="5"/>
      <c r="K17" s="8">
        <v>11</v>
      </c>
      <c r="L17" s="10" t="str">
        <f t="shared" si="3"/>
        <v>1011</v>
      </c>
      <c r="M17">
        <v>0.84</v>
      </c>
      <c r="N17">
        <f>SUM($M$6:M17)</f>
        <v>5.1099999999999994</v>
      </c>
      <c r="O17" s="13">
        <f t="shared" si="4"/>
        <v>1.18</v>
      </c>
      <c r="P17" t="str">
        <f t="shared" si="5"/>
        <v/>
      </c>
      <c r="Q17" t="str">
        <f t="shared" si="2"/>
        <v/>
      </c>
      <c r="R17">
        <f t="shared" si="2"/>
        <v>11</v>
      </c>
      <c r="S17" t="str">
        <f t="shared" si="2"/>
        <v/>
      </c>
      <c r="T17">
        <f t="shared" si="2"/>
        <v>15</v>
      </c>
      <c r="U17">
        <f t="shared" si="2"/>
        <v>31</v>
      </c>
    </row>
    <row r="18" spans="2:21" x14ac:dyDescent="0.25">
      <c r="B18">
        <f>SUM($D$6:D18)</f>
        <v>5.5716816015614947</v>
      </c>
      <c r="C18" s="8">
        <v>12</v>
      </c>
      <c r="D18">
        <v>0.62321842262206639</v>
      </c>
      <c r="E18">
        <f>D18</f>
        <v>0.62321842262206639</v>
      </c>
      <c r="F18" s="5"/>
      <c r="G18" s="5"/>
      <c r="H18" s="5"/>
      <c r="K18" s="8">
        <v>12</v>
      </c>
      <c r="L18" s="11" t="str">
        <f t="shared" si="3"/>
        <v>1100</v>
      </c>
      <c r="M18">
        <v>0.62</v>
      </c>
      <c r="N18">
        <f>SUM($M$6:M18)</f>
        <v>5.7299999999999995</v>
      </c>
      <c r="O18" s="7">
        <f t="shared" si="4"/>
        <v>0.62</v>
      </c>
      <c r="P18">
        <f t="shared" si="5"/>
        <v>12</v>
      </c>
      <c r="Q18">
        <f t="shared" si="2"/>
        <v>13</v>
      </c>
      <c r="R18" t="str">
        <f t="shared" si="2"/>
        <v/>
      </c>
      <c r="S18" t="str">
        <f t="shared" si="2"/>
        <v/>
      </c>
      <c r="T18">
        <f t="shared" si="2"/>
        <v>15</v>
      </c>
      <c r="U18">
        <f t="shared" si="2"/>
        <v>31</v>
      </c>
    </row>
    <row r="19" spans="2:21" x14ac:dyDescent="0.25">
      <c r="B19">
        <f>SUM($D$6:D19)</f>
        <v>6.3844419358494999</v>
      </c>
      <c r="C19" s="8">
        <v>13</v>
      </c>
      <c r="D19">
        <v>0.81276033428800476</v>
      </c>
      <c r="E19" s="5"/>
      <c r="F19" s="5">
        <f>SUM(D18:D19)</f>
        <v>1.435978756910071</v>
      </c>
      <c r="G19" s="5"/>
      <c r="H19" s="5"/>
      <c r="K19" s="8">
        <v>13</v>
      </c>
      <c r="L19" s="11" t="str">
        <f t="shared" si="3"/>
        <v>1101</v>
      </c>
      <c r="M19">
        <v>0.81</v>
      </c>
      <c r="N19">
        <f>SUM($M$6:M19)</f>
        <v>6.5399999999999991</v>
      </c>
      <c r="O19" s="12">
        <f t="shared" si="4"/>
        <v>1.4300000000000002</v>
      </c>
      <c r="P19" t="str">
        <f t="shared" si="5"/>
        <v/>
      </c>
      <c r="Q19">
        <f t="shared" si="2"/>
        <v>13</v>
      </c>
      <c r="R19" t="str">
        <f t="shared" si="2"/>
        <v/>
      </c>
      <c r="S19" t="str">
        <f t="shared" si="2"/>
        <v/>
      </c>
      <c r="T19">
        <f t="shared" si="2"/>
        <v>15</v>
      </c>
      <c r="U19">
        <f t="shared" si="2"/>
        <v>31</v>
      </c>
    </row>
    <row r="20" spans="2:21" x14ac:dyDescent="0.25">
      <c r="B20">
        <f>SUM($D$6:D20)</f>
        <v>7.3618598676342009</v>
      </c>
      <c r="C20" s="8">
        <v>14</v>
      </c>
      <c r="D20">
        <v>0.97741793178470104</v>
      </c>
      <c r="E20">
        <f>D20</f>
        <v>0.97741793178470104</v>
      </c>
      <c r="G20" s="5"/>
      <c r="H20" s="5"/>
      <c r="K20" s="8">
        <v>14</v>
      </c>
      <c r="L20" s="11" t="str">
        <f t="shared" si="3"/>
        <v>1110</v>
      </c>
      <c r="M20">
        <v>0.98</v>
      </c>
      <c r="N20">
        <f>SUM($M$6:M20)</f>
        <v>7.52</v>
      </c>
      <c r="O20" s="7">
        <f t="shared" si="4"/>
        <v>0.98</v>
      </c>
      <c r="P20">
        <f t="shared" si="5"/>
        <v>14</v>
      </c>
      <c r="Q20" t="str">
        <f t="shared" si="2"/>
        <v/>
      </c>
      <c r="R20" t="str">
        <f t="shared" si="2"/>
        <v/>
      </c>
      <c r="S20" t="str">
        <f t="shared" si="2"/>
        <v/>
      </c>
      <c r="T20">
        <f t="shared" si="2"/>
        <v>15</v>
      </c>
      <c r="U20">
        <f t="shared" si="2"/>
        <v>31</v>
      </c>
    </row>
    <row r="21" spans="2:21" x14ac:dyDescent="0.25">
      <c r="B21">
        <f>SUM($D$6:D21)</f>
        <v>8.0171055197905883</v>
      </c>
      <c r="C21" s="8">
        <v>15</v>
      </c>
      <c r="D21">
        <v>0.65524565215638786</v>
      </c>
      <c r="G21" s="5"/>
      <c r="H21" s="5"/>
      <c r="I21">
        <f>SUM(D6:D21)</f>
        <v>8.0171055197905883</v>
      </c>
      <c r="K21" s="8">
        <v>15</v>
      </c>
      <c r="L21" s="11" t="str">
        <f t="shared" si="3"/>
        <v>1111</v>
      </c>
      <c r="M21">
        <v>0.66</v>
      </c>
      <c r="N21">
        <f>SUM($M$6:M21)</f>
        <v>8.18</v>
      </c>
      <c r="O21" s="15">
        <f t="shared" si="4"/>
        <v>8.18</v>
      </c>
      <c r="P21" t="str">
        <f t="shared" si="5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>
        <f t="shared" si="2"/>
        <v>15</v>
      </c>
      <c r="U21">
        <f t="shared" si="2"/>
        <v>31</v>
      </c>
    </row>
    <row r="23" spans="2:21" x14ac:dyDescent="0.25">
      <c r="D23">
        <f>SUM(D6:D21)</f>
        <v>8.0171055197905883</v>
      </c>
    </row>
    <row r="24" spans="2:21" x14ac:dyDescent="0.25">
      <c r="L24">
        <v>1</v>
      </c>
      <c r="M24">
        <v>0</v>
      </c>
    </row>
    <row r="25" spans="2:21" x14ac:dyDescent="0.25">
      <c r="L25">
        <v>2</v>
      </c>
    </row>
    <row r="26" spans="2:21" x14ac:dyDescent="0.25">
      <c r="L26">
        <v>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1C64-32A8-49FF-85DE-11438226E0B9}">
  <dimension ref="A2:AI125"/>
  <sheetViews>
    <sheetView topLeftCell="O91" zoomScaleNormal="100" workbookViewId="0">
      <selection activeCell="U96" sqref="U96"/>
    </sheetView>
  </sheetViews>
  <sheetFormatPr defaultRowHeight="15" x14ac:dyDescent="0.25"/>
  <cols>
    <col min="11" max="12" width="11.140625" customWidth="1"/>
    <col min="20" max="20" width="13" customWidth="1"/>
  </cols>
  <sheetData>
    <row r="2" spans="2:28" x14ac:dyDescent="0.25">
      <c r="C2" t="s">
        <v>62</v>
      </c>
    </row>
    <row r="3" spans="2:28" x14ac:dyDescent="0.25">
      <c r="B3" t="s">
        <v>63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</row>
    <row r="4" spans="2:28" x14ac:dyDescent="0.25">
      <c r="B4">
        <v>0</v>
      </c>
      <c r="C4" s="8">
        <v>8</v>
      </c>
      <c r="D4" s="8">
        <v>6</v>
      </c>
      <c r="E4" s="8">
        <v>4</v>
      </c>
      <c r="F4" s="8">
        <v>2</v>
      </c>
    </row>
    <row r="5" spans="2:28" x14ac:dyDescent="0.25">
      <c r="B5">
        <v>1</v>
      </c>
      <c r="C5" s="8">
        <v>7</v>
      </c>
      <c r="D5" s="8">
        <v>5</v>
      </c>
      <c r="E5" s="8">
        <v>3</v>
      </c>
      <c r="F5" s="8">
        <v>1</v>
      </c>
    </row>
    <row r="6" spans="2:28" x14ac:dyDescent="0.25">
      <c r="B6">
        <v>2</v>
      </c>
      <c r="C6" s="8">
        <v>6</v>
      </c>
      <c r="D6" s="8">
        <v>4</v>
      </c>
      <c r="E6" s="8">
        <v>2</v>
      </c>
      <c r="F6" s="5" t="s">
        <v>64</v>
      </c>
    </row>
    <row r="7" spans="2:28" x14ac:dyDescent="0.25">
      <c r="B7">
        <v>3</v>
      </c>
      <c r="C7" s="8">
        <v>5</v>
      </c>
      <c r="D7" s="8">
        <v>3</v>
      </c>
      <c r="E7" s="8">
        <v>1</v>
      </c>
    </row>
    <row r="8" spans="2:28" x14ac:dyDescent="0.25">
      <c r="B8">
        <v>4</v>
      </c>
      <c r="C8" s="8">
        <v>4</v>
      </c>
      <c r="D8" s="8">
        <v>2</v>
      </c>
    </row>
    <row r="9" spans="2:28" x14ac:dyDescent="0.25">
      <c r="B9">
        <v>5</v>
      </c>
      <c r="C9" s="8">
        <v>3</v>
      </c>
      <c r="E9" s="7"/>
    </row>
    <row r="10" spans="2:28" x14ac:dyDescent="0.25">
      <c r="B10">
        <v>6</v>
      </c>
    </row>
    <row r="11" spans="2:28" x14ac:dyDescent="0.25">
      <c r="B11">
        <v>7</v>
      </c>
      <c r="D11" s="7"/>
      <c r="E11" s="5"/>
    </row>
    <row r="12" spans="2:28" x14ac:dyDescent="0.25">
      <c r="B12">
        <v>8</v>
      </c>
    </row>
    <row r="13" spans="2:28" x14ac:dyDescent="0.25">
      <c r="B13">
        <v>9</v>
      </c>
      <c r="C13" s="7"/>
    </row>
    <row r="14" spans="2:28" x14ac:dyDescent="0.25">
      <c r="B14">
        <v>10</v>
      </c>
    </row>
    <row r="15" spans="2:28" x14ac:dyDescent="0.25">
      <c r="O15" t="s">
        <v>84</v>
      </c>
      <c r="V15" t="s">
        <v>84</v>
      </c>
    </row>
    <row r="16" spans="2:28" x14ac:dyDescent="0.25">
      <c r="H16" t="s">
        <v>78</v>
      </c>
      <c r="I16" t="s">
        <v>79</v>
      </c>
      <c r="K16" t="s">
        <v>80</v>
      </c>
      <c r="L16" t="s">
        <v>81</v>
      </c>
      <c r="M16" t="s">
        <v>82</v>
      </c>
      <c r="N16" t="s">
        <v>83</v>
      </c>
      <c r="O16" t="s">
        <v>78</v>
      </c>
      <c r="P16" t="s">
        <v>79</v>
      </c>
      <c r="Q16" t="s">
        <v>80</v>
      </c>
      <c r="R16" t="s">
        <v>81</v>
      </c>
      <c r="S16" t="s">
        <v>90</v>
      </c>
      <c r="T16" t="s">
        <v>85</v>
      </c>
      <c r="U16" t="s">
        <v>86</v>
      </c>
      <c r="V16" t="s">
        <v>78</v>
      </c>
      <c r="W16" t="s">
        <v>79</v>
      </c>
      <c r="X16" t="s">
        <v>80</v>
      </c>
      <c r="Y16" t="s">
        <v>81</v>
      </c>
      <c r="Z16" t="s">
        <v>90</v>
      </c>
      <c r="AA16" t="s">
        <v>85</v>
      </c>
      <c r="AB16" t="s">
        <v>86</v>
      </c>
    </row>
    <row r="17" spans="3:28" x14ac:dyDescent="0.25">
      <c r="C17" t="s">
        <v>65</v>
      </c>
      <c r="G17">
        <v>1</v>
      </c>
      <c r="M17">
        <v>2</v>
      </c>
      <c r="N17">
        <f>H17*2+I17+K17*2+L17</f>
        <v>0</v>
      </c>
      <c r="O17" s="17"/>
      <c r="P17" s="17"/>
      <c r="Q17" s="17"/>
      <c r="R17" s="17"/>
      <c r="S17" s="17">
        <f>$N17-(O17*2+P17+Q17*2+R17)</f>
        <v>0</v>
      </c>
      <c r="T17" s="17">
        <f>$H17+$I17-O17-P17</f>
        <v>0</v>
      </c>
      <c r="U17" s="17">
        <f>SUM($H17:$L17)-SUM(O17:R17)</f>
        <v>0</v>
      </c>
      <c r="V17" s="16"/>
      <c r="W17" s="16"/>
      <c r="X17" s="16"/>
      <c r="Y17" s="16"/>
      <c r="Z17" s="16">
        <f>$N17-(V17*2+W17+X17*2+Y17)</f>
        <v>0</v>
      </c>
      <c r="AA17" s="16">
        <f t="shared" ref="AA17:AA31" si="0">$H17+$I17-V17-W17</f>
        <v>0</v>
      </c>
      <c r="AB17" s="16">
        <f t="shared" ref="AB17:AB31" si="1">SUM($H17:$L17)-SUM(V17:Y17)</f>
        <v>0</v>
      </c>
    </row>
    <row r="18" spans="3:28" x14ac:dyDescent="0.25">
      <c r="C18" t="s">
        <v>66</v>
      </c>
      <c r="G18">
        <v>2</v>
      </c>
      <c r="L18">
        <v>1</v>
      </c>
      <c r="M18">
        <v>1</v>
      </c>
      <c r="N18">
        <f t="shared" ref="N18:N31" si="2">H18*2+I18+K18*2+L18</f>
        <v>1</v>
      </c>
      <c r="O18" s="17"/>
      <c r="P18" s="17"/>
      <c r="Q18" s="17"/>
      <c r="R18" s="17"/>
      <c r="S18" s="17">
        <f t="shared" ref="S18:S31" si="3">$N18-(O18*2+P18+Q18*2+R18)</f>
        <v>1</v>
      </c>
      <c r="T18" s="17">
        <f t="shared" ref="T18:T31" si="4">$H18+$I18-O18-P18</f>
        <v>0</v>
      </c>
      <c r="U18" s="17">
        <f t="shared" ref="U18:U31" si="5">SUM($H18:$L18)-SUM(O18:R18)</f>
        <v>1</v>
      </c>
      <c r="V18" s="16"/>
      <c r="W18" s="16"/>
      <c r="X18" s="16"/>
      <c r="Y18" s="16"/>
      <c r="Z18" s="16">
        <f t="shared" ref="Z18:Z31" si="6">$N18-(V18*2+W18+X18*2+Y18)</f>
        <v>1</v>
      </c>
      <c r="AA18" s="16">
        <f t="shared" si="0"/>
        <v>0</v>
      </c>
      <c r="AB18" s="16">
        <f t="shared" si="1"/>
        <v>1</v>
      </c>
    </row>
    <row r="19" spans="3:28" x14ac:dyDescent="0.25">
      <c r="C19" t="s">
        <v>67</v>
      </c>
      <c r="G19">
        <v>3</v>
      </c>
      <c r="K19">
        <v>1</v>
      </c>
      <c r="M19">
        <v>1</v>
      </c>
      <c r="N19">
        <f t="shared" si="2"/>
        <v>2</v>
      </c>
      <c r="R19">
        <v>1</v>
      </c>
      <c r="S19">
        <f t="shared" si="3"/>
        <v>1</v>
      </c>
      <c r="T19">
        <f t="shared" si="4"/>
        <v>0</v>
      </c>
      <c r="U19">
        <f t="shared" si="5"/>
        <v>0</v>
      </c>
      <c r="V19" s="16"/>
      <c r="W19" s="16"/>
      <c r="X19" s="16"/>
      <c r="Y19" s="16"/>
      <c r="Z19" s="16">
        <f t="shared" si="6"/>
        <v>2</v>
      </c>
      <c r="AA19" s="16">
        <f t="shared" si="0"/>
        <v>0</v>
      </c>
      <c r="AB19" s="16">
        <f t="shared" si="1"/>
        <v>1</v>
      </c>
    </row>
    <row r="20" spans="3:28" x14ac:dyDescent="0.25">
      <c r="C20" t="s">
        <v>68</v>
      </c>
      <c r="G20">
        <v>4</v>
      </c>
      <c r="I20">
        <v>1</v>
      </c>
      <c r="M20">
        <v>1</v>
      </c>
      <c r="N20">
        <f t="shared" si="2"/>
        <v>1</v>
      </c>
      <c r="O20" s="17"/>
      <c r="P20" s="17"/>
      <c r="Q20" s="17"/>
      <c r="R20" s="17"/>
      <c r="S20" s="17">
        <f t="shared" si="3"/>
        <v>1</v>
      </c>
      <c r="T20" s="17">
        <f t="shared" si="4"/>
        <v>1</v>
      </c>
      <c r="U20" s="17">
        <f t="shared" si="5"/>
        <v>1</v>
      </c>
      <c r="V20" s="16"/>
      <c r="W20" s="16"/>
      <c r="X20" s="16"/>
      <c r="Y20" s="16"/>
      <c r="Z20" s="16">
        <f t="shared" si="6"/>
        <v>1</v>
      </c>
      <c r="AA20" s="16">
        <f t="shared" si="0"/>
        <v>1</v>
      </c>
      <c r="AB20" s="16">
        <f t="shared" si="1"/>
        <v>1</v>
      </c>
    </row>
    <row r="21" spans="3:28" x14ac:dyDescent="0.25">
      <c r="C21" t="s">
        <v>69</v>
      </c>
      <c r="G21">
        <v>5</v>
      </c>
      <c r="H21">
        <v>1</v>
      </c>
      <c r="M21">
        <v>1</v>
      </c>
      <c r="N21">
        <f t="shared" si="2"/>
        <v>2</v>
      </c>
      <c r="P21">
        <v>1</v>
      </c>
      <c r="S21">
        <f t="shared" si="3"/>
        <v>1</v>
      </c>
      <c r="T21">
        <f t="shared" si="4"/>
        <v>0</v>
      </c>
      <c r="U21">
        <f t="shared" si="5"/>
        <v>0</v>
      </c>
      <c r="V21" s="16"/>
      <c r="W21" s="16"/>
      <c r="X21" s="16"/>
      <c r="Y21" s="16"/>
      <c r="Z21" s="16">
        <f t="shared" si="6"/>
        <v>2</v>
      </c>
      <c r="AA21" s="16">
        <f t="shared" si="0"/>
        <v>1</v>
      </c>
      <c r="AB21" s="16">
        <f t="shared" si="1"/>
        <v>1</v>
      </c>
    </row>
    <row r="22" spans="3:28" x14ac:dyDescent="0.25">
      <c r="C22" t="s">
        <v>70</v>
      </c>
      <c r="G22">
        <v>6</v>
      </c>
      <c r="L22">
        <v>2</v>
      </c>
      <c r="N22">
        <f t="shared" si="2"/>
        <v>2</v>
      </c>
      <c r="R22">
        <v>1</v>
      </c>
      <c r="S22">
        <f t="shared" si="3"/>
        <v>1</v>
      </c>
      <c r="T22">
        <f t="shared" si="4"/>
        <v>0</v>
      </c>
      <c r="U22">
        <f t="shared" si="5"/>
        <v>1</v>
      </c>
      <c r="V22" s="16"/>
      <c r="W22" s="16"/>
      <c r="X22" s="16"/>
      <c r="Y22" s="16"/>
      <c r="Z22" s="16">
        <f t="shared" si="6"/>
        <v>2</v>
      </c>
      <c r="AA22" s="16">
        <f t="shared" si="0"/>
        <v>0</v>
      </c>
      <c r="AB22" s="16">
        <f t="shared" si="1"/>
        <v>2</v>
      </c>
    </row>
    <row r="23" spans="3:28" x14ac:dyDescent="0.25">
      <c r="C23" t="s">
        <v>71</v>
      </c>
      <c r="G23">
        <v>7</v>
      </c>
      <c r="K23">
        <v>1</v>
      </c>
      <c r="L23">
        <v>1</v>
      </c>
      <c r="N23">
        <f t="shared" si="2"/>
        <v>3</v>
      </c>
      <c r="Q23">
        <v>1</v>
      </c>
      <c r="S23">
        <f t="shared" si="3"/>
        <v>1</v>
      </c>
      <c r="T23">
        <f t="shared" si="4"/>
        <v>0</v>
      </c>
      <c r="U23">
        <f t="shared" si="5"/>
        <v>1</v>
      </c>
      <c r="Y23">
        <v>2</v>
      </c>
      <c r="Z23">
        <f t="shared" si="6"/>
        <v>1</v>
      </c>
      <c r="AA23">
        <f t="shared" si="0"/>
        <v>0</v>
      </c>
      <c r="AB23">
        <f t="shared" si="1"/>
        <v>0</v>
      </c>
    </row>
    <row r="24" spans="3:28" x14ac:dyDescent="0.25">
      <c r="C24" t="s">
        <v>72</v>
      </c>
      <c r="G24">
        <v>8</v>
      </c>
      <c r="I24">
        <v>1</v>
      </c>
      <c r="L24">
        <v>1</v>
      </c>
      <c r="N24">
        <f t="shared" si="2"/>
        <v>2</v>
      </c>
      <c r="R24">
        <v>1</v>
      </c>
      <c r="S24">
        <f t="shared" si="3"/>
        <v>1</v>
      </c>
      <c r="T24">
        <f t="shared" si="4"/>
        <v>1</v>
      </c>
      <c r="U24">
        <f t="shared" si="5"/>
        <v>1</v>
      </c>
      <c r="W24">
        <v>1</v>
      </c>
      <c r="Z24">
        <f t="shared" si="6"/>
        <v>1</v>
      </c>
      <c r="AA24">
        <f t="shared" si="0"/>
        <v>0</v>
      </c>
      <c r="AB24">
        <f t="shared" si="1"/>
        <v>1</v>
      </c>
    </row>
    <row r="25" spans="3:28" x14ac:dyDescent="0.25">
      <c r="C25" t="s">
        <v>73</v>
      </c>
      <c r="G25">
        <v>9</v>
      </c>
      <c r="H25">
        <v>1</v>
      </c>
      <c r="L25">
        <v>1</v>
      </c>
      <c r="N25">
        <f t="shared" si="2"/>
        <v>3</v>
      </c>
      <c r="P25">
        <v>1</v>
      </c>
      <c r="R25">
        <v>1</v>
      </c>
      <c r="S25">
        <f t="shared" si="3"/>
        <v>1</v>
      </c>
      <c r="T25">
        <f t="shared" si="4"/>
        <v>0</v>
      </c>
      <c r="U25">
        <f t="shared" si="5"/>
        <v>0</v>
      </c>
      <c r="V25">
        <v>1</v>
      </c>
      <c r="Z25">
        <f t="shared" si="6"/>
        <v>1</v>
      </c>
      <c r="AA25">
        <f t="shared" si="0"/>
        <v>0</v>
      </c>
      <c r="AB25">
        <f t="shared" si="1"/>
        <v>1</v>
      </c>
    </row>
    <row r="26" spans="3:28" x14ac:dyDescent="0.25">
      <c r="C26" t="s">
        <v>74</v>
      </c>
      <c r="G26">
        <v>10</v>
      </c>
      <c r="K26">
        <v>2</v>
      </c>
      <c r="N26">
        <f t="shared" si="2"/>
        <v>4</v>
      </c>
      <c r="Q26">
        <v>1</v>
      </c>
      <c r="R26">
        <v>1</v>
      </c>
      <c r="S26">
        <f t="shared" si="3"/>
        <v>1</v>
      </c>
      <c r="T26">
        <f t="shared" si="4"/>
        <v>0</v>
      </c>
      <c r="U26">
        <f t="shared" si="5"/>
        <v>0</v>
      </c>
      <c r="V26" s="16"/>
      <c r="W26" s="16"/>
      <c r="X26" s="16"/>
      <c r="Y26" s="16"/>
      <c r="Z26">
        <f t="shared" si="6"/>
        <v>4</v>
      </c>
      <c r="AA26">
        <f t="shared" si="0"/>
        <v>0</v>
      </c>
      <c r="AB26">
        <f t="shared" si="1"/>
        <v>2</v>
      </c>
    </row>
    <row r="27" spans="3:28" x14ac:dyDescent="0.25">
      <c r="C27" t="s">
        <v>75</v>
      </c>
      <c r="G27">
        <v>11</v>
      </c>
      <c r="I27">
        <v>1</v>
      </c>
      <c r="K27">
        <v>1</v>
      </c>
      <c r="N27">
        <f t="shared" si="2"/>
        <v>3</v>
      </c>
      <c r="Q27">
        <v>1</v>
      </c>
      <c r="S27">
        <f t="shared" si="3"/>
        <v>1</v>
      </c>
      <c r="T27">
        <f t="shared" si="4"/>
        <v>1</v>
      </c>
      <c r="U27">
        <f t="shared" si="5"/>
        <v>1</v>
      </c>
      <c r="W27">
        <v>1</v>
      </c>
      <c r="Y27">
        <v>1</v>
      </c>
      <c r="Z27">
        <f t="shared" si="6"/>
        <v>1</v>
      </c>
      <c r="AA27">
        <f t="shared" si="0"/>
        <v>0</v>
      </c>
      <c r="AB27">
        <f t="shared" si="1"/>
        <v>0</v>
      </c>
    </row>
    <row r="28" spans="3:28" x14ac:dyDescent="0.25">
      <c r="C28" t="s">
        <v>76</v>
      </c>
      <c r="G28">
        <v>12</v>
      </c>
      <c r="H28">
        <v>1</v>
      </c>
      <c r="K28">
        <v>1</v>
      </c>
      <c r="N28">
        <f t="shared" si="2"/>
        <v>4</v>
      </c>
      <c r="P28">
        <v>1</v>
      </c>
      <c r="Q28">
        <v>1</v>
      </c>
      <c r="S28">
        <f t="shared" si="3"/>
        <v>1</v>
      </c>
      <c r="T28">
        <f t="shared" si="4"/>
        <v>0</v>
      </c>
      <c r="U28">
        <f t="shared" si="5"/>
        <v>0</v>
      </c>
      <c r="V28">
        <v>1</v>
      </c>
      <c r="Y28">
        <v>1</v>
      </c>
      <c r="Z28">
        <f t="shared" si="6"/>
        <v>1</v>
      </c>
      <c r="AA28">
        <f t="shared" si="0"/>
        <v>0</v>
      </c>
      <c r="AB28">
        <f t="shared" si="1"/>
        <v>0</v>
      </c>
    </row>
    <row r="29" spans="3:28" x14ac:dyDescent="0.25">
      <c r="C29" t="s">
        <v>77</v>
      </c>
      <c r="G29">
        <v>13</v>
      </c>
      <c r="I29">
        <v>2</v>
      </c>
      <c r="N29">
        <f t="shared" si="2"/>
        <v>2</v>
      </c>
      <c r="P29">
        <v>1</v>
      </c>
      <c r="S29">
        <f t="shared" si="3"/>
        <v>1</v>
      </c>
      <c r="T29">
        <f t="shared" si="4"/>
        <v>1</v>
      </c>
      <c r="U29">
        <f t="shared" si="5"/>
        <v>1</v>
      </c>
      <c r="V29" s="16"/>
      <c r="W29" s="16"/>
      <c r="X29" s="16"/>
      <c r="Y29" s="16"/>
      <c r="Z29">
        <f t="shared" si="6"/>
        <v>2</v>
      </c>
      <c r="AA29">
        <f t="shared" si="0"/>
        <v>2</v>
      </c>
      <c r="AB29">
        <f t="shared" si="1"/>
        <v>2</v>
      </c>
    </row>
    <row r="30" spans="3:28" x14ac:dyDescent="0.25">
      <c r="G30">
        <v>14</v>
      </c>
      <c r="H30">
        <v>1</v>
      </c>
      <c r="I30">
        <v>1</v>
      </c>
      <c r="N30">
        <f t="shared" si="2"/>
        <v>3</v>
      </c>
      <c r="P30">
        <v>2</v>
      </c>
      <c r="S30">
        <f t="shared" si="3"/>
        <v>1</v>
      </c>
      <c r="T30">
        <f t="shared" si="4"/>
        <v>0</v>
      </c>
      <c r="U30">
        <f t="shared" si="5"/>
        <v>0</v>
      </c>
      <c r="V30">
        <v>1</v>
      </c>
      <c r="Z30">
        <f t="shared" si="6"/>
        <v>1</v>
      </c>
      <c r="AA30">
        <f t="shared" si="0"/>
        <v>1</v>
      </c>
      <c r="AB30">
        <f t="shared" si="1"/>
        <v>1</v>
      </c>
    </row>
    <row r="31" spans="3:28" x14ac:dyDescent="0.25">
      <c r="G31">
        <v>15</v>
      </c>
      <c r="H31">
        <v>2</v>
      </c>
      <c r="N31">
        <f t="shared" si="2"/>
        <v>4</v>
      </c>
      <c r="O31">
        <v>1</v>
      </c>
      <c r="P31">
        <v>1</v>
      </c>
      <c r="S31">
        <f t="shared" si="3"/>
        <v>1</v>
      </c>
      <c r="T31">
        <f t="shared" si="4"/>
        <v>0</v>
      </c>
      <c r="U31">
        <f t="shared" si="5"/>
        <v>0</v>
      </c>
      <c r="V31" s="16"/>
      <c r="W31" s="16"/>
      <c r="X31" s="16"/>
      <c r="Y31" s="16"/>
      <c r="Z31">
        <f t="shared" si="6"/>
        <v>4</v>
      </c>
      <c r="AA31">
        <f t="shared" si="0"/>
        <v>2</v>
      </c>
      <c r="AB31">
        <f t="shared" si="1"/>
        <v>2</v>
      </c>
    </row>
    <row r="34" spans="7:35" x14ac:dyDescent="0.25">
      <c r="O34" t="s">
        <v>87</v>
      </c>
      <c r="V34" t="s">
        <v>87</v>
      </c>
      <c r="AC34" t="s">
        <v>87</v>
      </c>
    </row>
    <row r="35" spans="7:35" x14ac:dyDescent="0.25">
      <c r="H35" t="s">
        <v>78</v>
      </c>
      <c r="I35" t="s">
        <v>79</v>
      </c>
      <c r="K35" t="s">
        <v>80</v>
      </c>
      <c r="L35" t="s">
        <v>81</v>
      </c>
      <c r="M35" t="s">
        <v>82</v>
      </c>
      <c r="N35" t="s">
        <v>83</v>
      </c>
      <c r="O35" t="s">
        <v>78</v>
      </c>
      <c r="P35" t="s">
        <v>79</v>
      </c>
      <c r="Q35" t="s">
        <v>80</v>
      </c>
      <c r="R35" t="s">
        <v>81</v>
      </c>
      <c r="S35" t="s">
        <v>90</v>
      </c>
      <c r="T35" t="s">
        <v>85</v>
      </c>
      <c r="U35" t="s">
        <v>86</v>
      </c>
      <c r="V35" t="s">
        <v>78</v>
      </c>
      <c r="W35" t="s">
        <v>79</v>
      </c>
      <c r="X35" t="s">
        <v>80</v>
      </c>
      <c r="Y35" t="s">
        <v>81</v>
      </c>
      <c r="Z35" t="s">
        <v>90</v>
      </c>
      <c r="AA35" t="s">
        <v>85</v>
      </c>
      <c r="AB35" t="s">
        <v>86</v>
      </c>
      <c r="AC35" t="s">
        <v>78</v>
      </c>
      <c r="AD35" t="s">
        <v>79</v>
      </c>
      <c r="AE35" t="s">
        <v>80</v>
      </c>
      <c r="AF35" t="s">
        <v>81</v>
      </c>
      <c r="AG35" t="s">
        <v>90</v>
      </c>
      <c r="AH35" t="s">
        <v>85</v>
      </c>
      <c r="AI35" t="s">
        <v>86</v>
      </c>
    </row>
    <row r="36" spans="7:35" x14ac:dyDescent="0.25">
      <c r="G36">
        <v>1</v>
      </c>
      <c r="M36">
        <v>2</v>
      </c>
      <c r="N36">
        <f>H36*2+I36+K36*2+L36</f>
        <v>0</v>
      </c>
      <c r="O36" s="17"/>
      <c r="P36" s="17"/>
      <c r="Q36" s="17"/>
      <c r="R36" s="17"/>
      <c r="S36" s="17">
        <f>$N36-(O36*2+P36+Q36*2+R36)</f>
        <v>0</v>
      </c>
      <c r="T36" s="17">
        <f>$H36+$I36-O36-P36</f>
        <v>0</v>
      </c>
      <c r="U36" s="17">
        <f>SUM($H36:$L36)-SUM(O36:R36)</f>
        <v>0</v>
      </c>
      <c r="V36" s="16"/>
      <c r="W36" s="16"/>
      <c r="X36" s="16"/>
      <c r="Y36" s="16"/>
      <c r="Z36" s="16">
        <f>$N36-(V36*2+W36+X36*2+Y36)</f>
        <v>0</v>
      </c>
      <c r="AA36" s="16">
        <f t="shared" ref="AA36:AA50" si="7">$H36+$I36-V36-W36</f>
        <v>0</v>
      </c>
      <c r="AB36" s="16">
        <f t="shared" ref="AB36:AB50" si="8">SUM($H36:$L36)-SUM(V36:Y36)</f>
        <v>0</v>
      </c>
      <c r="AC36" s="16"/>
      <c r="AD36" s="16"/>
      <c r="AE36" s="16"/>
      <c r="AF36" s="16"/>
      <c r="AG36" s="16">
        <f>$N36-(AC36*2+AD36+AE36*2+AF36)</f>
        <v>0</v>
      </c>
      <c r="AH36" s="16">
        <f>$H36+$I36-AC36-AD36</f>
        <v>0</v>
      </c>
      <c r="AI36" s="16">
        <f>SUM($H36:$L36)-SUM(AC36:AF36)</f>
        <v>0</v>
      </c>
    </row>
    <row r="37" spans="7:35" x14ac:dyDescent="0.25">
      <c r="G37">
        <v>2</v>
      </c>
      <c r="L37">
        <v>1</v>
      </c>
      <c r="M37">
        <v>1</v>
      </c>
      <c r="N37">
        <f t="shared" ref="N37:N50" si="9">H37*2+I37+K37*2+L37</f>
        <v>1</v>
      </c>
      <c r="O37" s="17"/>
      <c r="P37" s="17"/>
      <c r="Q37" s="17"/>
      <c r="R37" s="17"/>
      <c r="S37" s="17">
        <f t="shared" ref="S37:S50" si="10">$N37-(O37*2+P37+Q37*2+R37)</f>
        <v>1</v>
      </c>
      <c r="T37" s="17">
        <f t="shared" ref="T37:T50" si="11">$H37+$I37-O37-P37</f>
        <v>0</v>
      </c>
      <c r="U37" s="17">
        <f t="shared" ref="U37:U50" si="12">SUM($H37:$L37)-SUM(O37:R37)</f>
        <v>1</v>
      </c>
      <c r="V37" s="16"/>
      <c r="W37" s="16"/>
      <c r="X37" s="16"/>
      <c r="Y37" s="16"/>
      <c r="Z37" s="16">
        <f t="shared" ref="Z37:Z50" si="13">$N37-(V37*2+W37+X37*2+Y37)</f>
        <v>1</v>
      </c>
      <c r="AA37" s="16">
        <f t="shared" si="7"/>
        <v>0</v>
      </c>
      <c r="AB37" s="16">
        <f t="shared" si="8"/>
        <v>1</v>
      </c>
      <c r="AC37" s="16"/>
      <c r="AD37" s="16"/>
      <c r="AE37" s="16"/>
      <c r="AF37" s="16"/>
      <c r="AG37" s="16">
        <f t="shared" ref="AG37:AG50" si="14">$N37-(AC37*2+AD37+AE37*2+AF37)</f>
        <v>1</v>
      </c>
      <c r="AH37" s="16">
        <f t="shared" ref="AH37:AH50" si="15">$H37+$I37-AC37-AD37</f>
        <v>0</v>
      </c>
      <c r="AI37" s="16">
        <f t="shared" ref="AI37:AI50" si="16">SUM($H37:$L37)-SUM(AC37:AF37)</f>
        <v>1</v>
      </c>
    </row>
    <row r="38" spans="7:35" x14ac:dyDescent="0.25">
      <c r="G38">
        <v>3</v>
      </c>
      <c r="K38">
        <v>1</v>
      </c>
      <c r="M38">
        <v>1</v>
      </c>
      <c r="N38">
        <f t="shared" si="9"/>
        <v>2</v>
      </c>
      <c r="O38" s="17"/>
      <c r="P38" s="17"/>
      <c r="Q38" s="17"/>
      <c r="R38" s="17"/>
      <c r="S38" s="17">
        <f t="shared" si="10"/>
        <v>2</v>
      </c>
      <c r="T38" s="17">
        <f t="shared" si="11"/>
        <v>0</v>
      </c>
      <c r="U38" s="17">
        <f t="shared" si="12"/>
        <v>1</v>
      </c>
      <c r="V38" s="16"/>
      <c r="W38" s="16"/>
      <c r="X38" s="16"/>
      <c r="Y38" s="16"/>
      <c r="Z38" s="16">
        <f t="shared" si="13"/>
        <v>2</v>
      </c>
      <c r="AA38" s="16">
        <f t="shared" si="7"/>
        <v>0</v>
      </c>
      <c r="AB38" s="16">
        <f t="shared" si="8"/>
        <v>1</v>
      </c>
      <c r="AC38" s="16"/>
      <c r="AD38" s="16"/>
      <c r="AE38" s="16"/>
      <c r="AF38" s="16"/>
      <c r="AG38" s="16">
        <f t="shared" si="14"/>
        <v>2</v>
      </c>
      <c r="AH38" s="16">
        <f t="shared" si="15"/>
        <v>0</v>
      </c>
      <c r="AI38" s="16">
        <f t="shared" si="16"/>
        <v>1</v>
      </c>
    </row>
    <row r="39" spans="7:35" x14ac:dyDescent="0.25">
      <c r="G39">
        <v>4</v>
      </c>
      <c r="I39">
        <v>1</v>
      </c>
      <c r="M39">
        <v>1</v>
      </c>
      <c r="N39">
        <f t="shared" si="9"/>
        <v>1</v>
      </c>
      <c r="O39" s="17"/>
      <c r="P39" s="17"/>
      <c r="Q39" s="17"/>
      <c r="R39" s="17"/>
      <c r="S39" s="17">
        <f t="shared" si="10"/>
        <v>1</v>
      </c>
      <c r="T39" s="17">
        <f t="shared" si="11"/>
        <v>1</v>
      </c>
      <c r="U39" s="17">
        <f t="shared" si="12"/>
        <v>1</v>
      </c>
      <c r="V39" s="16"/>
      <c r="W39" s="16"/>
      <c r="X39" s="16"/>
      <c r="Y39" s="16"/>
      <c r="Z39" s="16">
        <f t="shared" si="13"/>
        <v>1</v>
      </c>
      <c r="AA39" s="16">
        <f t="shared" si="7"/>
        <v>1</v>
      </c>
      <c r="AB39" s="16">
        <f t="shared" si="8"/>
        <v>1</v>
      </c>
      <c r="AC39" s="16"/>
      <c r="AD39" s="16"/>
      <c r="AE39" s="16"/>
      <c r="AF39" s="16"/>
      <c r="AG39" s="16">
        <f t="shared" si="14"/>
        <v>1</v>
      </c>
      <c r="AH39" s="16">
        <f t="shared" si="15"/>
        <v>1</v>
      </c>
      <c r="AI39" s="16">
        <f t="shared" si="16"/>
        <v>1</v>
      </c>
    </row>
    <row r="40" spans="7:35" x14ac:dyDescent="0.25">
      <c r="G40">
        <v>5</v>
      </c>
      <c r="H40">
        <v>1</v>
      </c>
      <c r="M40">
        <v>1</v>
      </c>
      <c r="N40">
        <f t="shared" si="9"/>
        <v>2</v>
      </c>
      <c r="O40" s="17"/>
      <c r="P40" s="17"/>
      <c r="Q40" s="17"/>
      <c r="R40" s="17"/>
      <c r="S40" s="17">
        <f t="shared" si="10"/>
        <v>2</v>
      </c>
      <c r="T40" s="17">
        <f t="shared" si="11"/>
        <v>1</v>
      </c>
      <c r="U40" s="17">
        <f t="shared" si="12"/>
        <v>1</v>
      </c>
      <c r="V40" s="16"/>
      <c r="W40" s="16"/>
      <c r="X40" s="16"/>
      <c r="Y40" s="16"/>
      <c r="Z40" s="16">
        <f t="shared" si="13"/>
        <v>2</v>
      </c>
      <c r="AA40" s="16">
        <f t="shared" si="7"/>
        <v>1</v>
      </c>
      <c r="AB40" s="16">
        <f t="shared" si="8"/>
        <v>1</v>
      </c>
      <c r="AC40" s="16"/>
      <c r="AD40" s="16"/>
      <c r="AE40" s="16"/>
      <c r="AF40" s="16"/>
      <c r="AG40" s="16">
        <f t="shared" si="14"/>
        <v>2</v>
      </c>
      <c r="AH40" s="16">
        <f t="shared" si="15"/>
        <v>1</v>
      </c>
      <c r="AI40" s="16">
        <f t="shared" si="16"/>
        <v>1</v>
      </c>
    </row>
    <row r="41" spans="7:35" x14ac:dyDescent="0.25">
      <c r="G41">
        <v>6</v>
      </c>
      <c r="L41">
        <v>2</v>
      </c>
      <c r="N41">
        <f t="shared" si="9"/>
        <v>2</v>
      </c>
      <c r="O41" s="17"/>
      <c r="P41" s="17"/>
      <c r="Q41" s="17"/>
      <c r="R41" s="17"/>
      <c r="S41" s="17">
        <f t="shared" si="10"/>
        <v>2</v>
      </c>
      <c r="T41" s="17">
        <f t="shared" si="11"/>
        <v>0</v>
      </c>
      <c r="U41" s="17">
        <f t="shared" si="12"/>
        <v>2</v>
      </c>
      <c r="V41" s="16"/>
      <c r="W41" s="16"/>
      <c r="X41" s="16"/>
      <c r="Y41" s="16"/>
      <c r="Z41" s="16">
        <f t="shared" si="13"/>
        <v>2</v>
      </c>
      <c r="AA41" s="16">
        <f t="shared" si="7"/>
        <v>0</v>
      </c>
      <c r="AB41" s="16">
        <f t="shared" si="8"/>
        <v>2</v>
      </c>
      <c r="AC41" s="16"/>
      <c r="AD41" s="16"/>
      <c r="AE41" s="16"/>
      <c r="AF41" s="16"/>
      <c r="AG41" s="16">
        <f t="shared" si="14"/>
        <v>2</v>
      </c>
      <c r="AH41" s="16">
        <f t="shared" si="15"/>
        <v>0</v>
      </c>
      <c r="AI41" s="16">
        <f t="shared" si="16"/>
        <v>2</v>
      </c>
    </row>
    <row r="42" spans="7:35" x14ac:dyDescent="0.25">
      <c r="G42">
        <v>7</v>
      </c>
      <c r="K42">
        <v>1</v>
      </c>
      <c r="L42">
        <v>1</v>
      </c>
      <c r="N42">
        <f t="shared" si="9"/>
        <v>3</v>
      </c>
      <c r="R42">
        <v>1</v>
      </c>
      <c r="S42">
        <f t="shared" si="10"/>
        <v>2</v>
      </c>
      <c r="T42">
        <f t="shared" si="11"/>
        <v>0</v>
      </c>
      <c r="U42">
        <f t="shared" si="12"/>
        <v>1</v>
      </c>
      <c r="V42" s="16"/>
      <c r="W42" s="16"/>
      <c r="X42" s="16"/>
      <c r="Y42" s="16"/>
      <c r="Z42" s="16">
        <f t="shared" si="13"/>
        <v>3</v>
      </c>
      <c r="AA42" s="16">
        <f t="shared" si="7"/>
        <v>0</v>
      </c>
      <c r="AB42" s="16">
        <f t="shared" si="8"/>
        <v>2</v>
      </c>
      <c r="AC42" s="16"/>
      <c r="AD42" s="16"/>
      <c r="AE42" s="16"/>
      <c r="AF42" s="16"/>
      <c r="AG42" s="16">
        <f t="shared" si="14"/>
        <v>3</v>
      </c>
      <c r="AH42" s="16">
        <f t="shared" si="15"/>
        <v>0</v>
      </c>
      <c r="AI42" s="16">
        <f t="shared" si="16"/>
        <v>2</v>
      </c>
    </row>
    <row r="43" spans="7:35" x14ac:dyDescent="0.25">
      <c r="G43">
        <v>8</v>
      </c>
      <c r="I43">
        <v>1</v>
      </c>
      <c r="L43">
        <v>1</v>
      </c>
      <c r="N43">
        <f t="shared" si="9"/>
        <v>2</v>
      </c>
      <c r="O43" s="17"/>
      <c r="P43" s="17"/>
      <c r="Q43" s="17"/>
      <c r="R43" s="17"/>
      <c r="S43" s="17">
        <f t="shared" si="10"/>
        <v>2</v>
      </c>
      <c r="T43" s="17">
        <f t="shared" si="11"/>
        <v>1</v>
      </c>
      <c r="U43" s="17">
        <f t="shared" si="12"/>
        <v>2</v>
      </c>
      <c r="V43" s="16"/>
      <c r="W43" s="16"/>
      <c r="X43" s="16"/>
      <c r="Y43" s="16"/>
      <c r="Z43" s="16">
        <f t="shared" si="13"/>
        <v>2</v>
      </c>
      <c r="AA43" s="16">
        <f t="shared" si="7"/>
        <v>1</v>
      </c>
      <c r="AB43" s="16">
        <f t="shared" si="8"/>
        <v>2</v>
      </c>
      <c r="AC43" s="16"/>
      <c r="AD43" s="16"/>
      <c r="AE43" s="16"/>
      <c r="AF43" s="16"/>
      <c r="AG43" s="16">
        <f t="shared" si="14"/>
        <v>2</v>
      </c>
      <c r="AH43" s="16">
        <f t="shared" si="15"/>
        <v>1</v>
      </c>
      <c r="AI43" s="16">
        <f t="shared" si="16"/>
        <v>2</v>
      </c>
    </row>
    <row r="44" spans="7:35" x14ac:dyDescent="0.25">
      <c r="G44">
        <v>9</v>
      </c>
      <c r="H44">
        <v>1</v>
      </c>
      <c r="L44">
        <v>1</v>
      </c>
      <c r="N44">
        <f t="shared" si="9"/>
        <v>3</v>
      </c>
      <c r="R44">
        <v>1</v>
      </c>
      <c r="S44">
        <f t="shared" si="10"/>
        <v>2</v>
      </c>
      <c r="T44">
        <f t="shared" si="11"/>
        <v>1</v>
      </c>
      <c r="U44">
        <f t="shared" si="12"/>
        <v>1</v>
      </c>
      <c r="W44">
        <v>1</v>
      </c>
      <c r="Z44">
        <f t="shared" si="13"/>
        <v>2</v>
      </c>
      <c r="AA44">
        <f t="shared" si="7"/>
        <v>0</v>
      </c>
      <c r="AB44">
        <f t="shared" si="8"/>
        <v>1</v>
      </c>
      <c r="AC44" s="16"/>
      <c r="AD44" s="16"/>
      <c r="AE44" s="16"/>
      <c r="AF44" s="16"/>
      <c r="AG44" s="16">
        <f t="shared" si="14"/>
        <v>3</v>
      </c>
      <c r="AH44" s="16">
        <f t="shared" si="15"/>
        <v>1</v>
      </c>
      <c r="AI44" s="16">
        <f t="shared" si="16"/>
        <v>2</v>
      </c>
    </row>
    <row r="45" spans="7:35" x14ac:dyDescent="0.25">
      <c r="G45">
        <v>10</v>
      </c>
      <c r="K45">
        <v>2</v>
      </c>
      <c r="N45">
        <f t="shared" si="9"/>
        <v>4</v>
      </c>
      <c r="Q45">
        <v>1</v>
      </c>
      <c r="S45">
        <f t="shared" si="10"/>
        <v>2</v>
      </c>
      <c r="T45">
        <f t="shared" si="11"/>
        <v>0</v>
      </c>
      <c r="U45">
        <f t="shared" si="12"/>
        <v>1</v>
      </c>
      <c r="Y45">
        <v>2</v>
      </c>
      <c r="Z45">
        <f t="shared" si="13"/>
        <v>2</v>
      </c>
      <c r="AA45">
        <f t="shared" si="7"/>
        <v>0</v>
      </c>
      <c r="AB45">
        <f t="shared" si="8"/>
        <v>0</v>
      </c>
      <c r="AC45" s="16"/>
      <c r="AD45" s="16"/>
      <c r="AE45" s="16"/>
      <c r="AF45" s="16"/>
      <c r="AG45" s="16">
        <f t="shared" si="14"/>
        <v>4</v>
      </c>
      <c r="AH45" s="16">
        <f t="shared" si="15"/>
        <v>0</v>
      </c>
      <c r="AI45" s="16">
        <f t="shared" si="16"/>
        <v>2</v>
      </c>
    </row>
    <row r="46" spans="7:35" x14ac:dyDescent="0.25">
      <c r="G46">
        <v>11</v>
      </c>
      <c r="I46">
        <v>1</v>
      </c>
      <c r="K46">
        <v>1</v>
      </c>
      <c r="N46">
        <f t="shared" si="9"/>
        <v>3</v>
      </c>
      <c r="R46">
        <v>1</v>
      </c>
      <c r="S46">
        <f t="shared" si="10"/>
        <v>2</v>
      </c>
      <c r="T46">
        <f t="shared" si="11"/>
        <v>1</v>
      </c>
      <c r="U46">
        <f t="shared" si="12"/>
        <v>1</v>
      </c>
      <c r="W46">
        <v>1</v>
      </c>
      <c r="Z46">
        <f t="shared" si="13"/>
        <v>2</v>
      </c>
      <c r="AA46">
        <f t="shared" si="7"/>
        <v>0</v>
      </c>
      <c r="AB46">
        <f t="shared" si="8"/>
        <v>1</v>
      </c>
      <c r="AC46" s="16"/>
      <c r="AD46" s="16"/>
      <c r="AE46" s="16"/>
      <c r="AF46" s="16"/>
      <c r="AG46" s="16">
        <f t="shared" si="14"/>
        <v>3</v>
      </c>
      <c r="AH46" s="16">
        <f t="shared" si="15"/>
        <v>1</v>
      </c>
      <c r="AI46" s="16">
        <f t="shared" si="16"/>
        <v>2</v>
      </c>
    </row>
    <row r="47" spans="7:35" x14ac:dyDescent="0.25">
      <c r="G47">
        <v>12</v>
      </c>
      <c r="H47">
        <v>1</v>
      </c>
      <c r="K47">
        <v>1</v>
      </c>
      <c r="N47">
        <f t="shared" si="9"/>
        <v>4</v>
      </c>
      <c r="Q47">
        <v>1</v>
      </c>
      <c r="S47">
        <f t="shared" si="10"/>
        <v>2</v>
      </c>
      <c r="T47">
        <f t="shared" si="11"/>
        <v>1</v>
      </c>
      <c r="U47">
        <f t="shared" si="12"/>
        <v>1</v>
      </c>
      <c r="V47">
        <v>1</v>
      </c>
      <c r="Z47">
        <f t="shared" si="13"/>
        <v>2</v>
      </c>
      <c r="AA47">
        <f t="shared" si="7"/>
        <v>0</v>
      </c>
      <c r="AB47">
        <f t="shared" si="8"/>
        <v>1</v>
      </c>
      <c r="AD47">
        <v>1</v>
      </c>
      <c r="AF47">
        <v>1</v>
      </c>
      <c r="AG47">
        <f t="shared" si="14"/>
        <v>2</v>
      </c>
      <c r="AH47">
        <f t="shared" si="15"/>
        <v>0</v>
      </c>
      <c r="AI47">
        <f t="shared" si="16"/>
        <v>0</v>
      </c>
    </row>
    <row r="48" spans="7:35" x14ac:dyDescent="0.25">
      <c r="G48">
        <v>13</v>
      </c>
      <c r="I48">
        <v>2</v>
      </c>
      <c r="N48">
        <f t="shared" si="9"/>
        <v>2</v>
      </c>
      <c r="O48" s="17"/>
      <c r="P48" s="17"/>
      <c r="Q48" s="17"/>
      <c r="R48" s="17"/>
      <c r="S48" s="17">
        <f t="shared" si="10"/>
        <v>2</v>
      </c>
      <c r="T48" s="17">
        <f t="shared" si="11"/>
        <v>2</v>
      </c>
      <c r="U48" s="17">
        <f t="shared" si="12"/>
        <v>2</v>
      </c>
      <c r="V48" s="16"/>
      <c r="W48" s="16"/>
      <c r="X48" s="16"/>
      <c r="Y48" s="16"/>
      <c r="Z48">
        <f t="shared" si="13"/>
        <v>2</v>
      </c>
      <c r="AA48">
        <f t="shared" si="7"/>
        <v>2</v>
      </c>
      <c r="AB48">
        <f t="shared" si="8"/>
        <v>2</v>
      </c>
      <c r="AC48" s="16"/>
      <c r="AD48" s="16"/>
      <c r="AE48" s="16"/>
      <c r="AF48" s="16"/>
      <c r="AG48" s="16">
        <f t="shared" si="14"/>
        <v>2</v>
      </c>
      <c r="AH48" s="16">
        <f t="shared" si="15"/>
        <v>2</v>
      </c>
      <c r="AI48" s="16">
        <f t="shared" si="16"/>
        <v>2</v>
      </c>
    </row>
    <row r="49" spans="7:35" x14ac:dyDescent="0.25">
      <c r="G49">
        <v>14</v>
      </c>
      <c r="H49">
        <v>1</v>
      </c>
      <c r="I49">
        <v>1</v>
      </c>
      <c r="N49">
        <f t="shared" si="9"/>
        <v>3</v>
      </c>
      <c r="P49">
        <v>1</v>
      </c>
      <c r="S49">
        <f t="shared" si="10"/>
        <v>2</v>
      </c>
      <c r="T49">
        <f t="shared" si="11"/>
        <v>1</v>
      </c>
      <c r="U49">
        <f t="shared" si="12"/>
        <v>1</v>
      </c>
      <c r="V49" s="16"/>
      <c r="W49" s="16"/>
      <c r="X49" s="16"/>
      <c r="Y49" s="16"/>
      <c r="Z49">
        <f t="shared" si="13"/>
        <v>3</v>
      </c>
      <c r="AA49">
        <f t="shared" si="7"/>
        <v>2</v>
      </c>
      <c r="AB49">
        <f t="shared" si="8"/>
        <v>2</v>
      </c>
      <c r="AC49" s="16"/>
      <c r="AD49" s="16"/>
      <c r="AE49" s="16"/>
      <c r="AF49" s="16"/>
      <c r="AG49" s="16">
        <f t="shared" si="14"/>
        <v>3</v>
      </c>
      <c r="AH49" s="16">
        <f t="shared" si="15"/>
        <v>2</v>
      </c>
      <c r="AI49" s="16">
        <f t="shared" si="16"/>
        <v>2</v>
      </c>
    </row>
    <row r="50" spans="7:35" x14ac:dyDescent="0.25">
      <c r="G50">
        <v>15</v>
      </c>
      <c r="H50">
        <v>2</v>
      </c>
      <c r="N50">
        <f t="shared" si="9"/>
        <v>4</v>
      </c>
      <c r="O50">
        <v>1</v>
      </c>
      <c r="S50">
        <f t="shared" si="10"/>
        <v>2</v>
      </c>
      <c r="T50">
        <f t="shared" si="11"/>
        <v>1</v>
      </c>
      <c r="U50">
        <f t="shared" si="12"/>
        <v>1</v>
      </c>
      <c r="W50">
        <v>2</v>
      </c>
      <c r="Z50">
        <f t="shared" si="13"/>
        <v>2</v>
      </c>
      <c r="AA50">
        <f t="shared" si="7"/>
        <v>0</v>
      </c>
      <c r="AB50">
        <f t="shared" si="8"/>
        <v>0</v>
      </c>
      <c r="AC50" s="16"/>
      <c r="AD50" s="16"/>
      <c r="AE50" s="16"/>
      <c r="AF50" s="16"/>
      <c r="AG50" s="16">
        <f t="shared" si="14"/>
        <v>4</v>
      </c>
      <c r="AH50" s="16">
        <f t="shared" si="15"/>
        <v>2</v>
      </c>
      <c r="AI50" s="16">
        <f t="shared" si="16"/>
        <v>2</v>
      </c>
    </row>
    <row r="53" spans="7:35" x14ac:dyDescent="0.25">
      <c r="O53" t="s">
        <v>88</v>
      </c>
      <c r="V53" t="s">
        <v>88</v>
      </c>
    </row>
    <row r="54" spans="7:35" x14ac:dyDescent="0.25">
      <c r="H54" t="s">
        <v>78</v>
      </c>
      <c r="I54" t="s">
        <v>79</v>
      </c>
      <c r="K54" t="s">
        <v>80</v>
      </c>
      <c r="L54" t="s">
        <v>81</v>
      </c>
      <c r="M54" t="s">
        <v>82</v>
      </c>
      <c r="N54" t="s">
        <v>83</v>
      </c>
      <c r="O54" t="s">
        <v>78</v>
      </c>
      <c r="P54" t="s">
        <v>79</v>
      </c>
      <c r="Q54" t="s">
        <v>80</v>
      </c>
      <c r="R54" t="s">
        <v>81</v>
      </c>
      <c r="S54" t="s">
        <v>90</v>
      </c>
      <c r="T54" t="s">
        <v>85</v>
      </c>
      <c r="U54" t="s">
        <v>86</v>
      </c>
      <c r="V54" t="s">
        <v>78</v>
      </c>
      <c r="W54" t="s">
        <v>79</v>
      </c>
      <c r="X54" t="s">
        <v>80</v>
      </c>
      <c r="Y54" t="s">
        <v>81</v>
      </c>
      <c r="Z54" t="s">
        <v>90</v>
      </c>
      <c r="AA54" t="s">
        <v>85</v>
      </c>
      <c r="AB54" t="s">
        <v>86</v>
      </c>
    </row>
    <row r="55" spans="7:35" x14ac:dyDescent="0.25">
      <c r="G55">
        <v>1</v>
      </c>
      <c r="M55">
        <v>2</v>
      </c>
      <c r="N55">
        <f>H55*2+I55+K55*2+L55</f>
        <v>0</v>
      </c>
      <c r="O55" s="17"/>
      <c r="P55" s="17"/>
      <c r="Q55" s="17"/>
      <c r="R55" s="17"/>
      <c r="S55" s="17">
        <f>$N55-(O55*2+P55+Q55*2+R55)</f>
        <v>0</v>
      </c>
      <c r="T55" s="17">
        <f>$H55+$I55-O55-P55</f>
        <v>0</v>
      </c>
      <c r="U55" s="17">
        <f>SUM($H55:$L55)-SUM(O55:R55)</f>
        <v>0</v>
      </c>
      <c r="V55" s="16"/>
      <c r="W55" s="16"/>
      <c r="X55" s="16"/>
      <c r="Y55" s="16"/>
      <c r="Z55" s="16">
        <f>$N55-(V55*2+W55+X55*2+Y55)</f>
        <v>0</v>
      </c>
      <c r="AA55" s="16">
        <f t="shared" ref="AA55:AA69" si="17">$H55+$I55-V55-W55</f>
        <v>0</v>
      </c>
      <c r="AB55" s="16">
        <f t="shared" ref="AB55:AB69" si="18">SUM($H55:$L55)-SUM(V55:Y55)</f>
        <v>0</v>
      </c>
    </row>
    <row r="56" spans="7:35" x14ac:dyDescent="0.25">
      <c r="G56">
        <v>2</v>
      </c>
      <c r="L56">
        <v>1</v>
      </c>
      <c r="M56">
        <v>1</v>
      </c>
      <c r="N56">
        <f t="shared" ref="N56:N69" si="19">H56*2+I56+K56*2+L56</f>
        <v>1</v>
      </c>
      <c r="O56" s="17"/>
      <c r="P56" s="17"/>
      <c r="Q56" s="17"/>
      <c r="R56" s="17"/>
      <c r="S56" s="17">
        <f t="shared" ref="S56:S69" si="20">$N56-(O56*2+P56+Q56*2+R56)</f>
        <v>1</v>
      </c>
      <c r="T56" s="17">
        <f t="shared" ref="T56:T69" si="21">$H56+$I56-O56-P56</f>
        <v>0</v>
      </c>
      <c r="U56" s="17">
        <f t="shared" ref="U56:U69" si="22">SUM($H56:$L56)-SUM(O56:R56)</f>
        <v>1</v>
      </c>
      <c r="V56" s="16"/>
      <c r="W56" s="16"/>
      <c r="X56" s="16"/>
      <c r="Y56" s="16"/>
      <c r="Z56" s="16">
        <f t="shared" ref="Z56:Z69" si="23">$N56-(V56*2+W56+X56*2+Y56)</f>
        <v>1</v>
      </c>
      <c r="AA56" s="16">
        <f t="shared" si="17"/>
        <v>0</v>
      </c>
      <c r="AB56" s="16">
        <f t="shared" si="18"/>
        <v>1</v>
      </c>
    </row>
    <row r="57" spans="7:35" x14ac:dyDescent="0.25">
      <c r="G57">
        <v>3</v>
      </c>
      <c r="K57">
        <v>1</v>
      </c>
      <c r="M57">
        <v>1</v>
      </c>
      <c r="N57">
        <f t="shared" si="19"/>
        <v>2</v>
      </c>
      <c r="O57" s="17"/>
      <c r="P57" s="17"/>
      <c r="Q57" s="17"/>
      <c r="R57" s="17"/>
      <c r="S57" s="17">
        <f t="shared" si="20"/>
        <v>2</v>
      </c>
      <c r="T57" s="17">
        <f t="shared" si="21"/>
        <v>0</v>
      </c>
      <c r="U57" s="17">
        <f t="shared" si="22"/>
        <v>1</v>
      </c>
      <c r="V57" s="16"/>
      <c r="W57" s="16"/>
      <c r="X57" s="16"/>
      <c r="Y57" s="16"/>
      <c r="Z57" s="16">
        <f t="shared" si="23"/>
        <v>2</v>
      </c>
      <c r="AA57" s="16">
        <f t="shared" si="17"/>
        <v>0</v>
      </c>
      <c r="AB57" s="16">
        <f t="shared" si="18"/>
        <v>1</v>
      </c>
    </row>
    <row r="58" spans="7:35" x14ac:dyDescent="0.25">
      <c r="G58">
        <v>4</v>
      </c>
      <c r="I58">
        <v>1</v>
      </c>
      <c r="M58">
        <v>1</v>
      </c>
      <c r="N58">
        <f t="shared" si="19"/>
        <v>1</v>
      </c>
      <c r="O58" s="17"/>
      <c r="P58" s="17"/>
      <c r="Q58" s="17"/>
      <c r="R58" s="17"/>
      <c r="S58" s="17">
        <f t="shared" si="20"/>
        <v>1</v>
      </c>
      <c r="T58" s="17">
        <f t="shared" si="21"/>
        <v>1</v>
      </c>
      <c r="U58" s="17">
        <f t="shared" si="22"/>
        <v>1</v>
      </c>
      <c r="V58" s="16"/>
      <c r="W58" s="16"/>
      <c r="X58" s="16"/>
      <c r="Y58" s="16"/>
      <c r="Z58" s="16">
        <f t="shared" si="23"/>
        <v>1</v>
      </c>
      <c r="AA58" s="16">
        <f t="shared" si="17"/>
        <v>1</v>
      </c>
      <c r="AB58" s="16">
        <f t="shared" si="18"/>
        <v>1</v>
      </c>
    </row>
    <row r="59" spans="7:35" x14ac:dyDescent="0.25">
      <c r="G59">
        <v>5</v>
      </c>
      <c r="H59">
        <v>1</v>
      </c>
      <c r="M59">
        <v>1</v>
      </c>
      <c r="N59">
        <f t="shared" si="19"/>
        <v>2</v>
      </c>
      <c r="O59" s="17"/>
      <c r="P59" s="17"/>
      <c r="Q59" s="17"/>
      <c r="R59" s="17"/>
      <c r="S59" s="17">
        <f t="shared" si="20"/>
        <v>2</v>
      </c>
      <c r="T59" s="17">
        <f t="shared" si="21"/>
        <v>1</v>
      </c>
      <c r="U59" s="17">
        <f t="shared" si="22"/>
        <v>1</v>
      </c>
      <c r="V59" s="16"/>
      <c r="W59" s="16"/>
      <c r="X59" s="16"/>
      <c r="Y59" s="16"/>
      <c r="Z59" s="16">
        <f t="shared" si="23"/>
        <v>2</v>
      </c>
      <c r="AA59" s="16">
        <f t="shared" si="17"/>
        <v>1</v>
      </c>
      <c r="AB59" s="16">
        <f t="shared" si="18"/>
        <v>1</v>
      </c>
    </row>
    <row r="60" spans="7:35" x14ac:dyDescent="0.25">
      <c r="G60">
        <v>6</v>
      </c>
      <c r="L60">
        <v>2</v>
      </c>
      <c r="N60">
        <f t="shared" si="19"/>
        <v>2</v>
      </c>
      <c r="O60" s="17"/>
      <c r="P60" s="17"/>
      <c r="Q60" s="17"/>
      <c r="R60" s="17"/>
      <c r="S60" s="17">
        <f t="shared" si="20"/>
        <v>2</v>
      </c>
      <c r="T60" s="17">
        <f t="shared" si="21"/>
        <v>0</v>
      </c>
      <c r="U60" s="17">
        <f t="shared" si="22"/>
        <v>2</v>
      </c>
      <c r="V60" s="16"/>
      <c r="W60" s="16"/>
      <c r="X60" s="16"/>
      <c r="Y60" s="16"/>
      <c r="Z60" s="16">
        <f t="shared" si="23"/>
        <v>2</v>
      </c>
      <c r="AA60" s="16">
        <f t="shared" si="17"/>
        <v>0</v>
      </c>
      <c r="AB60" s="16">
        <f t="shared" si="18"/>
        <v>2</v>
      </c>
    </row>
    <row r="61" spans="7:35" x14ac:dyDescent="0.25">
      <c r="G61">
        <v>7</v>
      </c>
      <c r="K61">
        <v>1</v>
      </c>
      <c r="L61">
        <v>1</v>
      </c>
      <c r="N61">
        <f t="shared" si="19"/>
        <v>3</v>
      </c>
      <c r="O61" s="17"/>
      <c r="P61" s="17"/>
      <c r="Q61" s="17"/>
      <c r="R61" s="17"/>
      <c r="S61" s="17">
        <f t="shared" si="20"/>
        <v>3</v>
      </c>
      <c r="T61" s="17">
        <f t="shared" si="21"/>
        <v>0</v>
      </c>
      <c r="U61" s="17">
        <f t="shared" si="22"/>
        <v>2</v>
      </c>
      <c r="V61" s="16"/>
      <c r="W61" s="16"/>
      <c r="X61" s="16"/>
      <c r="Y61" s="16"/>
      <c r="Z61" s="16">
        <f t="shared" si="23"/>
        <v>3</v>
      </c>
      <c r="AA61" s="16">
        <f t="shared" si="17"/>
        <v>0</v>
      </c>
      <c r="AB61" s="16">
        <f t="shared" si="18"/>
        <v>2</v>
      </c>
    </row>
    <row r="62" spans="7:35" x14ac:dyDescent="0.25">
      <c r="G62">
        <v>8</v>
      </c>
      <c r="I62">
        <v>1</v>
      </c>
      <c r="L62">
        <v>1</v>
      </c>
      <c r="N62">
        <f t="shared" si="19"/>
        <v>2</v>
      </c>
      <c r="O62" s="17"/>
      <c r="P62" s="17"/>
      <c r="Q62" s="17"/>
      <c r="R62" s="17"/>
      <c r="S62" s="17">
        <f t="shared" si="20"/>
        <v>2</v>
      </c>
      <c r="T62" s="17">
        <f t="shared" si="21"/>
        <v>1</v>
      </c>
      <c r="U62" s="17">
        <f t="shared" si="22"/>
        <v>2</v>
      </c>
      <c r="V62" s="16"/>
      <c r="W62" s="16"/>
      <c r="X62" s="16"/>
      <c r="Y62" s="16"/>
      <c r="Z62" s="16">
        <f t="shared" si="23"/>
        <v>2</v>
      </c>
      <c r="AA62" s="16">
        <f t="shared" si="17"/>
        <v>1</v>
      </c>
      <c r="AB62" s="16">
        <f t="shared" si="18"/>
        <v>2</v>
      </c>
    </row>
    <row r="63" spans="7:35" x14ac:dyDescent="0.25">
      <c r="G63">
        <v>9</v>
      </c>
      <c r="H63">
        <v>1</v>
      </c>
      <c r="L63">
        <v>1</v>
      </c>
      <c r="N63">
        <f t="shared" si="19"/>
        <v>3</v>
      </c>
      <c r="O63" s="17"/>
      <c r="P63" s="17"/>
      <c r="Q63" s="17"/>
      <c r="R63" s="17"/>
      <c r="S63" s="17">
        <f t="shared" si="20"/>
        <v>3</v>
      </c>
      <c r="T63" s="17">
        <f t="shared" si="21"/>
        <v>1</v>
      </c>
      <c r="U63" s="17">
        <f t="shared" si="22"/>
        <v>2</v>
      </c>
      <c r="V63" s="16"/>
      <c r="W63" s="16"/>
      <c r="X63" s="16"/>
      <c r="Y63" s="16"/>
      <c r="Z63" s="16">
        <f t="shared" si="23"/>
        <v>3</v>
      </c>
      <c r="AA63" s="16">
        <f t="shared" si="17"/>
        <v>1</v>
      </c>
      <c r="AB63" s="16">
        <f t="shared" si="18"/>
        <v>2</v>
      </c>
    </row>
    <row r="64" spans="7:35" x14ac:dyDescent="0.25">
      <c r="G64">
        <v>10</v>
      </c>
      <c r="K64">
        <v>2</v>
      </c>
      <c r="N64">
        <f t="shared" si="19"/>
        <v>4</v>
      </c>
      <c r="R64">
        <v>1</v>
      </c>
      <c r="S64">
        <f t="shared" si="20"/>
        <v>3</v>
      </c>
      <c r="T64">
        <f t="shared" si="21"/>
        <v>0</v>
      </c>
      <c r="U64">
        <f t="shared" si="22"/>
        <v>1</v>
      </c>
      <c r="V64" s="16"/>
      <c r="W64" s="16"/>
      <c r="X64" s="16"/>
      <c r="Y64" s="16"/>
      <c r="Z64" s="16">
        <f t="shared" si="23"/>
        <v>4</v>
      </c>
      <c r="AA64" s="16">
        <f t="shared" si="17"/>
        <v>0</v>
      </c>
      <c r="AB64" s="16">
        <f t="shared" si="18"/>
        <v>2</v>
      </c>
    </row>
    <row r="65" spans="7:28" x14ac:dyDescent="0.25">
      <c r="G65">
        <v>11</v>
      </c>
      <c r="I65">
        <v>1</v>
      </c>
      <c r="K65">
        <v>1</v>
      </c>
      <c r="N65">
        <f t="shared" si="19"/>
        <v>3</v>
      </c>
      <c r="O65" s="17"/>
      <c r="P65" s="17"/>
      <c r="Q65" s="17"/>
      <c r="R65" s="17"/>
      <c r="S65" s="17">
        <f t="shared" si="20"/>
        <v>3</v>
      </c>
      <c r="T65" s="17">
        <f t="shared" si="21"/>
        <v>1</v>
      </c>
      <c r="U65" s="17">
        <f t="shared" si="22"/>
        <v>2</v>
      </c>
      <c r="V65" s="16"/>
      <c r="W65" s="16"/>
      <c r="X65" s="16"/>
      <c r="Y65" s="16"/>
      <c r="Z65" s="16">
        <f t="shared" si="23"/>
        <v>3</v>
      </c>
      <c r="AA65" s="16">
        <f t="shared" si="17"/>
        <v>1</v>
      </c>
      <c r="AB65" s="16">
        <f t="shared" si="18"/>
        <v>2</v>
      </c>
    </row>
    <row r="66" spans="7:28" x14ac:dyDescent="0.25">
      <c r="G66">
        <v>12</v>
      </c>
      <c r="H66">
        <v>1</v>
      </c>
      <c r="K66">
        <v>1</v>
      </c>
      <c r="N66">
        <f t="shared" si="19"/>
        <v>4</v>
      </c>
      <c r="P66">
        <v>1</v>
      </c>
      <c r="S66">
        <f t="shared" si="20"/>
        <v>3</v>
      </c>
      <c r="T66">
        <f t="shared" si="21"/>
        <v>0</v>
      </c>
      <c r="U66">
        <f t="shared" si="22"/>
        <v>1</v>
      </c>
      <c r="Y66">
        <v>1</v>
      </c>
      <c r="Z66">
        <f t="shared" si="23"/>
        <v>3</v>
      </c>
      <c r="AA66">
        <f t="shared" si="17"/>
        <v>1</v>
      </c>
      <c r="AB66">
        <f t="shared" si="18"/>
        <v>1</v>
      </c>
    </row>
    <row r="67" spans="7:28" x14ac:dyDescent="0.25">
      <c r="G67">
        <v>13</v>
      </c>
      <c r="I67">
        <v>2</v>
      </c>
      <c r="N67">
        <f t="shared" si="19"/>
        <v>2</v>
      </c>
      <c r="O67" s="17"/>
      <c r="P67" s="17"/>
      <c r="Q67" s="17"/>
      <c r="R67" s="17"/>
      <c r="S67" s="17">
        <f t="shared" si="20"/>
        <v>2</v>
      </c>
      <c r="T67" s="17">
        <f t="shared" si="21"/>
        <v>2</v>
      </c>
      <c r="U67" s="17">
        <f t="shared" si="22"/>
        <v>2</v>
      </c>
      <c r="V67" s="16"/>
      <c r="W67" s="16"/>
      <c r="X67" s="16"/>
      <c r="Y67" s="16"/>
      <c r="Z67" s="16">
        <f t="shared" si="23"/>
        <v>2</v>
      </c>
      <c r="AA67" s="16">
        <f t="shared" si="17"/>
        <v>2</v>
      </c>
      <c r="AB67" s="16">
        <f t="shared" si="18"/>
        <v>2</v>
      </c>
    </row>
    <row r="68" spans="7:28" x14ac:dyDescent="0.25">
      <c r="G68">
        <v>14</v>
      </c>
      <c r="H68">
        <v>1</v>
      </c>
      <c r="I68">
        <v>1</v>
      </c>
      <c r="N68">
        <f t="shared" si="19"/>
        <v>3</v>
      </c>
      <c r="O68" s="17"/>
      <c r="P68" s="17"/>
      <c r="Q68" s="17"/>
      <c r="R68" s="17"/>
      <c r="S68" s="17">
        <f t="shared" si="20"/>
        <v>3</v>
      </c>
      <c r="T68" s="17">
        <f t="shared" si="21"/>
        <v>2</v>
      </c>
      <c r="U68" s="17">
        <f t="shared" si="22"/>
        <v>2</v>
      </c>
      <c r="V68" s="16"/>
      <c r="W68" s="16"/>
      <c r="X68" s="16"/>
      <c r="Y68" s="16"/>
      <c r="Z68" s="16">
        <f t="shared" si="23"/>
        <v>3</v>
      </c>
      <c r="AA68" s="16">
        <f t="shared" si="17"/>
        <v>2</v>
      </c>
      <c r="AB68" s="16">
        <f t="shared" si="18"/>
        <v>2</v>
      </c>
    </row>
    <row r="69" spans="7:28" x14ac:dyDescent="0.25">
      <c r="G69">
        <v>15</v>
      </c>
      <c r="H69">
        <v>2</v>
      </c>
      <c r="N69">
        <f t="shared" si="19"/>
        <v>4</v>
      </c>
      <c r="P69">
        <v>1</v>
      </c>
      <c r="S69">
        <f t="shared" si="20"/>
        <v>3</v>
      </c>
      <c r="T69">
        <f t="shared" si="21"/>
        <v>1</v>
      </c>
      <c r="U69">
        <f t="shared" si="22"/>
        <v>1</v>
      </c>
      <c r="V69" s="16"/>
      <c r="W69" s="16"/>
      <c r="X69" s="16"/>
      <c r="Y69" s="16"/>
      <c r="Z69" s="16">
        <f t="shared" si="23"/>
        <v>4</v>
      </c>
      <c r="AA69" s="16">
        <f t="shared" si="17"/>
        <v>2</v>
      </c>
      <c r="AB69" s="16">
        <f t="shared" si="18"/>
        <v>2</v>
      </c>
    </row>
    <row r="71" spans="7:28" x14ac:dyDescent="0.25">
      <c r="O71" t="s">
        <v>89</v>
      </c>
    </row>
    <row r="72" spans="7:28" x14ac:dyDescent="0.25">
      <c r="H72" t="s">
        <v>78</v>
      </c>
      <c r="I72" t="s">
        <v>79</v>
      </c>
      <c r="K72" t="s">
        <v>80</v>
      </c>
      <c r="L72" t="s">
        <v>81</v>
      </c>
      <c r="M72" t="s">
        <v>82</v>
      </c>
      <c r="N72" t="s">
        <v>83</v>
      </c>
      <c r="O72" t="s">
        <v>78</v>
      </c>
      <c r="P72" t="s">
        <v>79</v>
      </c>
      <c r="Q72" t="s">
        <v>80</v>
      </c>
      <c r="R72" t="s">
        <v>81</v>
      </c>
      <c r="S72" t="s">
        <v>90</v>
      </c>
      <c r="T72" t="s">
        <v>85</v>
      </c>
      <c r="U72" t="s">
        <v>86</v>
      </c>
    </row>
    <row r="73" spans="7:28" x14ac:dyDescent="0.25">
      <c r="G73">
        <v>1</v>
      </c>
      <c r="M73">
        <v>2</v>
      </c>
      <c r="N73">
        <f>H73*2+I73+K73*2+L73</f>
        <v>0</v>
      </c>
      <c r="O73" s="17"/>
      <c r="P73" s="17"/>
      <c r="Q73" s="17"/>
      <c r="R73" s="17"/>
      <c r="S73" s="17">
        <f>$N73-(O73*2+P73+Q73*2+R73)</f>
        <v>0</v>
      </c>
      <c r="T73" s="17">
        <f>$H73+$I73-O73-P73</f>
        <v>0</v>
      </c>
      <c r="U73" s="17">
        <f>SUM($H73:$L73)-SUM(O73:R73)</f>
        <v>0</v>
      </c>
    </row>
    <row r="74" spans="7:28" x14ac:dyDescent="0.25">
      <c r="G74">
        <v>2</v>
      </c>
      <c r="L74">
        <v>1</v>
      </c>
      <c r="M74">
        <v>1</v>
      </c>
      <c r="N74">
        <f t="shared" ref="N74:N87" si="24">H74*2+I74+K74*2+L74</f>
        <v>1</v>
      </c>
      <c r="O74" s="17"/>
      <c r="P74" s="17"/>
      <c r="Q74" s="17"/>
      <c r="R74" s="17"/>
      <c r="S74" s="17">
        <f t="shared" ref="S74:S87" si="25">$N74-(O74*2+P74+Q74*2+R74)</f>
        <v>1</v>
      </c>
      <c r="T74" s="17">
        <f t="shared" ref="T74:T87" si="26">$H74+$I74-O74-P74</f>
        <v>0</v>
      </c>
      <c r="U74" s="17">
        <f t="shared" ref="U74:U87" si="27">SUM($H74:$L74)-SUM(O74:R74)</f>
        <v>1</v>
      </c>
    </row>
    <row r="75" spans="7:28" x14ac:dyDescent="0.25">
      <c r="G75">
        <v>3</v>
      </c>
      <c r="K75">
        <v>1</v>
      </c>
      <c r="M75">
        <v>1</v>
      </c>
      <c r="N75">
        <f t="shared" si="24"/>
        <v>2</v>
      </c>
      <c r="O75" s="17"/>
      <c r="P75" s="17"/>
      <c r="Q75" s="17"/>
      <c r="R75" s="17"/>
      <c r="S75" s="17">
        <f t="shared" si="25"/>
        <v>2</v>
      </c>
      <c r="T75" s="17">
        <f t="shared" si="26"/>
        <v>0</v>
      </c>
      <c r="U75" s="17">
        <f t="shared" si="27"/>
        <v>1</v>
      </c>
    </row>
    <row r="76" spans="7:28" x14ac:dyDescent="0.25">
      <c r="G76">
        <v>4</v>
      </c>
      <c r="I76">
        <v>1</v>
      </c>
      <c r="M76">
        <v>1</v>
      </c>
      <c r="N76">
        <f t="shared" si="24"/>
        <v>1</v>
      </c>
      <c r="O76" s="17"/>
      <c r="P76" s="17"/>
      <c r="Q76" s="17"/>
      <c r="R76" s="17"/>
      <c r="S76" s="17">
        <f t="shared" si="25"/>
        <v>1</v>
      </c>
      <c r="T76" s="17">
        <f t="shared" si="26"/>
        <v>1</v>
      </c>
      <c r="U76" s="17">
        <f t="shared" si="27"/>
        <v>1</v>
      </c>
    </row>
    <row r="77" spans="7:28" x14ac:dyDescent="0.25">
      <c r="G77">
        <v>5</v>
      </c>
      <c r="H77">
        <v>1</v>
      </c>
      <c r="M77">
        <v>1</v>
      </c>
      <c r="N77">
        <f t="shared" si="24"/>
        <v>2</v>
      </c>
      <c r="O77" s="17"/>
      <c r="P77" s="17"/>
      <c r="Q77" s="17"/>
      <c r="R77" s="17"/>
      <c r="S77" s="17">
        <f t="shared" si="25"/>
        <v>2</v>
      </c>
      <c r="T77" s="17">
        <f t="shared" si="26"/>
        <v>1</v>
      </c>
      <c r="U77" s="17">
        <f t="shared" si="27"/>
        <v>1</v>
      </c>
    </row>
    <row r="78" spans="7:28" x14ac:dyDescent="0.25">
      <c r="G78">
        <v>6</v>
      </c>
      <c r="L78">
        <v>2</v>
      </c>
      <c r="N78">
        <f t="shared" si="24"/>
        <v>2</v>
      </c>
      <c r="O78" s="17"/>
      <c r="P78" s="17"/>
      <c r="Q78" s="17"/>
      <c r="R78" s="17"/>
      <c r="S78" s="17">
        <f t="shared" si="25"/>
        <v>2</v>
      </c>
      <c r="T78" s="17">
        <f t="shared" si="26"/>
        <v>0</v>
      </c>
      <c r="U78" s="17">
        <f t="shared" si="27"/>
        <v>2</v>
      </c>
    </row>
    <row r="79" spans="7:28" x14ac:dyDescent="0.25">
      <c r="G79">
        <v>7</v>
      </c>
      <c r="K79">
        <v>1</v>
      </c>
      <c r="L79">
        <v>1</v>
      </c>
      <c r="N79">
        <f t="shared" si="24"/>
        <v>3</v>
      </c>
      <c r="O79" s="17"/>
      <c r="P79" s="17"/>
      <c r="Q79" s="17"/>
      <c r="R79" s="17"/>
      <c r="S79" s="17">
        <f t="shared" si="25"/>
        <v>3</v>
      </c>
      <c r="T79" s="17">
        <f t="shared" si="26"/>
        <v>0</v>
      </c>
      <c r="U79" s="17">
        <f t="shared" si="27"/>
        <v>2</v>
      </c>
    </row>
    <row r="80" spans="7:28" x14ac:dyDescent="0.25">
      <c r="G80">
        <v>8</v>
      </c>
      <c r="I80">
        <v>1</v>
      </c>
      <c r="L80">
        <v>1</v>
      </c>
      <c r="N80">
        <f t="shared" si="24"/>
        <v>2</v>
      </c>
      <c r="O80" s="17"/>
      <c r="P80" s="17"/>
      <c r="Q80" s="17"/>
      <c r="R80" s="17"/>
      <c r="S80" s="17">
        <f t="shared" si="25"/>
        <v>2</v>
      </c>
      <c r="T80" s="17">
        <f t="shared" si="26"/>
        <v>1</v>
      </c>
      <c r="U80" s="17">
        <f t="shared" si="27"/>
        <v>2</v>
      </c>
    </row>
    <row r="81" spans="1:27" x14ac:dyDescent="0.25">
      <c r="G81">
        <v>9</v>
      </c>
      <c r="H81">
        <v>1</v>
      </c>
      <c r="L81">
        <v>1</v>
      </c>
      <c r="N81">
        <f t="shared" si="24"/>
        <v>3</v>
      </c>
      <c r="O81" s="17"/>
      <c r="P81" s="17"/>
      <c r="Q81" s="17"/>
      <c r="R81" s="17"/>
      <c r="S81" s="17">
        <f t="shared" si="25"/>
        <v>3</v>
      </c>
      <c r="T81" s="17">
        <f t="shared" si="26"/>
        <v>1</v>
      </c>
      <c r="U81" s="17">
        <f t="shared" si="27"/>
        <v>2</v>
      </c>
    </row>
    <row r="82" spans="1:27" x14ac:dyDescent="0.25">
      <c r="G82">
        <v>10</v>
      </c>
      <c r="K82">
        <v>2</v>
      </c>
      <c r="N82">
        <f t="shared" si="24"/>
        <v>4</v>
      </c>
      <c r="O82" s="17"/>
      <c r="P82" s="17"/>
      <c r="Q82" s="17"/>
      <c r="R82" s="17"/>
      <c r="S82" s="17">
        <f t="shared" si="25"/>
        <v>4</v>
      </c>
      <c r="T82" s="17">
        <f t="shared" si="26"/>
        <v>0</v>
      </c>
      <c r="U82" s="17">
        <f t="shared" si="27"/>
        <v>2</v>
      </c>
    </row>
    <row r="83" spans="1:27" x14ac:dyDescent="0.25">
      <c r="G83">
        <v>11</v>
      </c>
      <c r="I83">
        <v>1</v>
      </c>
      <c r="K83">
        <v>1</v>
      </c>
      <c r="N83">
        <f t="shared" si="24"/>
        <v>3</v>
      </c>
      <c r="O83" s="17"/>
      <c r="P83" s="17"/>
      <c r="Q83" s="17"/>
      <c r="R83" s="17"/>
      <c r="S83" s="17">
        <f t="shared" si="25"/>
        <v>3</v>
      </c>
      <c r="T83" s="17">
        <f t="shared" si="26"/>
        <v>1</v>
      </c>
      <c r="U83" s="17">
        <f t="shared" si="27"/>
        <v>2</v>
      </c>
    </row>
    <row r="84" spans="1:27" x14ac:dyDescent="0.25">
      <c r="G84">
        <v>12</v>
      </c>
      <c r="H84">
        <v>1</v>
      </c>
      <c r="K84">
        <v>1</v>
      </c>
      <c r="N84">
        <f t="shared" si="24"/>
        <v>4</v>
      </c>
      <c r="O84" s="17"/>
      <c r="P84" s="17"/>
      <c r="Q84" s="17"/>
      <c r="R84" s="17"/>
      <c r="S84" s="17">
        <f t="shared" si="25"/>
        <v>4</v>
      </c>
      <c r="T84" s="17">
        <f t="shared" si="26"/>
        <v>1</v>
      </c>
      <c r="U84" s="17">
        <f t="shared" si="27"/>
        <v>2</v>
      </c>
    </row>
    <row r="85" spans="1:27" x14ac:dyDescent="0.25">
      <c r="G85">
        <v>13</v>
      </c>
      <c r="I85">
        <v>2</v>
      </c>
      <c r="N85">
        <f t="shared" si="24"/>
        <v>2</v>
      </c>
      <c r="O85" s="17"/>
      <c r="P85" s="17"/>
      <c r="Q85" s="17"/>
      <c r="R85" s="17"/>
      <c r="S85" s="17">
        <f t="shared" si="25"/>
        <v>2</v>
      </c>
      <c r="T85" s="17">
        <f t="shared" si="26"/>
        <v>2</v>
      </c>
      <c r="U85" s="17">
        <f t="shared" si="27"/>
        <v>2</v>
      </c>
    </row>
    <row r="86" spans="1:27" x14ac:dyDescent="0.25">
      <c r="G86">
        <v>14</v>
      </c>
      <c r="H86">
        <v>1</v>
      </c>
      <c r="I86">
        <v>1</v>
      </c>
      <c r="N86">
        <f t="shared" si="24"/>
        <v>3</v>
      </c>
      <c r="O86" s="17"/>
      <c r="P86" s="17"/>
      <c r="Q86" s="17"/>
      <c r="R86" s="17"/>
      <c r="S86" s="17">
        <f t="shared" si="25"/>
        <v>3</v>
      </c>
      <c r="T86" s="17">
        <f t="shared" si="26"/>
        <v>2</v>
      </c>
      <c r="U86" s="17">
        <f t="shared" si="27"/>
        <v>2</v>
      </c>
    </row>
    <row r="87" spans="1:27" x14ac:dyDescent="0.25">
      <c r="G87">
        <v>15</v>
      </c>
      <c r="H87">
        <v>2</v>
      </c>
      <c r="N87">
        <f t="shared" si="24"/>
        <v>4</v>
      </c>
      <c r="O87" s="17"/>
      <c r="P87" s="17"/>
      <c r="Q87" s="17"/>
      <c r="R87" s="17"/>
      <c r="S87" s="17">
        <f t="shared" si="25"/>
        <v>4</v>
      </c>
      <c r="T87" s="17">
        <f t="shared" si="26"/>
        <v>2</v>
      </c>
      <c r="U87" s="17">
        <f t="shared" si="27"/>
        <v>2</v>
      </c>
    </row>
    <row r="91" spans="1:27" x14ac:dyDescent="0.25">
      <c r="B91" t="s">
        <v>78</v>
      </c>
      <c r="C91" t="s">
        <v>79</v>
      </c>
      <c r="D91" t="s">
        <v>80</v>
      </c>
      <c r="E91" t="s">
        <v>81</v>
      </c>
      <c r="M91" t="s">
        <v>95</v>
      </c>
      <c r="O91">
        <v>3</v>
      </c>
    </row>
    <row r="92" spans="1:27" x14ac:dyDescent="0.25">
      <c r="B92">
        <v>1</v>
      </c>
      <c r="D92">
        <v>1</v>
      </c>
      <c r="E92">
        <v>1</v>
      </c>
      <c r="M92" t="s">
        <v>96</v>
      </c>
      <c r="O92">
        <f>B93+D93</f>
        <v>5</v>
      </c>
    </row>
    <row r="93" spans="1:27" x14ac:dyDescent="0.25">
      <c r="A93" t="s">
        <v>91</v>
      </c>
      <c r="B93">
        <f>2*B92+C92</f>
        <v>2</v>
      </c>
      <c r="D93">
        <f>2*D92+E92</f>
        <v>3</v>
      </c>
      <c r="M93" t="s">
        <v>98</v>
      </c>
      <c r="O93">
        <f>O92-O91</f>
        <v>2</v>
      </c>
    </row>
    <row r="94" spans="1:27" x14ac:dyDescent="0.25">
      <c r="A94" t="s">
        <v>94</v>
      </c>
      <c r="C94">
        <v>3</v>
      </c>
      <c r="M94" t="s">
        <v>97</v>
      </c>
      <c r="O94">
        <f>MIN(B93,D93,O93)</f>
        <v>2</v>
      </c>
      <c r="W94" t="s">
        <v>127</v>
      </c>
    </row>
    <row r="95" spans="1:27" x14ac:dyDescent="0.25">
      <c r="T95" s="1" t="s">
        <v>117</v>
      </c>
      <c r="U95" s="1">
        <v>4</v>
      </c>
      <c r="W95">
        <f>U101+U109+U117+U125</f>
        <v>6</v>
      </c>
      <c r="X95">
        <v>1</v>
      </c>
      <c r="Y95">
        <v>1</v>
      </c>
      <c r="Z95">
        <v>1</v>
      </c>
      <c r="AA95">
        <v>1</v>
      </c>
    </row>
    <row r="96" spans="1:27" x14ac:dyDescent="0.25">
      <c r="D96" t="s">
        <v>92</v>
      </c>
      <c r="O96" t="s">
        <v>92</v>
      </c>
      <c r="P96" t="s">
        <v>93</v>
      </c>
      <c r="T96" s="1" t="s">
        <v>78</v>
      </c>
      <c r="U96" s="1">
        <v>2</v>
      </c>
      <c r="X96">
        <v>1</v>
      </c>
      <c r="Y96">
        <v>2</v>
      </c>
      <c r="Z96">
        <v>1</v>
      </c>
      <c r="AA96">
        <v>0</v>
      </c>
    </row>
    <row r="97" spans="1:27" x14ac:dyDescent="0.25">
      <c r="C97" t="s">
        <v>93</v>
      </c>
      <c r="D97">
        <v>0</v>
      </c>
      <c r="E97">
        <v>1</v>
      </c>
      <c r="F97">
        <v>2</v>
      </c>
      <c r="G97">
        <v>3</v>
      </c>
      <c r="H97">
        <v>4</v>
      </c>
      <c r="O97">
        <f>O91-O94</f>
        <v>1</v>
      </c>
      <c r="P97">
        <f>$O$91-O97</f>
        <v>2</v>
      </c>
      <c r="T97" t="s">
        <v>123</v>
      </c>
      <c r="U97">
        <f>U96</f>
        <v>2</v>
      </c>
      <c r="X97">
        <v>2</v>
      </c>
      <c r="Y97">
        <v>0</v>
      </c>
      <c r="Z97">
        <v>1</v>
      </c>
      <c r="AA97">
        <v>1</v>
      </c>
    </row>
    <row r="98" spans="1:27" x14ac:dyDescent="0.25">
      <c r="C98">
        <v>0</v>
      </c>
      <c r="O98">
        <f>O97+1</f>
        <v>2</v>
      </c>
      <c r="P98">
        <f>$O$91-O98</f>
        <v>1</v>
      </c>
      <c r="T98" t="s">
        <v>121</v>
      </c>
      <c r="U98">
        <f>U104+2*U112+U120</f>
        <v>3</v>
      </c>
      <c r="X98">
        <v>2</v>
      </c>
      <c r="Y98">
        <v>1</v>
      </c>
      <c r="Z98">
        <v>1</v>
      </c>
      <c r="AA98">
        <v>0</v>
      </c>
    </row>
    <row r="99" spans="1:27" x14ac:dyDescent="0.25">
      <c r="C99">
        <v>1</v>
      </c>
      <c r="O99">
        <f t="shared" ref="O99:O106" si="28">O98+1</f>
        <v>3</v>
      </c>
      <c r="P99">
        <f t="shared" ref="P99:P106" si="29">$O$91-O99</f>
        <v>0</v>
      </c>
      <c r="T99" t="s">
        <v>114</v>
      </c>
      <c r="U99">
        <f>MIN(U95,U97)</f>
        <v>2</v>
      </c>
      <c r="X99">
        <v>2</v>
      </c>
      <c r="Y99">
        <v>2</v>
      </c>
      <c r="Z99">
        <v>0</v>
      </c>
      <c r="AA99">
        <v>0</v>
      </c>
    </row>
    <row r="100" spans="1:27" x14ac:dyDescent="0.25">
      <c r="C100">
        <v>2</v>
      </c>
      <c r="F100" s="18"/>
      <c r="O100">
        <f t="shared" si="28"/>
        <v>4</v>
      </c>
      <c r="P100">
        <f t="shared" si="29"/>
        <v>-1</v>
      </c>
      <c r="T100" t="s">
        <v>115</v>
      </c>
      <c r="U100">
        <f>MAX(0,(U95-U98)/2)</f>
        <v>0.5</v>
      </c>
    </row>
    <row r="101" spans="1:27" x14ac:dyDescent="0.25">
      <c r="C101">
        <v>3</v>
      </c>
      <c r="F101" s="5"/>
      <c r="O101">
        <f t="shared" si="28"/>
        <v>5</v>
      </c>
      <c r="P101">
        <f t="shared" si="29"/>
        <v>-2</v>
      </c>
      <c r="T101" s="1" t="s">
        <v>116</v>
      </c>
      <c r="U101" s="1">
        <v>2</v>
      </c>
    </row>
    <row r="102" spans="1:27" x14ac:dyDescent="0.25">
      <c r="C102">
        <v>4</v>
      </c>
      <c r="O102">
        <f t="shared" si="28"/>
        <v>6</v>
      </c>
      <c r="P102">
        <f t="shared" si="29"/>
        <v>-3</v>
      </c>
    </row>
    <row r="103" spans="1:27" x14ac:dyDescent="0.25">
      <c r="O103">
        <f t="shared" si="28"/>
        <v>7</v>
      </c>
      <c r="P103">
        <f t="shared" si="29"/>
        <v>-4</v>
      </c>
      <c r="T103" t="s">
        <v>122</v>
      </c>
      <c r="U103">
        <f>U95-U101</f>
        <v>2</v>
      </c>
    </row>
    <row r="104" spans="1:27" x14ac:dyDescent="0.25">
      <c r="O104">
        <f t="shared" si="28"/>
        <v>8</v>
      </c>
      <c r="P104">
        <f t="shared" si="29"/>
        <v>-5</v>
      </c>
      <c r="T104" s="1" t="s">
        <v>118</v>
      </c>
      <c r="U104" s="1">
        <v>1</v>
      </c>
    </row>
    <row r="105" spans="1:27" x14ac:dyDescent="0.25">
      <c r="O105">
        <f t="shared" si="28"/>
        <v>9</v>
      </c>
      <c r="P105">
        <f t="shared" si="29"/>
        <v>-6</v>
      </c>
      <c r="T105" t="s">
        <v>120</v>
      </c>
      <c r="U105">
        <f>U104+U101</f>
        <v>3</v>
      </c>
    </row>
    <row r="106" spans="1:27" x14ac:dyDescent="0.25">
      <c r="O106">
        <f t="shared" si="28"/>
        <v>10</v>
      </c>
      <c r="P106">
        <f t="shared" si="29"/>
        <v>-7</v>
      </c>
      <c r="T106" t="s">
        <v>119</v>
      </c>
      <c r="U106">
        <f>2*U112+U120</f>
        <v>2</v>
      </c>
    </row>
    <row r="107" spans="1:27" x14ac:dyDescent="0.25">
      <c r="T107" t="s">
        <v>114</v>
      </c>
      <c r="U107">
        <f>MIN(U105,U103)</f>
        <v>2</v>
      </c>
    </row>
    <row r="108" spans="1:27" x14ac:dyDescent="0.25">
      <c r="T108" t="s">
        <v>115</v>
      </c>
      <c r="U108">
        <f>MAX(0,U103-U106)</f>
        <v>0</v>
      </c>
    </row>
    <row r="109" spans="1:27" x14ac:dyDescent="0.25">
      <c r="T109" s="1" t="s">
        <v>116</v>
      </c>
      <c r="U109" s="1">
        <v>3</v>
      </c>
    </row>
    <row r="110" spans="1:27" x14ac:dyDescent="0.25">
      <c r="A110" t="s">
        <v>113</v>
      </c>
    </row>
    <row r="111" spans="1:27" x14ac:dyDescent="0.25">
      <c r="T111" t="s">
        <v>117</v>
      </c>
      <c r="U111">
        <f>U103-U109</f>
        <v>-1</v>
      </c>
    </row>
    <row r="112" spans="1:27" x14ac:dyDescent="0.25">
      <c r="T112" s="1" t="s">
        <v>124</v>
      </c>
      <c r="U112" s="1">
        <v>1</v>
      </c>
    </row>
    <row r="113" spans="9:21" x14ac:dyDescent="0.25">
      <c r="T113" t="s">
        <v>125</v>
      </c>
      <c r="U113">
        <f>U112</f>
        <v>1</v>
      </c>
    </row>
    <row r="114" spans="9:21" x14ac:dyDescent="0.25">
      <c r="T114" t="s">
        <v>121</v>
      </c>
      <c r="U114">
        <f>U120</f>
        <v>0</v>
      </c>
    </row>
    <row r="115" spans="9:21" x14ac:dyDescent="0.25">
      <c r="T115" t="s">
        <v>114</v>
      </c>
      <c r="U115">
        <f>MIN(U111,U113)</f>
        <v>-1</v>
      </c>
    </row>
    <row r="116" spans="9:21" x14ac:dyDescent="0.25">
      <c r="T116" t="s">
        <v>115</v>
      </c>
      <c r="U116">
        <f>MAX(0,(U111-U114)/2)</f>
        <v>0</v>
      </c>
    </row>
    <row r="117" spans="9:21" x14ac:dyDescent="0.25">
      <c r="T117" s="1" t="s">
        <v>116</v>
      </c>
      <c r="U117" s="1">
        <v>1</v>
      </c>
    </row>
    <row r="119" spans="9:21" x14ac:dyDescent="0.25">
      <c r="T119" t="s">
        <v>122</v>
      </c>
      <c r="U119">
        <f>U111-U117</f>
        <v>-2</v>
      </c>
    </row>
    <row r="120" spans="9:21" ht="30" x14ac:dyDescent="0.25">
      <c r="I120" s="19" t="s">
        <v>110</v>
      </c>
      <c r="J120" s="19" t="s">
        <v>101</v>
      </c>
      <c r="K120" s="19" t="s">
        <v>111</v>
      </c>
      <c r="L120" s="19" t="s">
        <v>112</v>
      </c>
      <c r="T120" s="1" t="s">
        <v>3</v>
      </c>
      <c r="U120" s="1">
        <v>0</v>
      </c>
    </row>
    <row r="121" spans="9:21" x14ac:dyDescent="0.25">
      <c r="I121" t="s">
        <v>99</v>
      </c>
      <c r="J121" t="s">
        <v>105</v>
      </c>
      <c r="K121">
        <v>2</v>
      </c>
      <c r="L121">
        <v>3</v>
      </c>
      <c r="T121" t="s">
        <v>126</v>
      </c>
      <c r="U121">
        <f>U120+U117</f>
        <v>1</v>
      </c>
    </row>
    <row r="122" spans="9:21" x14ac:dyDescent="0.25">
      <c r="I122" t="s">
        <v>100</v>
      </c>
      <c r="J122" t="s">
        <v>106</v>
      </c>
      <c r="K122">
        <v>3</v>
      </c>
      <c r="L122">
        <v>4</v>
      </c>
      <c r="T122" t="s">
        <v>119</v>
      </c>
      <c r="U122">
        <f>0</f>
        <v>0</v>
      </c>
    </row>
    <row r="123" spans="9:21" x14ac:dyDescent="0.25">
      <c r="I123" t="s">
        <v>102</v>
      </c>
      <c r="J123" t="s">
        <v>107</v>
      </c>
      <c r="K123">
        <v>5</v>
      </c>
      <c r="L123">
        <v>6</v>
      </c>
      <c r="T123" t="s">
        <v>114</v>
      </c>
      <c r="U123">
        <f>MIN(U121,U119)</f>
        <v>-2</v>
      </c>
    </row>
    <row r="124" spans="9:21" x14ac:dyDescent="0.25">
      <c r="I124" t="s">
        <v>103</v>
      </c>
      <c r="J124" t="s">
        <v>108</v>
      </c>
      <c r="K124">
        <v>6</v>
      </c>
      <c r="L124">
        <v>7</v>
      </c>
      <c r="T124" t="s">
        <v>115</v>
      </c>
      <c r="U124">
        <f>MAX(0,U119-U122)</f>
        <v>0</v>
      </c>
    </row>
    <row r="125" spans="9:21" x14ac:dyDescent="0.25">
      <c r="I125" t="s">
        <v>104</v>
      </c>
      <c r="J125" t="s">
        <v>109</v>
      </c>
      <c r="K125">
        <v>7</v>
      </c>
      <c r="L125">
        <v>8</v>
      </c>
      <c r="T125" s="1" t="s">
        <v>116</v>
      </c>
      <c r="U12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0FAB-2C5A-4283-9C63-971E0CF992E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Gilles</dc:creator>
  <cp:lastModifiedBy>Jordan Gilles</cp:lastModifiedBy>
  <dcterms:created xsi:type="dcterms:W3CDTF">2025-08-23T20:53:33Z</dcterms:created>
  <dcterms:modified xsi:type="dcterms:W3CDTF">2025-08-28T17:31:03Z</dcterms:modified>
</cp:coreProperties>
</file>