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BTP_Lab\수업\반도체소자 측정 및 분석기법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9" i="1"/>
  <c r="B4" i="1"/>
  <c r="B5" i="1"/>
  <c r="L23" i="1" l="1"/>
  <c r="I35" i="1" l="1"/>
  <c r="I34" i="1"/>
  <c r="L29" i="1"/>
  <c r="L28" i="1"/>
  <c r="L27" i="1"/>
  <c r="K23" i="1"/>
  <c r="K25" i="1"/>
  <c r="K24" i="1"/>
  <c r="I24" i="1"/>
  <c r="I23" i="1"/>
  <c r="L20" i="1"/>
  <c r="L19" i="1"/>
  <c r="J19" i="1"/>
  <c r="K14" i="1"/>
  <c r="I16" i="1"/>
  <c r="I15" i="1"/>
  <c r="I14" i="1"/>
  <c r="J8" i="1" l="1"/>
  <c r="I9" i="1"/>
  <c r="I8" i="1"/>
  <c r="E18" i="1"/>
  <c r="D18" i="1"/>
  <c r="B18" i="1"/>
  <c r="B20" i="1"/>
  <c r="F2" i="1"/>
  <c r="E2" i="1"/>
  <c r="D2" i="1"/>
  <c r="C2" i="1"/>
  <c r="B2" i="1"/>
  <c r="E12" i="1"/>
  <c r="E11" i="1"/>
  <c r="D9" i="1" l="1"/>
  <c r="D10" i="1"/>
  <c r="C11" i="1" l="1" a="1"/>
  <c r="C11" i="1" s="1"/>
  <c r="C12" i="1" l="1"/>
  <c r="D12" i="1"/>
  <c r="D11" i="1"/>
  <c r="F11" i="1" s="1"/>
  <c r="F12" i="1" l="1"/>
</calcChain>
</file>

<file path=xl/sharedStrings.xml><?xml version="1.0" encoding="utf-8"?>
<sst xmlns="http://schemas.openxmlformats.org/spreadsheetml/2006/main" count="16" uniqueCount="16">
  <si>
    <t>t</t>
    <phoneticPr fontId="1" type="noConversion"/>
  </si>
  <si>
    <t>R</t>
    <phoneticPr fontId="1" type="noConversion"/>
  </si>
  <si>
    <t>d</t>
    <phoneticPr fontId="1" type="noConversion"/>
  </si>
  <si>
    <t>A</t>
    <phoneticPr fontId="1" type="noConversion"/>
  </si>
  <si>
    <t>contact</t>
    <phoneticPr fontId="1" type="noConversion"/>
  </si>
  <si>
    <t>dut</t>
    <phoneticPr fontId="1" type="noConversion"/>
  </si>
  <si>
    <t>R</t>
    <phoneticPr fontId="1" type="noConversion"/>
  </si>
  <si>
    <t>M</t>
    <phoneticPr fontId="1" type="noConversion"/>
  </si>
  <si>
    <t>M-1</t>
    <phoneticPr fontId="1" type="noConversion"/>
  </si>
  <si>
    <t>q</t>
    <phoneticPr fontId="1" type="noConversion"/>
  </si>
  <si>
    <t>a</t>
    <phoneticPr fontId="1" type="noConversion"/>
  </si>
  <si>
    <t>mu</t>
    <phoneticPr fontId="1" type="noConversion"/>
  </si>
  <si>
    <t>n</t>
    <phoneticPr fontId="1" type="noConversion"/>
  </si>
  <si>
    <t>b</t>
    <phoneticPr fontId="1" type="noConversion"/>
  </si>
  <si>
    <t>c</t>
    <phoneticPr fontId="1" type="noConversion"/>
  </si>
  <si>
    <t xml:space="preserve">R_sh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</si>
</sst>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1" fontId="0" fillId="0" borderId="1" xfId="0" applyNumberFormat="1" applyBorder="1">
      <alignment vertical="center"/>
    </xf>
    <xf numFmtId="11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5"/>
  <sheetViews>
    <sheetView tabSelected="1" topLeftCell="B1" workbookViewId="0">
      <selection activeCell="C11" sqref="C11"/>
    </sheetView>
  </sheetViews>
  <sheetFormatPr defaultRowHeight="16.5" x14ac:dyDescent="0.3"/>
  <cols>
    <col min="2" max="2" width="13.125" bestFit="1" customWidth="1"/>
    <col min="3" max="3" width="16.5" bestFit="1" customWidth="1"/>
    <col min="4" max="4" width="17.375" bestFit="1" customWidth="1"/>
    <col min="5" max="5" width="15.375" bestFit="1" customWidth="1"/>
    <col min="6" max="6" width="17.625" bestFit="1" customWidth="1"/>
    <col min="9" max="9" width="12.75" bestFit="1" customWidth="1"/>
    <col min="11" max="11" width="13.125" bestFit="1" customWidth="1"/>
    <col min="12" max="12" width="14.5" customWidth="1"/>
  </cols>
  <sheetData>
    <row r="2" spans="1:11" x14ac:dyDescent="0.3">
      <c r="A2" t="s">
        <v>0</v>
      </c>
      <c r="B2">
        <f>0.02</f>
        <v>0.02</v>
      </c>
      <c r="C2">
        <f>0.04</f>
        <v>0.04</v>
      </c>
      <c r="D2">
        <f>0.06</f>
        <v>0.06</v>
      </c>
      <c r="E2">
        <f>0.08</f>
        <v>0.08</v>
      </c>
      <c r="F2">
        <f>1</f>
        <v>1</v>
      </c>
    </row>
    <row r="3" spans="1:11" x14ac:dyDescent="0.3">
      <c r="A3" t="s">
        <v>1</v>
      </c>
      <c r="B3">
        <v>318.3</v>
      </c>
      <c r="C3">
        <v>623.9</v>
      </c>
      <c r="D3">
        <v>929.5</v>
      </c>
      <c r="E3">
        <v>1235.0999999999999</v>
      </c>
      <c r="F3">
        <v>1540.7</v>
      </c>
    </row>
    <row r="4" spans="1:11" x14ac:dyDescent="0.3">
      <c r="A4" t="s">
        <v>2</v>
      </c>
      <c r="B4">
        <f>0.01/2</f>
        <v>5.0000000000000001E-3</v>
      </c>
    </row>
    <row r="5" spans="1:11" x14ac:dyDescent="0.3">
      <c r="A5" t="s">
        <v>3</v>
      </c>
      <c r="B5">
        <f>PI()*(B4^2)</f>
        <v>7.8539816339744827E-5</v>
      </c>
    </row>
    <row r="8" spans="1:11" x14ac:dyDescent="0.3">
      <c r="B8" s="1"/>
      <c r="C8" s="1" t="s">
        <v>4</v>
      </c>
      <c r="D8" s="1" t="s">
        <v>5</v>
      </c>
      <c r="E8" s="1" t="s">
        <v>6</v>
      </c>
      <c r="F8" s="1"/>
      <c r="I8">
        <f>(PI()/LN(2))*(0.05)*(80/2)*0.664</f>
        <v>6.0189742683465139</v>
      </c>
      <c r="J8">
        <f>I9*74</f>
        <v>120.37948536693027</v>
      </c>
    </row>
    <row r="9" spans="1:11" x14ac:dyDescent="0.3">
      <c r="B9" s="4" t="s">
        <v>7</v>
      </c>
      <c r="C9" s="2">
        <f>2/B5</f>
        <v>25464.790894703256</v>
      </c>
      <c r="D9" s="2">
        <f>B2/B5</f>
        <v>254.64790894703256</v>
      </c>
      <c r="E9" s="2"/>
      <c r="F9" s="2"/>
      <c r="I9">
        <f>I8/(0.05*74)</f>
        <v>1.6267498022558144</v>
      </c>
    </row>
    <row r="10" spans="1:11" x14ac:dyDescent="0.3">
      <c r="B10" s="4"/>
      <c r="C10" s="2">
        <f>2/B5</f>
        <v>25464.790894703256</v>
      </c>
      <c r="D10" s="2">
        <f>C2/B5</f>
        <v>509.29581789406512</v>
      </c>
      <c r="E10" s="2"/>
      <c r="F10" s="2"/>
    </row>
    <row r="11" spans="1:11" x14ac:dyDescent="0.3">
      <c r="B11" s="4" t="s">
        <v>8</v>
      </c>
      <c r="C11" s="2">
        <f t="array" ref="C11:D12">MINVERSE(C9:D10)</f>
        <v>7.8539816339744827E-5</v>
      </c>
      <c r="D11" s="2">
        <v>-3.9269908169872407E-5</v>
      </c>
      <c r="E11" s="2">
        <f>B3</f>
        <v>318.3</v>
      </c>
      <c r="F11" s="2">
        <f>C11*E11+D11*E12</f>
        <v>4.9872783375738694E-4</v>
      </c>
    </row>
    <row r="12" spans="1:11" x14ac:dyDescent="0.3">
      <c r="B12" s="4"/>
      <c r="C12" s="2">
        <v>-3.9269908169872409E-3</v>
      </c>
      <c r="D12" s="2">
        <v>3.9269908169872409E-3</v>
      </c>
      <c r="E12" s="2">
        <f>C3</f>
        <v>623.9</v>
      </c>
      <c r="F12" s="2">
        <f>C12*E11+D12*E12</f>
        <v>1.2000883936713007</v>
      </c>
    </row>
    <row r="14" spans="1:11" x14ac:dyDescent="0.3">
      <c r="I14">
        <f>1/(B18*((10^19)/(-10^5))*100*(EXP(-10)-1))</f>
        <v>624.24806616167905</v>
      </c>
      <c r="K14">
        <f>PI()/LN(2)*(11/0.5)</f>
        <v>99.711923120198264</v>
      </c>
    </row>
    <row r="15" spans="1:11" x14ac:dyDescent="0.3">
      <c r="I15">
        <f>(LN(2)/PI())*0.001*I14</f>
        <v>0.13773134672171422</v>
      </c>
    </row>
    <row r="16" spans="1:11" x14ac:dyDescent="0.3">
      <c r="I16">
        <f>(I14*0.05*0.001)/(0.001)</f>
        <v>31.212403308083953</v>
      </c>
    </row>
    <row r="17" spans="1:12" x14ac:dyDescent="0.3">
      <c r="D17" t="s">
        <v>10</v>
      </c>
      <c r="E17" t="s">
        <v>13</v>
      </c>
      <c r="F17" t="s">
        <v>14</v>
      </c>
    </row>
    <row r="18" spans="1:12" x14ac:dyDescent="0.3">
      <c r="A18" t="s">
        <v>9</v>
      </c>
      <c r="B18">
        <f>1.602E-19</f>
        <v>1.602E-19</v>
      </c>
      <c r="C18" t="s">
        <v>15</v>
      </c>
      <c r="D18">
        <f>1/(B18*B19*B20)*10^(-4)</f>
        <v>2.4968789013732834E-5</v>
      </c>
      <c r="E18">
        <f>(9000000000000000)*10^(-4)*0.5*B18*B19</f>
        <v>9.0112500000000002E-5</v>
      </c>
    </row>
    <row r="19" spans="1:12" x14ac:dyDescent="0.3">
      <c r="A19" t="s">
        <v>11</v>
      </c>
      <c r="B19">
        <v>1250</v>
      </c>
      <c r="I19" s="3">
        <v>5.0000000000000001E-3</v>
      </c>
      <c r="J19" s="3">
        <f>I19/I20</f>
        <v>5.0144454580148093E-5</v>
      </c>
      <c r="L19">
        <f>(I20*0.01*0.000001)/0.05</f>
        <v>1.9942384624039649E-5</v>
      </c>
    </row>
    <row r="20" spans="1:12" x14ac:dyDescent="0.3">
      <c r="A20" t="s">
        <v>12</v>
      </c>
      <c r="B20">
        <f>2*10000000000000000</f>
        <v>2E+16</v>
      </c>
      <c r="I20">
        <v>99.711923120198264</v>
      </c>
      <c r="L20">
        <f>0.32*1.15</f>
        <v>0.36799999999999999</v>
      </c>
    </row>
    <row r="23" spans="1:12" x14ac:dyDescent="0.3">
      <c r="I23">
        <f>(2.667*10^32)/10^16</f>
        <v>2.667E+16</v>
      </c>
      <c r="K23">
        <f>(4*0.3*(0.368*10^-10)^2)/(B18*11.7*8.85*10^-14*10^-6)</f>
        <v>9796822492816906</v>
      </c>
      <c r="L23">
        <f>(4*0.3*0.32^2*(0.368*10^-10)^2)/(B18*11.7*8.85*10^-14*10^-6*(1-0.32)^2)</f>
        <v>2169538545122083.5</v>
      </c>
    </row>
    <row r="24" spans="1:12" x14ac:dyDescent="0.3">
      <c r="I24">
        <f>1+SQRT(I23)</f>
        <v>163309523.07388276</v>
      </c>
      <c r="K24">
        <f>K23/10^16</f>
        <v>0.97968224928169056</v>
      </c>
    </row>
    <row r="25" spans="1:12" x14ac:dyDescent="0.3">
      <c r="K25">
        <f>1-SQRT(K24)</f>
        <v>1.0211007698261665E-2</v>
      </c>
    </row>
    <row r="27" spans="1:12" x14ac:dyDescent="0.3">
      <c r="L27">
        <f>(0.0000000000368)/(0.001*(1-0.32))</f>
        <v>5.4117647058823532E-8</v>
      </c>
    </row>
    <row r="28" spans="1:12" x14ac:dyDescent="0.3">
      <c r="L28">
        <f>30.38759+1.68278*LOG10(L27)-0.03177*(LOG10(L27))^2</f>
        <v>16.481803417201473</v>
      </c>
    </row>
    <row r="29" spans="1:12" x14ac:dyDescent="0.3">
      <c r="L29">
        <f>10^L28</f>
        <v>3.032518208293456E+16</v>
      </c>
    </row>
    <row r="34" spans="9:9" x14ac:dyDescent="0.3">
      <c r="I34">
        <f>2*PI()*10^6*10^-10/(2*10^-4)</f>
        <v>3.1415926535897931</v>
      </c>
    </row>
    <row r="35" spans="9:9" x14ac:dyDescent="0.3">
      <c r="I35">
        <f>2*PI()*10^7*10^-11/(10^-4)</f>
        <v>6.2831853071795862</v>
      </c>
    </row>
  </sheetData>
  <mergeCells count="2">
    <mergeCell ref="B9:B10"/>
    <mergeCell ref="B11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이종건(전자전기공학과)</dc:creator>
  <cp:lastModifiedBy>Lee Jong Geon</cp:lastModifiedBy>
  <dcterms:created xsi:type="dcterms:W3CDTF">2018-10-14T08:17:49Z</dcterms:created>
  <dcterms:modified xsi:type="dcterms:W3CDTF">2018-10-24T12:31:04Z</dcterms:modified>
</cp:coreProperties>
</file>