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gmac1106/Downloads/"/>
    </mc:Choice>
  </mc:AlternateContent>
  <xr:revisionPtr revIDLastSave="0" documentId="13_ncr:1_{528EF0BF-D622-2048-A417-CA2B13E2A346}" xr6:coauthVersionLast="40" xr6:coauthVersionMax="40" xr10:uidLastSave="{00000000-0000-0000-0000-000000000000}"/>
  <bookViews>
    <workbookView xWindow="6280" yWindow="460" windowWidth="37920" windowHeight="26720" xr2:uid="{00000000-000D-0000-FFFF-FFFF00000000}"/>
  </bookViews>
  <sheets>
    <sheet name="Budget template" sheetId="1" r:id="rId1"/>
  </sheets>
  <definedNames>
    <definedName name="Budget_Type">#REF!</definedName>
    <definedName name="BudgetType">#REF!</definedName>
    <definedName name="MTDC_Rate">#REF!</definedName>
    <definedName name="MTDC_Type">#REF!</definedName>
    <definedName name="MTDCrate">#REF!</definedName>
    <definedName name="MTDCRateType">#REF!</definedName>
    <definedName name="MTDRateType">#REF!</definedName>
    <definedName name="ProjectType">#REF!</definedName>
    <definedName name="Rate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3" i="1" l="1"/>
  <c r="A30" i="1" l="1"/>
  <c r="M56" i="1" l="1"/>
  <c r="M55" i="1"/>
  <c r="M54" i="1"/>
  <c r="M46" i="1"/>
  <c r="M45" i="1"/>
  <c r="L86" i="1" l="1"/>
  <c r="K86" i="1"/>
  <c r="J86" i="1"/>
  <c r="I86" i="1"/>
  <c r="H86" i="1"/>
  <c r="I11" i="1" l="1"/>
  <c r="J11" i="1" s="1"/>
  <c r="K11" i="1" s="1"/>
  <c r="L11" i="1" s="1"/>
  <c r="I10" i="1"/>
  <c r="J10" i="1" s="1"/>
  <c r="K10" i="1" s="1"/>
  <c r="L10" i="1" s="1"/>
  <c r="I9" i="1"/>
  <c r="J9" i="1" s="1"/>
  <c r="K9" i="1" s="1"/>
  <c r="L9" i="1" s="1"/>
  <c r="D11" i="1"/>
  <c r="D10" i="1"/>
  <c r="D9" i="1"/>
  <c r="D8" i="1"/>
  <c r="I8" i="1"/>
  <c r="J8" i="1" s="1"/>
  <c r="K8" i="1" s="1"/>
  <c r="L8" i="1" s="1"/>
  <c r="H20" i="1" l="1"/>
  <c r="I20" i="1" s="1"/>
  <c r="J20" i="1" s="1"/>
  <c r="K20" i="1" s="1"/>
  <c r="L20" i="1" s="1"/>
  <c r="D16" i="1"/>
  <c r="D17" i="1"/>
  <c r="D15" i="1"/>
  <c r="H12" i="1" l="1"/>
  <c r="H50" i="1" l="1"/>
  <c r="I36" i="1"/>
  <c r="J36" i="1"/>
  <c r="H36" i="1"/>
  <c r="H32" i="1"/>
  <c r="H31" i="1"/>
  <c r="H30" i="1"/>
  <c r="A37" i="1"/>
  <c r="B37" i="1"/>
  <c r="A38" i="1"/>
  <c r="B38" i="1"/>
  <c r="A36" i="1"/>
  <c r="B36" i="1"/>
  <c r="A34" i="1"/>
  <c r="B34" i="1"/>
  <c r="A35" i="1"/>
  <c r="B35" i="1"/>
  <c r="H17" i="1"/>
  <c r="I17" i="1" l="1"/>
  <c r="J17" i="1" s="1"/>
  <c r="K17" i="1" s="1"/>
  <c r="L17" i="1" s="1"/>
  <c r="L35" i="1" s="1"/>
  <c r="H35" i="1"/>
  <c r="H22" i="1"/>
  <c r="H21" i="1"/>
  <c r="L36" i="1"/>
  <c r="K36" i="1"/>
  <c r="H15" i="1"/>
  <c r="K35" i="1" l="1"/>
  <c r="J35" i="1"/>
  <c r="H38" i="1"/>
  <c r="I22" i="1"/>
  <c r="M17" i="1"/>
  <c r="I35" i="1"/>
  <c r="H37" i="1"/>
  <c r="I21" i="1"/>
  <c r="M36" i="1"/>
  <c r="H33" i="1"/>
  <c r="I15" i="1"/>
  <c r="M20" i="1"/>
  <c r="I16" i="1"/>
  <c r="J16" i="1" s="1"/>
  <c r="K16" i="1" s="1"/>
  <c r="L16" i="1" s="1"/>
  <c r="M35" i="1" l="1"/>
  <c r="J21" i="1"/>
  <c r="I37" i="1"/>
  <c r="J22" i="1"/>
  <c r="I38" i="1"/>
  <c r="I33" i="1"/>
  <c r="J15" i="1"/>
  <c r="K15" i="1" s="1"/>
  <c r="L15" i="1" s="1"/>
  <c r="H24" i="1"/>
  <c r="H26" i="1" s="1"/>
  <c r="H121" i="1" s="1"/>
  <c r="H122" i="1" s="1"/>
  <c r="I34" i="1"/>
  <c r="H34" i="1"/>
  <c r="K22" i="1" l="1"/>
  <c r="J38" i="1"/>
  <c r="K21" i="1"/>
  <c r="J37" i="1"/>
  <c r="H106" i="1"/>
  <c r="I106" i="1"/>
  <c r="H107" i="1"/>
  <c r="H108" i="1"/>
  <c r="I108" i="1"/>
  <c r="H109" i="1"/>
  <c r="I109" i="1"/>
  <c r="J109" i="1"/>
  <c r="K109" i="1"/>
  <c r="L109" i="1"/>
  <c r="H105" i="1"/>
  <c r="L21" i="1" l="1"/>
  <c r="K37" i="1"/>
  <c r="L22" i="1"/>
  <c r="K38" i="1"/>
  <c r="M109" i="1"/>
  <c r="I105" i="1"/>
  <c r="J105" i="1" s="1"/>
  <c r="K105" i="1" s="1"/>
  <c r="J108" i="1"/>
  <c r="K108" i="1" s="1"/>
  <c r="L108" i="1" s="1"/>
  <c r="J107" i="1"/>
  <c r="K107" i="1" s="1"/>
  <c r="I107" i="1"/>
  <c r="J106" i="1"/>
  <c r="L38" i="1" l="1"/>
  <c r="M38" i="1" s="1"/>
  <c r="M22" i="1"/>
  <c r="L37" i="1"/>
  <c r="M37" i="1" s="1"/>
  <c r="M21" i="1"/>
  <c r="K106" i="1"/>
  <c r="L106" i="1" s="1"/>
  <c r="M108" i="1"/>
  <c r="L107" i="1"/>
  <c r="M107" i="1" s="1"/>
  <c r="L105" i="1"/>
  <c r="M105" i="1" s="1"/>
  <c r="M106" i="1" l="1"/>
  <c r="M73" i="1"/>
  <c r="M72" i="1"/>
  <c r="M71" i="1"/>
  <c r="M91" i="1" l="1"/>
  <c r="M92" i="1" l="1"/>
  <c r="I76" i="1" l="1"/>
  <c r="I98" i="1" s="1"/>
  <c r="J76" i="1"/>
  <c r="J98" i="1" s="1"/>
  <c r="K76" i="1"/>
  <c r="K98" i="1" s="1"/>
  <c r="L76" i="1"/>
  <c r="L98" i="1" s="1"/>
  <c r="H76" i="1"/>
  <c r="H98" i="1" s="1"/>
  <c r="I66" i="1"/>
  <c r="J66" i="1"/>
  <c r="K66" i="1"/>
  <c r="L66" i="1"/>
  <c r="H66" i="1"/>
  <c r="I57" i="1"/>
  <c r="J57" i="1"/>
  <c r="K57" i="1"/>
  <c r="L57" i="1"/>
  <c r="M57" i="1"/>
  <c r="H57" i="1"/>
  <c r="I50" i="1"/>
  <c r="J50" i="1"/>
  <c r="K50" i="1"/>
  <c r="L50" i="1"/>
  <c r="J34" i="1" l="1"/>
  <c r="I24" i="1"/>
  <c r="J33" i="1"/>
  <c r="I104" i="1"/>
  <c r="J104" i="1"/>
  <c r="K104" i="1"/>
  <c r="L104" i="1"/>
  <c r="H104" i="1"/>
  <c r="I103" i="1"/>
  <c r="J103" i="1"/>
  <c r="K103" i="1"/>
  <c r="L103" i="1"/>
  <c r="H103" i="1"/>
  <c r="A33" i="1"/>
  <c r="A32" i="1"/>
  <c r="M80" i="1"/>
  <c r="M81" i="1"/>
  <c r="M82" i="1"/>
  <c r="M104" i="1" l="1"/>
  <c r="K34" i="1"/>
  <c r="M103" i="1"/>
  <c r="J24" i="1"/>
  <c r="L34" i="1" l="1"/>
  <c r="M34" i="1" s="1"/>
  <c r="M16" i="1"/>
  <c r="K33" i="1"/>
  <c r="K24" i="1"/>
  <c r="L24" i="1" l="1"/>
  <c r="L33" i="1"/>
  <c r="M15" i="1"/>
  <c r="M24" i="1" l="1"/>
  <c r="B30" i="1"/>
  <c r="A31" i="1"/>
  <c r="B31" i="1"/>
  <c r="B33" i="1"/>
  <c r="A29" i="1"/>
  <c r="M65" i="1" l="1"/>
  <c r="M64" i="1"/>
  <c r="M63" i="1"/>
  <c r="M62" i="1"/>
  <c r="M61" i="1"/>
  <c r="M66" i="1" l="1"/>
  <c r="M94" i="1"/>
  <c r="M74" i="1"/>
  <c r="H29" i="1"/>
  <c r="H39" i="1" l="1"/>
  <c r="I30" i="1"/>
  <c r="M47" i="1"/>
  <c r="M48" i="1"/>
  <c r="M49" i="1"/>
  <c r="M75" i="1"/>
  <c r="M79" i="1"/>
  <c r="M83" i="1"/>
  <c r="M84" i="1"/>
  <c r="M85" i="1"/>
  <c r="M95" i="1"/>
  <c r="M96" i="1"/>
  <c r="M86" i="1" l="1"/>
  <c r="I29" i="1"/>
  <c r="M50" i="1"/>
  <c r="M76" i="1"/>
  <c r="M98" i="1" s="1"/>
  <c r="I32" i="1"/>
  <c r="J29" i="1"/>
  <c r="I31" i="1"/>
  <c r="J30" i="1"/>
  <c r="I12" i="1" l="1"/>
  <c r="I26" i="1" s="1"/>
  <c r="I121" i="1" s="1"/>
  <c r="I122" i="1" s="1"/>
  <c r="H41" i="1"/>
  <c r="H101" i="1" s="1"/>
  <c r="J32" i="1"/>
  <c r="I39" i="1"/>
  <c r="J31" i="1"/>
  <c r="K30" i="1"/>
  <c r="H111" i="1" l="1"/>
  <c r="H113" i="1" s="1"/>
  <c r="H114" i="1" s="1"/>
  <c r="H115" i="1" s="1"/>
  <c r="H117" i="1"/>
  <c r="H118" i="1" s="1"/>
  <c r="H119" i="1" s="1"/>
  <c r="H123" i="1"/>
  <c r="I41" i="1"/>
  <c r="I101" i="1" s="1"/>
  <c r="J12" i="1"/>
  <c r="J26" i="1" s="1"/>
  <c r="J121" i="1" s="1"/>
  <c r="J122" i="1" s="1"/>
  <c r="K29" i="1"/>
  <c r="K32" i="1"/>
  <c r="K31" i="1"/>
  <c r="L30" i="1"/>
  <c r="I117" i="1" l="1"/>
  <c r="I118" i="1" s="1"/>
  <c r="I123" i="1"/>
  <c r="K12" i="1"/>
  <c r="K26" i="1" s="1"/>
  <c r="K121" i="1" s="1"/>
  <c r="K122" i="1" s="1"/>
  <c r="I111" i="1"/>
  <c r="I113" i="1" s="1"/>
  <c r="I114" i="1" s="1"/>
  <c r="I115" i="1" s="1"/>
  <c r="M8" i="1"/>
  <c r="J39" i="1"/>
  <c r="J41" i="1" s="1"/>
  <c r="J101" i="1" s="1"/>
  <c r="L32" i="1"/>
  <c r="K39" i="1"/>
  <c r="L29" i="1"/>
  <c r="M29" i="1" s="1"/>
  <c r="L31" i="1"/>
  <c r="M9" i="1"/>
  <c r="M30" i="1"/>
  <c r="I119" i="1" l="1"/>
  <c r="J111" i="1"/>
  <c r="J113" i="1" s="1"/>
  <c r="J114" i="1" s="1"/>
  <c r="J115" i="1" s="1"/>
  <c r="J117" i="1"/>
  <c r="J118" i="1" s="1"/>
  <c r="J119" i="1" s="1"/>
  <c r="J123" i="1"/>
  <c r="L12" i="1"/>
  <c r="L26" i="1" s="1"/>
  <c r="L121" i="1" s="1"/>
  <c r="L122" i="1" s="1"/>
  <c r="M122" i="1" s="1"/>
  <c r="M11" i="1"/>
  <c r="M33" i="1"/>
  <c r="K41" i="1"/>
  <c r="K101" i="1" s="1"/>
  <c r="M32" i="1"/>
  <c r="M10" i="1"/>
  <c r="M31" i="1"/>
  <c r="K117" i="1" l="1"/>
  <c r="K118" i="1" s="1"/>
  <c r="K123" i="1"/>
  <c r="M12" i="1"/>
  <c r="M26" i="1" s="1"/>
  <c r="M121" i="1" s="1"/>
  <c r="K111" i="1"/>
  <c r="K113" i="1" s="1"/>
  <c r="K114" i="1" s="1"/>
  <c r="L39" i="1"/>
  <c r="L41" i="1" s="1"/>
  <c r="L101" i="1" s="1"/>
  <c r="M39" i="1"/>
  <c r="L111" i="1" l="1"/>
  <c r="L113" i="1" s="1"/>
  <c r="L114" i="1" s="1"/>
  <c r="L115" i="1" s="1"/>
  <c r="L123" i="1"/>
  <c r="L117" i="1"/>
  <c r="L118" i="1" s="1"/>
  <c r="L119" i="1" s="1"/>
  <c r="K115" i="1"/>
  <c r="K119" i="1"/>
  <c r="M41" i="1"/>
  <c r="M101" i="1" s="1"/>
  <c r="M118" i="1" l="1"/>
  <c r="M114" i="1"/>
  <c r="M115" i="1" s="1"/>
  <c r="M123" i="1"/>
  <c r="M117" i="1"/>
  <c r="M111" i="1"/>
  <c r="M113" i="1" s="1"/>
  <c r="M119" i="1" l="1"/>
</calcChain>
</file>

<file path=xl/sharedStrings.xml><?xml version="1.0" encoding="utf-8"?>
<sst xmlns="http://schemas.openxmlformats.org/spreadsheetml/2006/main" count="120" uniqueCount="99">
  <si>
    <t xml:space="preserve"> </t>
  </si>
  <si>
    <t>YEAR  1</t>
  </si>
  <si>
    <t>YEAR  2</t>
  </si>
  <si>
    <t>YEAR 3</t>
  </si>
  <si>
    <t>YEAR 4</t>
  </si>
  <si>
    <t>YEAR 5</t>
  </si>
  <si>
    <t>Fringe Rate</t>
  </si>
  <si>
    <t>Other</t>
  </si>
  <si>
    <t xml:space="preserve">TOTAL </t>
  </si>
  <si>
    <t>Materials and Supplies</t>
  </si>
  <si>
    <t>Project Title:</t>
  </si>
  <si>
    <t>Base Salary ($)</t>
  </si>
  <si>
    <t>Total Senior/Key Personnel</t>
  </si>
  <si>
    <t>Project Role</t>
  </si>
  <si>
    <t>Cal. Months</t>
  </si>
  <si>
    <t>Acad. Months</t>
  </si>
  <si>
    <t>Sum. Months</t>
  </si>
  <si>
    <t xml:space="preserve"> A.  Senior/Key Personnel</t>
  </si>
  <si>
    <t>B.   Other Personnel</t>
  </si>
  <si>
    <t>Number of personnel</t>
  </si>
  <si>
    <t>Total Number of Other Personnel</t>
  </si>
  <si>
    <t>$/hour</t>
  </si>
  <si>
    <t># of hrs</t>
  </si>
  <si>
    <t># of wks</t>
  </si>
  <si>
    <t>C. Fringe Benefits</t>
  </si>
  <si>
    <t>Total Fringe Benefits</t>
  </si>
  <si>
    <t>Total Salary, Wages, and Fringe Benefits (A + B + C)</t>
  </si>
  <si>
    <t>Total Salary and Wages (A + B)</t>
  </si>
  <si>
    <t>D.  Equipment</t>
  </si>
  <si>
    <t>Total Equipment</t>
  </si>
  <si>
    <t>E. Travel</t>
  </si>
  <si>
    <t>Domestic (in-state)</t>
  </si>
  <si>
    <t>Domestic (out-of-state)</t>
  </si>
  <si>
    <t>Foreign</t>
  </si>
  <si>
    <t>Total Travel</t>
  </si>
  <si>
    <t>F.  Participant/Trainee Support Costs</t>
  </si>
  <si>
    <t>1. Tuition/Fees/Health Insurance</t>
  </si>
  <si>
    <t>2. Stipends</t>
  </si>
  <si>
    <t>3. Travel</t>
  </si>
  <si>
    <t>4. Subsistence</t>
  </si>
  <si>
    <t>5. Other</t>
  </si>
  <si>
    <t>Total Participant/Trainee Support Costs</t>
  </si>
  <si>
    <t>G.  Other Direct Costs</t>
  </si>
  <si>
    <t>Subcontracts</t>
  </si>
  <si>
    <t>Subcontract A</t>
  </si>
  <si>
    <t>Subcontract B</t>
  </si>
  <si>
    <t>Subcontract C</t>
  </si>
  <si>
    <t>Subcontract D</t>
  </si>
  <si>
    <t>Subcontract E</t>
  </si>
  <si>
    <t>Total Subcontracts</t>
  </si>
  <si>
    <t>Total Materials and Supplies</t>
  </si>
  <si>
    <t>Total Other Direct Costs</t>
  </si>
  <si>
    <t>Less Participant/Trainee Support Costs</t>
  </si>
  <si>
    <t>Less Equipment over $5,000</t>
  </si>
  <si>
    <t>List each item over $5,000</t>
  </si>
  <si>
    <t>TOTAL MODIFIED DIRECT COSTS</t>
  </si>
  <si>
    <t>MTDC Rate</t>
  </si>
  <si>
    <t>Principal Investigator:</t>
  </si>
  <si>
    <t>% Effort</t>
  </si>
  <si>
    <r>
      <rPr>
        <b/>
        <u/>
        <sz val="11"/>
        <color rgb="FF0000FF"/>
        <rFont val="Times New Roman"/>
        <family val="1"/>
      </rPr>
      <t>MTDC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</si>
  <si>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TOTAL DIRECT COSTS (A thru G)       </t>
  </si>
  <si>
    <r>
      <rPr>
        <b/>
        <u/>
        <sz val="11"/>
        <color rgb="FF0000FF"/>
        <rFont val="Times New Roman"/>
        <family val="1"/>
      </rPr>
      <t xml:space="preserve">TDC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</si>
  <si>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Hourly Student </t>
  </si>
  <si>
    <t>Faculty Research Assistant</t>
  </si>
  <si>
    <t>Graduate Student 1</t>
  </si>
  <si>
    <t>Graduate Student 2</t>
  </si>
  <si>
    <r>
      <t xml:space="preserve">Project Period:         </t>
    </r>
    <r>
      <rPr>
        <b/>
        <sz val="12"/>
        <color theme="1"/>
        <rFont val="Calibri"/>
        <family val="2"/>
        <scheme val="minor"/>
      </rPr>
      <t>Start Date</t>
    </r>
  </si>
  <si>
    <t>End Date</t>
  </si>
  <si>
    <t># of Project Years</t>
  </si>
  <si>
    <t>Less Subcontract A over $25,000</t>
  </si>
  <si>
    <t>Less Subcontract B over $25,000</t>
  </si>
  <si>
    <t>Less Subcontract C over $25,000</t>
  </si>
  <si>
    <t>Less Subcontract D over $25,000</t>
  </si>
  <si>
    <t>Less Subcontract E over $25,000</t>
  </si>
  <si>
    <t>SPAR Proposal #</t>
  </si>
  <si>
    <t>Prepared on:</t>
  </si>
  <si>
    <t>Prepared by:</t>
  </si>
  <si>
    <t>On Campus or off campus?</t>
  </si>
  <si>
    <t>Total Project Costs</t>
  </si>
  <si>
    <t xml:space="preserve">TOTAL DIRECT COST BASE     </t>
  </si>
  <si>
    <t>TDC Rate</t>
  </si>
  <si>
    <r>
      <rPr>
        <b/>
        <u/>
        <sz val="11"/>
        <color rgb="FF0000FF"/>
        <rFont val="Times New Roman"/>
        <family val="1"/>
      </rPr>
      <t xml:space="preserve">Salary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</si>
  <si>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SALARY &amp; WAGES COST BASE     </t>
  </si>
  <si>
    <t>IDC Rate</t>
  </si>
  <si>
    <t>Total Project Costs = I101 + I122</t>
  </si>
  <si>
    <t xml:space="preserve">TOTAL MODIFIED DIRECT COST BASE     </t>
  </si>
  <si>
    <t>Total Project Costs = I111</t>
  </si>
  <si>
    <t>Enter the information for on-campus or off-campus and the rate</t>
  </si>
  <si>
    <t>Hide rows where no cost information will be entered</t>
  </si>
  <si>
    <t>Co-PI - McVerry - Course Release</t>
  </si>
  <si>
    <t>Projector and Cameras - Major Equipment</t>
  </si>
  <si>
    <t xml:space="preserve">Professional Services - Installation </t>
  </si>
  <si>
    <t>Editing Computers</t>
  </si>
  <si>
    <t>PI - Lisa Lancor - 10.12 Time</t>
  </si>
  <si>
    <t>Key Person - Lockwood - 10.12 Time</t>
  </si>
  <si>
    <t>Hourly Student 2</t>
  </si>
  <si>
    <t xml:space="preserve">Hourly Student 1 </t>
  </si>
  <si>
    <t>Co-PI - McVerry - 10.12 Time</t>
  </si>
  <si>
    <t>Developer-TBD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</si>
</sst>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\-#,##0"/>
    <numFmt numFmtId="165" formatCode="&quot;$&quot;#,##0"/>
    <numFmt numFmtId="166" formatCode="_(&quot;$&quot;* #,##0_);_(&quot;$&quot;* \(#,##0\);_(&quot;$&quot;* &quot;-&quot;??_);_(@_)"/>
    <numFmt numFmtId="167" formatCode="m/d/yyyy;@"/>
    <numFmt numFmtId="168" formatCode="_(* #,##0_);_(* \(#,##0\);_(* &quot;-&quot;??_);_(@_)"/>
    <numFmt numFmtId="169" formatCode="0.000"/>
    <numFmt numFmtId="170" formatCode="0.0%"/>
    <numFmt numFmtId="171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Times New Roman"/>
      <family val="1"/>
    </font>
    <font>
      <sz val="9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Times New Roman"/>
      <family val="1"/>
    </font>
    <font>
      <b/>
      <sz val="11"/>
      <color rgb="FF0000FF"/>
      <name val="Calibri"/>
      <family val="2"/>
    </font>
    <font>
      <b/>
      <u/>
      <sz val="11"/>
      <color rgb="FF0000FF"/>
      <name val="Times New Roman"/>
      <family val="1"/>
    </font>
    <font>
      <b/>
      <sz val="12"/>
      <name val="Calibri"/>
      <family val="2"/>
    </font>
    <font>
      <b/>
      <i/>
      <sz val="12"/>
      <color theme="1"/>
      <name val="Bodoni MT"/>
      <family val="1"/>
    </font>
    <font>
      <b/>
      <sz val="12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6"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7" fillId="0" borderId="14" xfId="1" applyFont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39" fontId="7" fillId="0" borderId="0" xfId="1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0" borderId="0" xfId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39" fontId="6" fillId="0" borderId="0" xfId="1" applyNumberFormat="1" applyFont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 wrapText="1"/>
    </xf>
    <xf numFmtId="39" fontId="6" fillId="5" borderId="1" xfId="1" applyNumberFormat="1" applyFont="1" applyFill="1" applyBorder="1" applyAlignment="1">
      <alignment horizontal="center" vertical="center" wrapText="1"/>
    </xf>
    <xf numFmtId="39" fontId="6" fillId="0" borderId="0" xfId="1" applyNumberFormat="1" applyFont="1" applyFill="1" applyBorder="1" applyAlignment="1">
      <alignment horizontal="center" vertical="center"/>
    </xf>
    <xf numFmtId="39" fontId="10" fillId="0" borderId="11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9" fontId="7" fillId="0" borderId="2" xfId="2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44" fontId="7" fillId="0" borderId="25" xfId="1" applyFont="1" applyBorder="1" applyAlignment="1">
      <alignment horizontal="center" vertical="center"/>
    </xf>
    <xf numFmtId="39" fontId="7" fillId="0" borderId="25" xfId="1" applyNumberFormat="1" applyFont="1" applyBorder="1" applyAlignment="1">
      <alignment horizontal="center" vertical="center"/>
    </xf>
    <xf numFmtId="9" fontId="7" fillId="0" borderId="25" xfId="2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vertical="center"/>
    </xf>
    <xf numFmtId="166" fontId="6" fillId="0" borderId="14" xfId="1" applyNumberFormat="1" applyFont="1" applyBorder="1" applyAlignment="1">
      <alignment vertical="center"/>
    </xf>
    <xf numFmtId="166" fontId="7" fillId="0" borderId="14" xfId="1" applyNumberFormat="1" applyFont="1" applyBorder="1" applyAlignment="1">
      <alignment horizontal="center" vertical="center"/>
    </xf>
    <xf numFmtId="166" fontId="7" fillId="0" borderId="25" xfId="1" applyNumberFormat="1" applyFont="1" applyBorder="1" applyAlignment="1">
      <alignment horizontal="center" vertical="center"/>
    </xf>
    <xf numFmtId="165" fontId="5" fillId="0" borderId="0" xfId="4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14" xfId="1" applyNumberFormat="1" applyFont="1" applyBorder="1" applyAlignment="1">
      <alignment horizontal="center" vertical="center"/>
    </xf>
    <xf numFmtId="1" fontId="7" fillId="0" borderId="14" xfId="2" applyNumberFormat="1" applyFont="1" applyBorder="1" applyAlignment="1">
      <alignment horizontal="center" vertical="center"/>
    </xf>
    <xf numFmtId="1" fontId="7" fillId="0" borderId="25" xfId="1" applyNumberFormat="1" applyFont="1" applyBorder="1" applyAlignment="1">
      <alignment horizontal="center" vertical="center"/>
    </xf>
    <xf numFmtId="1" fontId="7" fillId="0" borderId="25" xfId="2" applyNumberFormat="1" applyFont="1" applyBorder="1" applyAlignment="1">
      <alignment horizontal="center" vertical="center"/>
    </xf>
    <xf numFmtId="9" fontId="7" fillId="0" borderId="14" xfId="2" applyNumberFormat="1" applyFont="1" applyBorder="1" applyAlignment="1">
      <alignment horizontal="center" vertical="center"/>
    </xf>
    <xf numFmtId="9" fontId="7" fillId="0" borderId="25" xfId="2" applyNumberFormat="1" applyFont="1" applyBorder="1" applyAlignment="1">
      <alignment horizontal="center" vertical="center"/>
    </xf>
    <xf numFmtId="44" fontId="7" fillId="0" borderId="14" xfId="1" applyNumberFormat="1" applyFont="1" applyFill="1" applyBorder="1" applyAlignment="1">
      <alignment horizontal="center" vertical="center"/>
    </xf>
    <xf numFmtId="44" fontId="6" fillId="0" borderId="14" xfId="1" applyNumberFormat="1" applyFont="1" applyFill="1" applyBorder="1" applyAlignment="1">
      <alignment horizontal="center" vertical="center"/>
    </xf>
    <xf numFmtId="44" fontId="7" fillId="0" borderId="25" xfId="1" applyNumberFormat="1" applyFont="1" applyFill="1" applyBorder="1" applyAlignment="1">
      <alignment horizontal="center" vertical="center"/>
    </xf>
    <xf numFmtId="44" fontId="6" fillId="0" borderId="25" xfId="1" applyNumberFormat="1" applyFont="1" applyFill="1" applyBorder="1" applyAlignment="1">
      <alignment horizontal="center" vertical="center"/>
    </xf>
    <xf numFmtId="44" fontId="6" fillId="0" borderId="15" xfId="1" applyNumberFormat="1" applyFont="1" applyFill="1" applyBorder="1" applyAlignment="1">
      <alignment horizontal="center" vertical="center"/>
    </xf>
    <xf numFmtId="44" fontId="6" fillId="0" borderId="0" xfId="1" applyNumberFormat="1" applyFont="1" applyBorder="1" applyAlignment="1">
      <alignment horizontal="center" vertical="center"/>
    </xf>
    <xf numFmtId="44" fontId="6" fillId="0" borderId="13" xfId="1" applyNumberFormat="1" applyFont="1" applyBorder="1" applyAlignment="1">
      <alignment horizontal="center" vertical="center"/>
    </xf>
    <xf numFmtId="44" fontId="7" fillId="0" borderId="0" xfId="1" applyNumberFormat="1" applyFont="1" applyBorder="1" applyAlignment="1">
      <alignment horizontal="center" vertical="center"/>
    </xf>
    <xf numFmtId="44" fontId="7" fillId="0" borderId="3" xfId="1" applyNumberFormat="1" applyFont="1" applyBorder="1" applyAlignment="1">
      <alignment horizontal="center" vertical="center"/>
    </xf>
    <xf numFmtId="44" fontId="7" fillId="0" borderId="4" xfId="1" applyNumberFormat="1" applyFont="1" applyBorder="1" applyAlignment="1">
      <alignment horizontal="center" vertical="center"/>
    </xf>
    <xf numFmtId="44" fontId="6" fillId="0" borderId="7" xfId="1" applyNumberFormat="1" applyFont="1" applyBorder="1" applyAlignment="1">
      <alignment horizontal="center" vertical="center"/>
    </xf>
    <xf numFmtId="44" fontId="7" fillId="0" borderId="18" xfId="1" applyNumberFormat="1" applyFont="1" applyBorder="1" applyAlignment="1">
      <alignment horizontal="center" vertical="center"/>
    </xf>
    <xf numFmtId="44" fontId="10" fillId="2" borderId="16" xfId="1" applyNumberFormat="1" applyFont="1" applyFill="1" applyBorder="1" applyAlignment="1">
      <alignment horizontal="center" vertical="center"/>
    </xf>
    <xf numFmtId="44" fontId="6" fillId="0" borderId="4" xfId="1" applyNumberFormat="1" applyFont="1" applyBorder="1" applyAlignment="1">
      <alignment horizontal="center" vertical="center"/>
    </xf>
    <xf numFmtId="44" fontId="7" fillId="0" borderId="14" xfId="1" applyNumberFormat="1" applyFont="1" applyBorder="1" applyAlignment="1">
      <alignment horizontal="center" vertical="center"/>
    </xf>
    <xf numFmtId="44" fontId="6" fillId="0" borderId="14" xfId="1" applyNumberFormat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center" vertical="center"/>
    </xf>
    <xf numFmtId="44" fontId="7" fillId="0" borderId="15" xfId="1" applyNumberFormat="1" applyFont="1" applyBorder="1" applyAlignment="1">
      <alignment horizontal="center" vertical="center"/>
    </xf>
    <xf numFmtId="44" fontId="7" fillId="0" borderId="15" xfId="1" applyNumberFormat="1" applyFont="1" applyFill="1" applyBorder="1" applyAlignment="1">
      <alignment horizontal="center" vertical="center"/>
    </xf>
    <xf numFmtId="44" fontId="6" fillId="0" borderId="18" xfId="1" applyNumberFormat="1" applyFont="1" applyBorder="1" applyAlignment="1">
      <alignment horizontal="center" vertical="center"/>
    </xf>
    <xf numFmtId="44" fontId="6" fillId="0" borderId="19" xfId="1" applyNumberFormat="1" applyFont="1" applyBorder="1" applyAlignment="1">
      <alignment horizontal="center" vertical="center"/>
    </xf>
    <xf numFmtId="44" fontId="7" fillId="0" borderId="1" xfId="1" applyNumberFormat="1" applyFont="1" applyBorder="1" applyAlignment="1">
      <alignment horizontal="center" vertical="center"/>
    </xf>
    <xf numFmtId="44" fontId="6" fillId="0" borderId="1" xfId="1" applyNumberFormat="1" applyFont="1" applyBorder="1" applyAlignment="1">
      <alignment horizontal="center" vertical="center"/>
    </xf>
    <xf numFmtId="44" fontId="7" fillId="0" borderId="22" xfId="1" applyNumberFormat="1" applyFont="1" applyBorder="1" applyAlignment="1">
      <alignment horizontal="center" vertical="center"/>
    </xf>
    <xf numFmtId="44" fontId="6" fillId="0" borderId="22" xfId="1" applyNumberFormat="1" applyFont="1" applyBorder="1" applyAlignment="1">
      <alignment horizontal="center" vertical="center"/>
    </xf>
    <xf numFmtId="44" fontId="10" fillId="2" borderId="15" xfId="1" applyNumberFormat="1" applyFont="1" applyFill="1" applyBorder="1" applyAlignment="1">
      <alignment horizontal="center" vertical="center"/>
    </xf>
    <xf numFmtId="44" fontId="7" fillId="0" borderId="0" xfId="1" applyNumberFormat="1" applyFont="1" applyFill="1" applyBorder="1" applyAlignment="1">
      <alignment horizontal="center" vertical="center"/>
    </xf>
    <xf numFmtId="44" fontId="6" fillId="0" borderId="0" xfId="1" applyNumberFormat="1" applyFont="1" applyFill="1" applyBorder="1" applyAlignment="1">
      <alignment horizontal="center" vertical="center"/>
    </xf>
    <xf numFmtId="44" fontId="10" fillId="7" borderId="27" xfId="1" applyNumberFormat="1" applyFont="1" applyFill="1" applyBorder="1" applyAlignment="1">
      <alignment horizontal="center" vertical="center"/>
    </xf>
    <xf numFmtId="44" fontId="7" fillId="0" borderId="11" xfId="1" applyNumberFormat="1" applyFont="1" applyBorder="1" applyAlignment="1">
      <alignment horizontal="center" vertical="center"/>
    </xf>
    <xf numFmtId="44" fontId="7" fillId="0" borderId="12" xfId="1" applyNumberFormat="1" applyFont="1" applyBorder="1" applyAlignment="1">
      <alignment horizontal="center" vertical="center"/>
    </xf>
    <xf numFmtId="44" fontId="6" fillId="0" borderId="10" xfId="1" applyNumberFormat="1" applyFont="1" applyBorder="1" applyAlignment="1">
      <alignment horizontal="center" vertical="center"/>
    </xf>
    <xf numFmtId="44" fontId="7" fillId="0" borderId="7" xfId="1" applyNumberFormat="1" applyFont="1" applyBorder="1" applyAlignment="1">
      <alignment horizontal="center" vertical="center"/>
    </xf>
    <xf numFmtId="44" fontId="6" fillId="0" borderId="3" xfId="1" applyNumberFormat="1" applyFont="1" applyBorder="1" applyAlignment="1">
      <alignment horizontal="center" vertical="center"/>
    </xf>
    <xf numFmtId="44" fontId="7" fillId="7" borderId="0" xfId="1" applyNumberFormat="1" applyFont="1" applyFill="1" applyBorder="1" applyAlignment="1">
      <alignment horizontal="center" vertical="center"/>
    </xf>
    <xf numFmtId="44" fontId="6" fillId="7" borderId="13" xfId="1" applyNumberFormat="1" applyFont="1" applyFill="1" applyBorder="1" applyAlignment="1">
      <alignment horizontal="center" vertical="center"/>
    </xf>
    <xf numFmtId="44" fontId="7" fillId="0" borderId="13" xfId="1" applyNumberFormat="1" applyFont="1" applyBorder="1" applyAlignment="1">
      <alignment horizontal="center" vertical="center"/>
    </xf>
    <xf numFmtId="44" fontId="6" fillId="0" borderId="6" xfId="1" applyNumberFormat="1" applyFont="1" applyBorder="1" applyAlignment="1">
      <alignment horizontal="center" vertical="center"/>
    </xf>
    <xf numFmtId="44" fontId="6" fillId="0" borderId="4" xfId="1" applyNumberFormat="1" applyFont="1" applyFill="1" applyBorder="1" applyAlignment="1">
      <alignment horizontal="center" vertical="center"/>
    </xf>
    <xf numFmtId="44" fontId="6" fillId="0" borderId="7" xfId="1" applyNumberFormat="1" applyFont="1" applyFill="1" applyBorder="1" applyAlignment="1">
      <alignment horizontal="center" vertical="center"/>
    </xf>
    <xf numFmtId="44" fontId="10" fillId="2" borderId="17" xfId="1" applyNumberFormat="1" applyFont="1" applyFill="1" applyBorder="1" applyAlignment="1">
      <alignment horizontal="center" vertical="center"/>
    </xf>
    <xf numFmtId="44" fontId="5" fillId="0" borderId="0" xfId="1" applyNumberFormat="1" applyFont="1" applyFill="1" applyBorder="1" applyAlignment="1">
      <alignment horizontal="center" vertical="center"/>
    </xf>
    <xf numFmtId="44" fontId="5" fillId="7" borderId="0" xfId="1" applyNumberFormat="1" applyFont="1" applyFill="1" applyBorder="1" applyAlignment="1">
      <alignment horizontal="center" vertical="center"/>
    </xf>
    <xf numFmtId="44" fontId="5" fillId="3" borderId="1" xfId="1" applyNumberFormat="1" applyFont="1" applyFill="1" applyBorder="1" applyAlignment="1">
      <alignment horizontal="center" vertical="center"/>
    </xf>
    <xf numFmtId="44" fontId="5" fillId="8" borderId="1" xfId="1" applyNumberFormat="1" applyFont="1" applyFill="1" applyBorder="1" applyAlignment="1">
      <alignment horizontal="center" vertical="center"/>
    </xf>
    <xf numFmtId="37" fontId="7" fillId="0" borderId="14" xfId="1" applyNumberFormat="1" applyFont="1" applyBorder="1" applyAlignment="1">
      <alignment horizontal="center" vertical="center"/>
    </xf>
    <xf numFmtId="165" fontId="19" fillId="0" borderId="0" xfId="4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7" borderId="27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6" fontId="0" fillId="0" borderId="0" xfId="1" applyNumberFormat="1" applyFont="1" applyFill="1" applyAlignment="1">
      <alignment vertical="center"/>
    </xf>
    <xf numFmtId="44" fontId="22" fillId="8" borderId="1" xfId="1" applyNumberFormat="1" applyFont="1" applyFill="1" applyBorder="1" applyAlignment="1">
      <alignment horizontal="center" vertical="center"/>
    </xf>
    <xf numFmtId="44" fontId="5" fillId="3" borderId="14" xfId="1" applyNumberFormat="1" applyFont="1" applyFill="1" applyBorder="1" applyAlignment="1">
      <alignment horizontal="center" vertical="center"/>
    </xf>
    <xf numFmtId="44" fontId="5" fillId="3" borderId="6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44" fontId="6" fillId="0" borderId="29" xfId="1" applyNumberFormat="1" applyFont="1" applyBorder="1" applyAlignment="1">
      <alignment horizontal="center" vertical="center"/>
    </xf>
    <xf numFmtId="44" fontId="5" fillId="3" borderId="28" xfId="1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5" fillId="3" borderId="5" xfId="1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1" fontId="7" fillId="0" borderId="6" xfId="1" applyNumberFormat="1" applyFont="1" applyBorder="1" applyAlignment="1">
      <alignment horizontal="center" vertical="center"/>
    </xf>
    <xf numFmtId="1" fontId="7" fillId="0" borderId="13" xfId="1" applyNumberFormat="1" applyFont="1" applyBorder="1" applyAlignment="1">
      <alignment horizontal="center" vertical="center"/>
    </xf>
    <xf numFmtId="0" fontId="5" fillId="9" borderId="3" xfId="3" quotePrefix="1" applyFont="1" applyFill="1" applyBorder="1" applyAlignment="1">
      <alignment horizontal="center" vertical="center" wrapText="1"/>
    </xf>
    <xf numFmtId="0" fontId="5" fillId="9" borderId="7" xfId="3" quotePrefix="1" applyFont="1" applyFill="1" applyBorder="1" applyAlignment="1">
      <alignment horizontal="center" vertical="center" wrapText="1"/>
    </xf>
    <xf numFmtId="1" fontId="7" fillId="9" borderId="6" xfId="1" applyNumberFormat="1" applyFont="1" applyFill="1" applyBorder="1" applyAlignment="1">
      <alignment horizontal="center" vertical="center"/>
    </xf>
    <xf numFmtId="1" fontId="7" fillId="9" borderId="13" xfId="1" applyNumberFormat="1" applyFont="1" applyFill="1" applyBorder="1" applyAlignment="1">
      <alignment horizontal="center" vertical="center"/>
    </xf>
    <xf numFmtId="9" fontId="6" fillId="9" borderId="1" xfId="2" applyFont="1" applyFill="1" applyBorder="1" applyAlignment="1">
      <alignment horizontal="center" vertical="center"/>
    </xf>
    <xf numFmtId="37" fontId="7" fillId="9" borderId="14" xfId="1" applyNumberFormat="1" applyFont="1" applyFill="1" applyBorder="1" applyAlignment="1">
      <alignment horizontal="center" vertical="center"/>
    </xf>
    <xf numFmtId="9" fontId="7" fillId="9" borderId="6" xfId="2" applyFont="1" applyFill="1" applyBorder="1" applyAlignment="1">
      <alignment horizontal="center" vertical="center"/>
    </xf>
    <xf numFmtId="9" fontId="7" fillId="9" borderId="0" xfId="2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9" fontId="7" fillId="9" borderId="26" xfId="2" applyFont="1" applyFill="1" applyBorder="1" applyAlignment="1">
      <alignment horizontal="center" vertical="center"/>
    </xf>
    <xf numFmtId="9" fontId="7" fillId="9" borderId="24" xfId="2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165" fontId="5" fillId="0" borderId="0" xfId="4" applyNumberFormat="1" applyFont="1" applyFill="1" applyBorder="1" applyAlignment="1">
      <alignment horizontal="left" vertical="center"/>
    </xf>
    <xf numFmtId="44" fontId="7" fillId="0" borderId="13" xfId="1" applyNumberFormat="1" applyFont="1" applyFill="1" applyBorder="1" applyAlignment="1">
      <alignment horizontal="center" vertical="center"/>
    </xf>
    <xf numFmtId="44" fontId="7" fillId="0" borderId="12" xfId="1" applyNumberFormat="1" applyFont="1" applyFill="1" applyBorder="1" applyAlignment="1">
      <alignment horizontal="center" vertical="center"/>
    </xf>
    <xf numFmtId="44" fontId="7" fillId="0" borderId="2" xfId="1" applyNumberFormat="1" applyFont="1" applyFill="1" applyBorder="1" applyAlignment="1">
      <alignment horizontal="center" vertical="center"/>
    </xf>
    <xf numFmtId="168" fontId="7" fillId="0" borderId="14" xfId="5" applyNumberFormat="1" applyFont="1" applyBorder="1" applyAlignment="1">
      <alignment horizontal="center" vertical="center"/>
    </xf>
    <xf numFmtId="9" fontId="7" fillId="0" borderId="22" xfId="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44" fontId="5" fillId="10" borderId="1" xfId="1" applyNumberFormat="1" applyFont="1" applyFill="1" applyBorder="1" applyAlignment="1">
      <alignment horizontal="center" vertical="center"/>
    </xf>
    <xf numFmtId="44" fontId="5" fillId="6" borderId="1" xfId="1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4" fillId="0" borderId="34" xfId="1" applyNumberFormat="1" applyFont="1" applyBorder="1" applyAlignment="1">
      <alignment horizontal="center" vertical="center"/>
    </xf>
    <xf numFmtId="14" fontId="11" fillId="0" borderId="36" xfId="0" applyNumberFormat="1" applyFont="1" applyBorder="1" applyAlignment="1">
      <alignment horizontal="right" vertical="center"/>
    </xf>
    <xf numFmtId="0" fontId="11" fillId="0" borderId="36" xfId="0" applyFont="1" applyBorder="1" applyAlignment="1">
      <alignment horizontal="center" vertical="center"/>
    </xf>
    <xf numFmtId="166" fontId="12" fillId="0" borderId="36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166" fontId="4" fillId="0" borderId="37" xfId="1" applyNumberFormat="1" applyFont="1" applyBorder="1" applyAlignment="1">
      <alignment horizontal="center" vertical="center"/>
    </xf>
    <xf numFmtId="9" fontId="5" fillId="0" borderId="1" xfId="2" applyFont="1" applyFill="1" applyBorder="1" applyAlignment="1">
      <alignment horizontal="left" vertical="center"/>
    </xf>
    <xf numFmtId="44" fontId="15" fillId="10" borderId="1" xfId="1" applyNumberFormat="1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167" fontId="11" fillId="10" borderId="36" xfId="0" applyNumberFormat="1" applyFont="1" applyFill="1" applyBorder="1" applyAlignment="1">
      <alignment horizontal="center" vertical="center"/>
    </xf>
    <xf numFmtId="14" fontId="4" fillId="0" borderId="32" xfId="1" applyNumberFormat="1" applyFont="1" applyBorder="1" applyAlignment="1">
      <alignment horizontal="center" vertical="center"/>
    </xf>
    <xf numFmtId="169" fontId="7" fillId="0" borderId="14" xfId="1" applyNumberFormat="1" applyFont="1" applyBorder="1" applyAlignment="1">
      <alignment horizontal="center" vertical="center"/>
    </xf>
    <xf numFmtId="170" fontId="7" fillId="0" borderId="14" xfId="2" applyNumberFormat="1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Alignment="1">
      <alignment vertical="center"/>
    </xf>
    <xf numFmtId="10" fontId="7" fillId="0" borderId="2" xfId="2" applyNumberFormat="1" applyFont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70" fontId="7" fillId="0" borderId="14" xfId="2" applyNumberFormat="1" applyFont="1" applyFill="1" applyBorder="1" applyAlignment="1">
      <alignment horizontal="center" vertical="center"/>
    </xf>
    <xf numFmtId="1" fontId="7" fillId="0" borderId="14" xfId="1" applyNumberFormat="1" applyFont="1" applyFill="1" applyBorder="1" applyAlignment="1">
      <alignment horizontal="center" vertical="center"/>
    </xf>
    <xf numFmtId="171" fontId="7" fillId="0" borderId="14" xfId="2" applyNumberFormat="1" applyFont="1" applyFill="1" applyBorder="1" applyAlignment="1">
      <alignment horizontal="center" vertical="center"/>
    </xf>
    <xf numFmtId="166" fontId="7" fillId="12" borderId="14" xfId="1" applyNumberFormat="1" applyFont="1" applyFill="1" applyBorder="1" applyAlignment="1">
      <alignment horizontal="center" vertical="center"/>
    </xf>
    <xf numFmtId="170" fontId="7" fillId="12" borderId="14" xfId="2" applyNumberFormat="1" applyFont="1" applyFill="1" applyBorder="1" applyAlignment="1">
      <alignment horizontal="center" vertical="center"/>
    </xf>
    <xf numFmtId="1" fontId="7" fillId="12" borderId="14" xfId="1" applyNumberFormat="1" applyFont="1" applyFill="1" applyBorder="1" applyAlignment="1">
      <alignment horizontal="center" vertical="center"/>
    </xf>
    <xf numFmtId="169" fontId="7" fillId="12" borderId="14" xfId="1" applyNumberFormat="1" applyFont="1" applyFill="1" applyBorder="1" applyAlignment="1">
      <alignment horizontal="center" vertical="center"/>
    </xf>
    <xf numFmtId="171" fontId="7" fillId="12" borderId="14" xfId="2" applyNumberFormat="1" applyFont="1" applyFill="1" applyBorder="1" applyAlignment="1">
      <alignment horizontal="center" vertical="center"/>
    </xf>
    <xf numFmtId="44" fontId="7" fillId="12" borderId="14" xfId="1" applyNumberFormat="1" applyFont="1" applyFill="1" applyBorder="1" applyAlignment="1">
      <alignment horizontal="center" vertical="center"/>
    </xf>
    <xf numFmtId="44" fontId="6" fillId="12" borderId="14" xfId="1" applyNumberFormat="1" applyFont="1" applyFill="1" applyBorder="1" applyAlignment="1">
      <alignment horizontal="center" vertical="center"/>
    </xf>
    <xf numFmtId="9" fontId="7" fillId="11" borderId="6" xfId="2" applyFont="1" applyFill="1" applyBorder="1" applyAlignment="1">
      <alignment horizontal="center" vertical="center"/>
    </xf>
    <xf numFmtId="9" fontId="7" fillId="11" borderId="0" xfId="2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10" fontId="7" fillId="0" borderId="2" xfId="2" applyNumberFormat="1" applyFont="1" applyFill="1" applyBorder="1" applyAlignment="1">
      <alignment horizontal="center" vertical="center"/>
    </xf>
    <xf numFmtId="10" fontId="7" fillId="12" borderId="2" xfId="2" applyNumberFormat="1" applyFont="1" applyFill="1" applyBorder="1" applyAlignment="1">
      <alignment horizontal="center" vertical="center"/>
    </xf>
    <xf numFmtId="9" fontId="7" fillId="12" borderId="10" xfId="2" applyFont="1" applyFill="1" applyBorder="1" applyAlignment="1">
      <alignment horizontal="center" vertical="center"/>
    </xf>
    <xf numFmtId="9" fontId="7" fillId="12" borderId="11" xfId="2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44" fontId="7" fillId="12" borderId="2" xfId="1" applyNumberFormat="1" applyFont="1" applyFill="1" applyBorder="1" applyAlignment="1">
      <alignment horizontal="center" vertical="center"/>
    </xf>
    <xf numFmtId="44" fontId="6" fillId="12" borderId="2" xfId="1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left" vertical="center"/>
    </xf>
    <xf numFmtId="44" fontId="7" fillId="12" borderId="14" xfId="1" applyFont="1" applyFill="1" applyBorder="1" applyAlignment="1">
      <alignment horizontal="center" vertical="center"/>
    </xf>
    <xf numFmtId="168" fontId="7" fillId="12" borderId="14" xfId="5" applyNumberFormat="1" applyFont="1" applyFill="1" applyBorder="1" applyAlignment="1">
      <alignment horizontal="center" vertical="center"/>
    </xf>
    <xf numFmtId="37" fontId="7" fillId="12" borderId="1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6" fillId="0" borderId="29" xfId="1" applyNumberFormat="1" applyFont="1" applyBorder="1" applyAlignment="1">
      <alignment horizontal="center" vertical="center"/>
    </xf>
    <xf numFmtId="166" fontId="16" fillId="0" borderId="0" xfId="1" applyNumberFormat="1" applyFont="1" applyBorder="1" applyAlignment="1">
      <alignment horizontal="center" vertical="center"/>
    </xf>
    <xf numFmtId="39" fontId="6" fillId="0" borderId="0" xfId="1" applyNumberFormat="1" applyFont="1" applyBorder="1" applyAlignment="1">
      <alignment horizontal="right" vertical="center"/>
    </xf>
    <xf numFmtId="39" fontId="6" fillId="0" borderId="13" xfId="1" applyNumberFormat="1" applyFont="1" applyBorder="1" applyAlignment="1">
      <alignment horizontal="right" vertical="center"/>
    </xf>
    <xf numFmtId="0" fontId="11" fillId="0" borderId="30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11" fillId="0" borderId="3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5" fontId="5" fillId="3" borderId="0" xfId="4" applyNumberFormat="1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39" fontId="10" fillId="0" borderId="0" xfId="1" applyNumberFormat="1" applyFont="1" applyBorder="1" applyAlignment="1">
      <alignment horizontal="right" vertical="center"/>
    </xf>
    <xf numFmtId="39" fontId="10" fillId="0" borderId="13" xfId="1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12" borderId="11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left" vertical="center"/>
    </xf>
    <xf numFmtId="39" fontId="6" fillId="0" borderId="0" xfId="1" applyNumberFormat="1" applyFont="1" applyBorder="1" applyAlignment="1">
      <alignment horizontal="center" vertical="center"/>
    </xf>
    <xf numFmtId="39" fontId="6" fillId="0" borderId="13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65" fontId="5" fillId="6" borderId="1" xfId="4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165" fontId="5" fillId="10" borderId="1" xfId="4" applyNumberFormat="1" applyFont="1" applyFill="1" applyBorder="1" applyAlignment="1">
      <alignment horizontal="center" vertical="center"/>
    </xf>
    <xf numFmtId="165" fontId="5" fillId="0" borderId="1" xfId="4" applyNumberFormat="1" applyFont="1" applyFill="1" applyBorder="1" applyAlignment="1">
      <alignment horizontal="center" vertical="center"/>
    </xf>
    <xf numFmtId="165" fontId="22" fillId="6" borderId="1" xfId="4" applyNumberFormat="1" applyFont="1" applyFill="1" applyBorder="1" applyAlignment="1">
      <alignment horizontal="center" vertical="center"/>
    </xf>
    <xf numFmtId="165" fontId="5" fillId="0" borderId="0" xfId="4" applyNumberFormat="1" applyFont="1" applyFill="1" applyBorder="1" applyAlignment="1">
      <alignment horizontal="left" vertical="center"/>
    </xf>
    <xf numFmtId="39" fontId="10" fillId="10" borderId="0" xfId="1" applyNumberFormat="1" applyFont="1" applyFill="1" applyBorder="1" applyAlignment="1">
      <alignment horizontal="right" vertical="center"/>
    </xf>
    <xf numFmtId="39" fontId="10" fillId="10" borderId="13" xfId="1" applyNumberFormat="1" applyFont="1" applyFill="1" applyBorder="1" applyAlignment="1">
      <alignment horizontal="right" vertical="center"/>
    </xf>
    <xf numFmtId="165" fontId="22" fillId="8" borderId="28" xfId="4" applyNumberFormat="1" applyFont="1" applyFill="1" applyBorder="1" applyAlignment="1">
      <alignment horizontal="center" vertical="center"/>
    </xf>
    <xf numFmtId="165" fontId="22" fillId="8" borderId="9" xfId="4" applyNumberFormat="1" applyFont="1" applyFill="1" applyBorder="1" applyAlignment="1">
      <alignment horizontal="center" vertical="center"/>
    </xf>
    <xf numFmtId="165" fontId="22" fillId="8" borderId="8" xfId="4" applyNumberFormat="1" applyFont="1" applyFill="1" applyBorder="1" applyAlignment="1">
      <alignment horizontal="center" vertical="center"/>
    </xf>
    <xf numFmtId="165" fontId="5" fillId="8" borderId="1" xfId="4" applyNumberFormat="1" applyFont="1" applyFill="1" applyBorder="1" applyAlignment="1">
      <alignment horizontal="center" vertical="center"/>
    </xf>
    <xf numFmtId="165" fontId="22" fillId="10" borderId="1" xfId="4" applyNumberFormat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</cellXfs>
  <cellStyles count="6">
    <cellStyle name="Comma" xfId="5" builtinId="3"/>
    <cellStyle name="Comma [0]_WORKSHEET" xfId="4" xr:uid="{00000000-0005-0000-0000-000001000000}"/>
    <cellStyle name="Currency" xfId="1" builtinId="4"/>
    <cellStyle name="Normal" xfId="0" builtinId="0"/>
    <cellStyle name="Normal_WORKSHEET" xfId="3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B2FAFC"/>
      <color rgb="FFFECEF7"/>
      <color rgb="FFF0DCE5"/>
      <color rgb="FF0000FF"/>
      <color rgb="FFFFC5FF"/>
      <color rgb="FFE8D6B2"/>
      <color rgb="FF6CF7FA"/>
      <color rgb="FFECD9FF"/>
      <color rgb="FFE8D1FF"/>
      <color rgb="FFDDE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workbookViewId="0">
      <pane xSplit="7" ySplit="5" topLeftCell="H6" activePane="bottomRight" state="frozen"/>
      <selection pane="topRight" activeCell="I1" sqref="I1"/>
      <selection pane="bottomLeft" activeCell="A6" sqref="A6"/>
      <selection pane="bottomRight" activeCell="A93" sqref="A93:G93"/>
    </sheetView>
  </sheetViews>
  <sheetFormatPr baseColWidth="10" defaultColWidth="9.1640625" defaultRowHeight="16"/>
  <cols>
    <col min="1" max="1" width="9.1640625" style="3"/>
    <col min="2" max="2" width="20.1640625" style="3" customWidth="1"/>
    <col min="3" max="3" width="11.33203125" style="3" customWidth="1"/>
    <col min="4" max="4" width="10.6640625" style="3" customWidth="1"/>
    <col min="5" max="5" width="14.5" style="3" customWidth="1"/>
    <col min="6" max="6" width="19.1640625" style="3" customWidth="1"/>
    <col min="7" max="7" width="9.83203125" style="3" customWidth="1"/>
    <col min="8" max="8" width="14.83203125" style="40" customWidth="1"/>
    <col min="9" max="9" width="14.6640625" style="40" hidden="1" customWidth="1"/>
    <col min="10" max="10" width="14" style="40" hidden="1" customWidth="1"/>
    <col min="11" max="11" width="13.6640625" style="40" hidden="1" customWidth="1"/>
    <col min="12" max="12" width="13.5" style="40" hidden="1" customWidth="1"/>
    <col min="13" max="13" width="14.33203125" style="41" customWidth="1"/>
    <col min="14" max="16384" width="9.1640625" style="2"/>
  </cols>
  <sheetData>
    <row r="1" spans="1:13" s="142" customFormat="1" ht="21" customHeight="1" thickBot="1">
      <c r="A1" s="202" t="s">
        <v>74</v>
      </c>
      <c r="B1" s="203"/>
      <c r="C1" s="151"/>
      <c r="D1" s="152"/>
      <c r="E1" s="152" t="s">
        <v>10</v>
      </c>
      <c r="F1" s="218"/>
      <c r="G1" s="218"/>
      <c r="H1" s="218"/>
      <c r="I1" s="218"/>
      <c r="J1" s="218"/>
      <c r="K1" s="198" t="s">
        <v>75</v>
      </c>
      <c r="L1" s="198"/>
      <c r="M1" s="165"/>
    </row>
    <row r="2" spans="1:13" ht="21" customHeight="1" thickTop="1" thickBot="1">
      <c r="A2" s="207" t="s">
        <v>57</v>
      </c>
      <c r="B2" s="208"/>
      <c r="C2" s="143"/>
      <c r="D2" s="144"/>
      <c r="E2" s="144"/>
      <c r="F2" s="153"/>
      <c r="G2" s="153"/>
      <c r="H2" s="154"/>
      <c r="I2" s="154"/>
      <c r="J2" s="154"/>
      <c r="K2" s="199" t="s">
        <v>76</v>
      </c>
      <c r="L2" s="199"/>
      <c r="M2" s="155"/>
    </row>
    <row r="3" spans="1:13" ht="21" customHeight="1" thickTop="1" thickBot="1">
      <c r="A3" s="205" t="s">
        <v>66</v>
      </c>
      <c r="B3" s="206"/>
      <c r="C3" s="164"/>
      <c r="D3" s="156" t="s">
        <v>67</v>
      </c>
      <c r="E3" s="164"/>
      <c r="F3" s="157" t="s">
        <v>68</v>
      </c>
      <c r="G3" s="163">
        <v>1</v>
      </c>
      <c r="H3" s="158"/>
      <c r="I3" s="159"/>
      <c r="J3" s="159"/>
      <c r="K3" s="159"/>
      <c r="L3" s="159"/>
      <c r="M3" s="160"/>
    </row>
    <row r="4" spans="1:13" ht="5.25" customHeight="1">
      <c r="A4" s="145"/>
      <c r="B4" s="146"/>
      <c r="C4" s="147"/>
      <c r="D4" s="148"/>
      <c r="E4" s="110"/>
      <c r="F4" s="135"/>
      <c r="G4" s="110"/>
      <c r="H4" s="111"/>
    </row>
    <row r="5" spans="1:13" ht="29.25" customHeight="1">
      <c r="A5" s="5"/>
      <c r="B5" s="6"/>
      <c r="C5" s="7"/>
      <c r="D5" s="7"/>
      <c r="E5" s="7"/>
      <c r="F5" s="4"/>
      <c r="G5" s="4"/>
      <c r="H5" s="42" t="s">
        <v>1</v>
      </c>
      <c r="I5" s="42" t="s">
        <v>2</v>
      </c>
      <c r="J5" s="42" t="s">
        <v>3</v>
      </c>
      <c r="K5" s="42" t="s">
        <v>4</v>
      </c>
      <c r="L5" s="42" t="s">
        <v>5</v>
      </c>
      <c r="M5" s="42" t="s">
        <v>8</v>
      </c>
    </row>
    <row r="6" spans="1:13" ht="21.75" customHeight="1">
      <c r="A6" s="219" t="s">
        <v>17</v>
      </c>
      <c r="B6" s="219"/>
      <c r="C6" s="219"/>
      <c r="D6" s="219"/>
      <c r="E6" s="219"/>
      <c r="F6" s="219"/>
      <c r="G6" s="220"/>
      <c r="H6" s="43"/>
      <c r="I6" s="43"/>
      <c r="J6" s="43"/>
      <c r="K6" s="43"/>
      <c r="L6" s="43"/>
      <c r="M6" s="43"/>
    </row>
    <row r="7" spans="1:13" ht="24" customHeight="1">
      <c r="A7" s="214"/>
      <c r="B7" s="215"/>
      <c r="C7" s="22" t="s">
        <v>11</v>
      </c>
      <c r="D7" s="22" t="s">
        <v>58</v>
      </c>
      <c r="E7" s="22" t="s">
        <v>14</v>
      </c>
      <c r="F7" s="22" t="s">
        <v>15</v>
      </c>
      <c r="G7" s="22" t="s">
        <v>16</v>
      </c>
      <c r="H7" s="44"/>
      <c r="I7" s="44"/>
      <c r="J7" s="44"/>
      <c r="K7" s="44"/>
      <c r="L7" s="44"/>
      <c r="M7" s="45"/>
    </row>
    <row r="8" spans="1:13">
      <c r="A8" s="209" t="s">
        <v>93</v>
      </c>
      <c r="B8" s="210"/>
      <c r="C8" s="176">
        <v>0</v>
      </c>
      <c r="D8" s="177">
        <f>(E8+F8+G8)/12</f>
        <v>8.3333333333333329E-2</v>
      </c>
      <c r="E8" s="178"/>
      <c r="F8" s="179"/>
      <c r="G8" s="180">
        <v>1</v>
      </c>
      <c r="H8" s="181">
        <v>12594.43</v>
      </c>
      <c r="I8" s="181">
        <f>IF(G3&gt;=2, H8*1.03,0)</f>
        <v>0</v>
      </c>
      <c r="J8" s="181">
        <f>IF(G3&gt;=3,I8*1.03, 0)</f>
        <v>0</v>
      </c>
      <c r="K8" s="181">
        <f>IF(G3&gt;=4,J8*1.03,0)</f>
        <v>0</v>
      </c>
      <c r="L8" s="181">
        <f>IF(G3&gt;=5,K8*1.03,0)</f>
        <v>0</v>
      </c>
      <c r="M8" s="182">
        <f>+H8+I8+J8+K8+L8</f>
        <v>12594.43</v>
      </c>
    </row>
    <row r="9" spans="1:13">
      <c r="A9" s="204" t="s">
        <v>89</v>
      </c>
      <c r="B9" s="211"/>
      <c r="C9" s="46">
        <v>0</v>
      </c>
      <c r="D9" s="167">
        <f t="shared" ref="D9:D11" si="0">(E9+F9+G9)/12</f>
        <v>9.375E-2</v>
      </c>
      <c r="E9" s="54"/>
      <c r="F9" s="166">
        <v>1.125</v>
      </c>
      <c r="G9" s="55"/>
      <c r="H9" s="60">
        <v>9469</v>
      </c>
      <c r="I9" s="60">
        <f>IF(G3&gt;=2, H9*1.03,0)</f>
        <v>0</v>
      </c>
      <c r="J9" s="60">
        <f>IF(G3&gt;=3,I9*1.03, 0)</f>
        <v>0</v>
      </c>
      <c r="K9" s="60">
        <f>IF(G3&gt;=4,J9*1.03,0)</f>
        <v>0</v>
      </c>
      <c r="L9" s="60">
        <f>IF(G3&gt;=5,K9*1.03,0)</f>
        <v>0</v>
      </c>
      <c r="M9" s="61">
        <f t="shared" ref="M9:M11" si="1">+H9+I9+J9+K9+L9</f>
        <v>9469</v>
      </c>
    </row>
    <row r="10" spans="1:13">
      <c r="A10" s="212" t="s">
        <v>94</v>
      </c>
      <c r="B10" s="213"/>
      <c r="C10" s="172">
        <v>0</v>
      </c>
      <c r="D10" s="173">
        <f t="shared" si="0"/>
        <v>2.6666666666666668E-2</v>
      </c>
      <c r="E10" s="174"/>
      <c r="F10" s="174"/>
      <c r="G10" s="175">
        <v>0.32</v>
      </c>
      <c r="H10" s="60">
        <v>3201.88</v>
      </c>
      <c r="I10" s="60">
        <f>IF(G3&gt;=2, H10*1.03,0)</f>
        <v>0</v>
      </c>
      <c r="J10" s="60">
        <f>IF(G3&gt;=3,I10*1.03, 0)</f>
        <v>0</v>
      </c>
      <c r="K10" s="60">
        <f>IF(G3&gt;=4,J10*1.03,0)</f>
        <v>0</v>
      </c>
      <c r="L10" s="60">
        <f>IF(G3&gt;=5,K10*1.03,0)</f>
        <v>0</v>
      </c>
      <c r="M10" s="61">
        <f t="shared" si="1"/>
        <v>3201.88</v>
      </c>
    </row>
    <row r="11" spans="1:13" ht="17" thickBot="1">
      <c r="A11" s="216" t="s">
        <v>97</v>
      </c>
      <c r="B11" s="217"/>
      <c r="C11" s="47">
        <v>0</v>
      </c>
      <c r="D11" s="59">
        <f t="shared" si="0"/>
        <v>4.1666666666666664E-2</v>
      </c>
      <c r="E11" s="56"/>
      <c r="F11" s="56"/>
      <c r="G11" s="57">
        <v>0.5</v>
      </c>
      <c r="H11" s="62">
        <v>6297</v>
      </c>
      <c r="I11" s="62">
        <f>IF(G3&gt;=2, H11*1.03,0)</f>
        <v>0</v>
      </c>
      <c r="J11" s="62">
        <f>IF(G3&gt;=3,I11*1.03, 0)</f>
        <v>0</v>
      </c>
      <c r="K11" s="62">
        <f>IF(G3&gt;=4,J11*1.03,0)</f>
        <v>0</v>
      </c>
      <c r="L11" s="62">
        <f>IF(G3&gt;=5,K11*1.03,0)</f>
        <v>0</v>
      </c>
      <c r="M11" s="63">
        <f t="shared" si="1"/>
        <v>6297</v>
      </c>
    </row>
    <row r="12" spans="1:13" ht="18" customHeight="1" thickTop="1" thickBot="1">
      <c r="A12" s="204" t="s">
        <v>0</v>
      </c>
      <c r="B12" s="204"/>
      <c r="C12" s="10" t="s">
        <v>0</v>
      </c>
      <c r="D12" s="10"/>
      <c r="E12" s="200" t="s">
        <v>12</v>
      </c>
      <c r="F12" s="200"/>
      <c r="G12" s="201"/>
      <c r="H12" s="64">
        <f t="shared" ref="H12:M12" si="2">SUM(H8:H11)</f>
        <v>31562.31</v>
      </c>
      <c r="I12" s="64">
        <f t="shared" si="2"/>
        <v>0</v>
      </c>
      <c r="J12" s="64">
        <f t="shared" si="2"/>
        <v>0</v>
      </c>
      <c r="K12" s="64">
        <f t="shared" si="2"/>
        <v>0</v>
      </c>
      <c r="L12" s="64">
        <f t="shared" si="2"/>
        <v>0</v>
      </c>
      <c r="M12" s="64">
        <f t="shared" si="2"/>
        <v>31562.31</v>
      </c>
    </row>
    <row r="13" spans="1:13" ht="21.75" customHeight="1">
      <c r="A13" s="219" t="s">
        <v>18</v>
      </c>
      <c r="B13" s="219"/>
      <c r="C13" s="219"/>
      <c r="D13" s="219"/>
      <c r="E13" s="219"/>
      <c r="F13" s="219"/>
      <c r="G13" s="219"/>
      <c r="H13" s="67"/>
      <c r="I13" s="67"/>
      <c r="J13" s="67"/>
      <c r="K13" s="67"/>
      <c r="L13" s="67"/>
      <c r="M13" s="65"/>
    </row>
    <row r="14" spans="1:13" ht="28.5" customHeight="1">
      <c r="A14" s="23" t="s">
        <v>19</v>
      </c>
      <c r="B14" s="24" t="s">
        <v>13</v>
      </c>
      <c r="C14" s="22" t="s">
        <v>11</v>
      </c>
      <c r="D14" s="22" t="s">
        <v>58</v>
      </c>
      <c r="E14" s="22" t="s">
        <v>14</v>
      </c>
      <c r="F14" s="123" t="s">
        <v>0</v>
      </c>
      <c r="G14" s="124" t="s">
        <v>0</v>
      </c>
      <c r="H14" s="68"/>
      <c r="I14" s="67"/>
      <c r="J14" s="69"/>
      <c r="K14" s="69"/>
      <c r="L14" s="69"/>
      <c r="M14" s="70"/>
    </row>
    <row r="15" spans="1:13" ht="21.75" customHeight="1">
      <c r="A15" s="20">
        <v>1</v>
      </c>
      <c r="B15" s="34" t="s">
        <v>63</v>
      </c>
      <c r="C15" s="8">
        <v>0</v>
      </c>
      <c r="D15" s="58">
        <f>SUM((E15/12))</f>
        <v>0</v>
      </c>
      <c r="E15" s="54">
        <v>0</v>
      </c>
      <c r="F15" s="125" t="s">
        <v>0</v>
      </c>
      <c r="G15" s="126" t="s">
        <v>0</v>
      </c>
      <c r="H15" s="139">
        <f>SUM(C15/12)*E15</f>
        <v>0</v>
      </c>
      <c r="I15" s="138">
        <f>IF(G3&gt;=2, H15*1.03,0)</f>
        <v>0</v>
      </c>
      <c r="J15" s="137">
        <f>IF(G3&gt;=3,I15*1.03, 0)</f>
        <v>0</v>
      </c>
      <c r="K15" s="60">
        <f>IF(G3&gt;=4,J15*1.03,0)</f>
        <v>0</v>
      </c>
      <c r="L15" s="60">
        <f>IF(G3&gt;=5,K15*1.03,0)</f>
        <v>0</v>
      </c>
      <c r="M15" s="61">
        <f>+H15+I15+J15+K15+L15</f>
        <v>0</v>
      </c>
    </row>
    <row r="16" spans="1:13">
      <c r="A16" s="20"/>
      <c r="B16" s="15" t="s">
        <v>64</v>
      </c>
      <c r="C16" s="8">
        <v>0</v>
      </c>
      <c r="D16" s="58">
        <f t="shared" ref="D16:D17" si="3">SUM((E16/12))</f>
        <v>0</v>
      </c>
      <c r="E16" s="54">
        <v>0</v>
      </c>
      <c r="F16" s="125"/>
      <c r="G16" s="126"/>
      <c r="H16" s="60"/>
      <c r="I16" s="60">
        <f>IF(G3&gt;=2,H16*1.03,0)</f>
        <v>0</v>
      </c>
      <c r="J16" s="60">
        <f>IF(G3&gt;=3,I16*1.03,0)</f>
        <v>0</v>
      </c>
      <c r="K16" s="60">
        <f>IF(G3&gt;=4,J16*1.03,0)</f>
        <v>0</v>
      </c>
      <c r="L16" s="60">
        <f>IF(G3&gt;=5,K16*1.03,0)</f>
        <v>0</v>
      </c>
      <c r="M16" s="61">
        <f t="shared" ref="M16" si="4">+H16+I16+J16+K16+L16</f>
        <v>0</v>
      </c>
    </row>
    <row r="17" spans="1:15">
      <c r="A17" s="20"/>
      <c r="B17" s="118" t="s">
        <v>65</v>
      </c>
      <c r="C17" s="8">
        <v>0</v>
      </c>
      <c r="D17" s="58">
        <f t="shared" si="3"/>
        <v>0</v>
      </c>
      <c r="E17" s="54">
        <v>0</v>
      </c>
      <c r="F17" s="125"/>
      <c r="G17" s="126"/>
      <c r="H17" s="60">
        <f t="shared" ref="H17" si="5">SUM(C17/12)*E17</f>
        <v>0</v>
      </c>
      <c r="I17" s="60">
        <f>IF(G3&gt;=2,H17*1.03,0)</f>
        <v>0</v>
      </c>
      <c r="J17" s="60">
        <f>IF(G3&gt;=3,I17*1.03,0)</f>
        <v>0</v>
      </c>
      <c r="K17" s="60">
        <f>IF(G3&gt;=4,J17*1.03,0)</f>
        <v>0</v>
      </c>
      <c r="L17" s="60">
        <f>IF(G3&gt;=5,K17*1.03,0)</f>
        <v>0</v>
      </c>
      <c r="M17" s="61">
        <f t="shared" ref="M17" si="6">+H17+I17+J17+K17+L17</f>
        <v>0</v>
      </c>
    </row>
    <row r="18" spans="1:15">
      <c r="A18" s="20"/>
      <c r="B18" s="15"/>
      <c r="C18" s="8"/>
      <c r="D18" s="9"/>
      <c r="E18" s="54"/>
      <c r="F18" s="121"/>
      <c r="G18" s="122"/>
      <c r="H18" s="60"/>
      <c r="I18" s="60"/>
      <c r="J18" s="60"/>
      <c r="K18" s="60"/>
      <c r="L18" s="60"/>
      <c r="M18" s="61"/>
    </row>
    <row r="19" spans="1:15">
      <c r="A19" s="20"/>
      <c r="B19" s="15"/>
      <c r="C19" s="25" t="s">
        <v>21</v>
      </c>
      <c r="D19" s="25"/>
      <c r="E19" s="25" t="s">
        <v>22</v>
      </c>
      <c r="F19" s="26" t="s">
        <v>23</v>
      </c>
      <c r="G19" s="127"/>
      <c r="H19" s="60"/>
      <c r="I19" s="60"/>
      <c r="J19" s="60"/>
      <c r="K19" s="60"/>
      <c r="L19" s="60"/>
      <c r="M19" s="61"/>
    </row>
    <row r="20" spans="1:15">
      <c r="A20" s="20"/>
      <c r="B20" s="193" t="s">
        <v>96</v>
      </c>
      <c r="C20" s="194">
        <v>15</v>
      </c>
      <c r="D20" s="194"/>
      <c r="E20" s="195">
        <v>20</v>
      </c>
      <c r="F20" s="196">
        <v>32</v>
      </c>
      <c r="G20" s="196"/>
      <c r="H20" s="181">
        <f>SUM($C$20*$E$20*$F$20)</f>
        <v>9600</v>
      </c>
      <c r="I20" s="181">
        <f>IF(G3&gt;=2,H20*1.03,0)</f>
        <v>0</v>
      </c>
      <c r="J20" s="181">
        <f>IF(G3&gt;=3,I20*1.03,0)</f>
        <v>0</v>
      </c>
      <c r="K20" s="181">
        <f>IF(G3&gt;=4,J20*1.03,0)</f>
        <v>0</v>
      </c>
      <c r="L20" s="181">
        <f>IF(G3&gt;=5,K20*1.03,0)</f>
        <v>0</v>
      </c>
      <c r="M20" s="182">
        <f>SUM(H20:L20)</f>
        <v>9600</v>
      </c>
    </row>
    <row r="21" spans="1:15">
      <c r="A21" s="168"/>
      <c r="B21" s="193" t="s">
        <v>95</v>
      </c>
      <c r="C21" s="194">
        <v>12</v>
      </c>
      <c r="D21" s="194"/>
      <c r="E21" s="195">
        <v>10</v>
      </c>
      <c r="F21" s="196">
        <v>32</v>
      </c>
      <c r="G21" s="196"/>
      <c r="H21" s="181">
        <f>SUM($C$21*$E$21*$F$21)</f>
        <v>3840</v>
      </c>
      <c r="I21" s="181">
        <f>IF(G3&gt;=2,H21*1.03,0)</f>
        <v>0</v>
      </c>
      <c r="J21" s="181">
        <f>IF(G3&gt;=3,I21*1.03,0)</f>
        <v>0</v>
      </c>
      <c r="K21" s="181">
        <f>IF(G3&gt;=4,J21*1.03,0)</f>
        <v>0</v>
      </c>
      <c r="L21" s="181">
        <f>IF(G3&gt;=5,K21*1.03,0)</f>
        <v>0</v>
      </c>
      <c r="M21" s="182">
        <f>SUM(H21:L21)</f>
        <v>3840</v>
      </c>
      <c r="N21" s="169"/>
      <c r="O21" s="169"/>
    </row>
    <row r="22" spans="1:15">
      <c r="A22" s="20" t="s">
        <v>0</v>
      </c>
      <c r="B22" s="108" t="s">
        <v>62</v>
      </c>
      <c r="C22" s="8">
        <v>0</v>
      </c>
      <c r="D22" s="8"/>
      <c r="E22" s="140">
        <v>0</v>
      </c>
      <c r="F22" s="106">
        <v>0</v>
      </c>
      <c r="G22" s="128"/>
      <c r="H22" s="60">
        <f>SUM($C$22*$E$22*$F$22)</f>
        <v>0</v>
      </c>
      <c r="I22" s="60">
        <f>IF(G3&gt;=2,H22*1.03,0)</f>
        <v>0</v>
      </c>
      <c r="J22" s="60">
        <f>IF(G3&gt;=3,I22*1.03,0)</f>
        <v>0</v>
      </c>
      <c r="K22" s="60">
        <f>IF(G3&gt;=4,J22*1.03,0)</f>
        <v>0</v>
      </c>
      <c r="L22" s="60">
        <f>IF(G3&gt;=5,K22*1.03,0)</f>
        <v>0</v>
      </c>
      <c r="M22" s="61">
        <f>SUM(H22:L22)</f>
        <v>0</v>
      </c>
    </row>
    <row r="23" spans="1:15" ht="17" thickBot="1">
      <c r="A23" s="38"/>
      <c r="B23" s="39"/>
      <c r="C23" s="35" t="s">
        <v>0</v>
      </c>
      <c r="D23" s="35"/>
      <c r="E23" s="35"/>
      <c r="F23" s="36"/>
      <c r="G23" s="37"/>
      <c r="H23" s="60"/>
      <c r="I23" s="60"/>
      <c r="J23" s="60"/>
      <c r="K23" s="60"/>
      <c r="L23" s="60"/>
      <c r="M23" s="61"/>
    </row>
    <row r="24" spans="1:15" ht="18" thickTop="1" thickBot="1">
      <c r="A24" s="7"/>
      <c r="B24" s="11"/>
      <c r="C24" s="200" t="s">
        <v>20</v>
      </c>
      <c r="D24" s="200"/>
      <c r="E24" s="200"/>
      <c r="F24" s="200"/>
      <c r="G24" s="201"/>
      <c r="H24" s="109">
        <f t="shared" ref="H24:M24" si="7">SUM(H15:H23)</f>
        <v>13440</v>
      </c>
      <c r="I24" s="109">
        <f t="shared" si="7"/>
        <v>0</v>
      </c>
      <c r="J24" s="109">
        <f t="shared" si="7"/>
        <v>0</v>
      </c>
      <c r="K24" s="109">
        <f t="shared" si="7"/>
        <v>0</v>
      </c>
      <c r="L24" s="109">
        <f t="shared" si="7"/>
        <v>0</v>
      </c>
      <c r="M24" s="109">
        <f t="shared" si="7"/>
        <v>13440</v>
      </c>
    </row>
    <row r="25" spans="1:15" ht="17" thickBot="1">
      <c r="A25" s="7"/>
      <c r="B25" s="11"/>
      <c r="C25" s="10"/>
      <c r="D25" s="10"/>
      <c r="E25" s="10"/>
      <c r="F25" s="13"/>
      <c r="G25" s="14"/>
      <c r="H25" s="71"/>
      <c r="I25" s="71"/>
      <c r="J25" s="71"/>
      <c r="K25" s="71"/>
      <c r="L25" s="71"/>
      <c r="M25" s="66"/>
    </row>
    <row r="26" spans="1:15" ht="27" customHeight="1" thickTop="1" thickBot="1">
      <c r="A26" s="7"/>
      <c r="B26" s="11"/>
      <c r="C26" s="224" t="s">
        <v>27</v>
      </c>
      <c r="D26" s="224"/>
      <c r="E26" s="224"/>
      <c r="F26" s="224"/>
      <c r="G26" s="225"/>
      <c r="H26" s="72">
        <f t="shared" ref="H26:M26" si="8">+H12+H24</f>
        <v>45002.31</v>
      </c>
      <c r="I26" s="72">
        <f t="shared" si="8"/>
        <v>0</v>
      </c>
      <c r="J26" s="72">
        <f t="shared" si="8"/>
        <v>0</v>
      </c>
      <c r="K26" s="72">
        <f t="shared" si="8"/>
        <v>0</v>
      </c>
      <c r="L26" s="72">
        <f t="shared" si="8"/>
        <v>0</v>
      </c>
      <c r="M26" s="72">
        <f t="shared" si="8"/>
        <v>45002.31</v>
      </c>
    </row>
    <row r="27" spans="1:15" ht="17" thickTop="1">
      <c r="A27" s="219" t="s">
        <v>24</v>
      </c>
      <c r="B27" s="219"/>
      <c r="C27" s="219"/>
      <c r="D27" s="219"/>
      <c r="E27" s="219"/>
      <c r="F27" s="219"/>
      <c r="G27" s="219"/>
      <c r="H27" s="67"/>
      <c r="I27" s="67"/>
      <c r="J27" s="67"/>
      <c r="K27" s="67"/>
      <c r="L27" s="67"/>
      <c r="M27" s="65"/>
    </row>
    <row r="28" spans="1:15">
      <c r="A28" s="6"/>
      <c r="B28" s="7"/>
      <c r="C28" s="16" t="s">
        <v>6</v>
      </c>
      <c r="D28" s="16"/>
      <c r="E28" s="16"/>
      <c r="F28" s="10"/>
      <c r="G28" s="7"/>
      <c r="H28" s="67"/>
      <c r="I28" s="67"/>
      <c r="J28" s="67"/>
      <c r="K28" s="67"/>
      <c r="L28" s="67"/>
      <c r="M28" s="73"/>
    </row>
    <row r="29" spans="1:15">
      <c r="A29" s="228" t="str">
        <f>+A8</f>
        <v>PI - Lisa Lancor - 10.12 Time</v>
      </c>
      <c r="B29" s="229"/>
      <c r="C29" s="187">
        <v>0.67400000000000004</v>
      </c>
      <c r="D29" s="188"/>
      <c r="E29" s="189"/>
      <c r="F29" s="189"/>
      <c r="G29" s="190"/>
      <c r="H29" s="191">
        <f>+H8*$C$29</f>
        <v>8488.6458200000015</v>
      </c>
      <c r="I29" s="191">
        <f>I8*$C$29</f>
        <v>0</v>
      </c>
      <c r="J29" s="191">
        <f>J8*$C$29</f>
        <v>0</v>
      </c>
      <c r="K29" s="191">
        <f>K8*$C$29</f>
        <v>0</v>
      </c>
      <c r="L29" s="191">
        <f>L8*$C$29</f>
        <v>0</v>
      </c>
      <c r="M29" s="192">
        <f>+H29+I29+J29+K29+L29</f>
        <v>8488.6458200000015</v>
      </c>
    </row>
    <row r="30" spans="1:15">
      <c r="A30" s="204" t="str">
        <f>+A9</f>
        <v>Co-PI - McVerry - Course Release</v>
      </c>
      <c r="B30" s="211" t="str">
        <f>+A9</f>
        <v>Co-PI - McVerry - Course Release</v>
      </c>
      <c r="C30" s="171">
        <v>0.8347</v>
      </c>
      <c r="D30" s="129"/>
      <c r="E30" s="130"/>
      <c r="F30" s="130"/>
      <c r="G30" s="131"/>
      <c r="H30" s="74">
        <f>+H9*$C$30</f>
        <v>7903.7743</v>
      </c>
      <c r="I30" s="74">
        <f>+I9*$C$30</f>
        <v>0</v>
      </c>
      <c r="J30" s="74">
        <f>+J9*$C$30</f>
        <v>0</v>
      </c>
      <c r="K30" s="74">
        <f>+K9*$C$30</f>
        <v>0</v>
      </c>
      <c r="L30" s="74">
        <f>+L9*$C$30</f>
        <v>0</v>
      </c>
      <c r="M30" s="75">
        <f t="shared" ref="M30:M31" si="9">+H30+I30+J30+K30+L30</f>
        <v>7903.7743</v>
      </c>
      <c r="N30" s="170"/>
    </row>
    <row r="31" spans="1:15">
      <c r="A31" s="212" t="str">
        <f>+A10</f>
        <v>Key Person - Lockwood - 10.12 Time</v>
      </c>
      <c r="B31" s="213" t="str">
        <f>+A10</f>
        <v>Key Person - Lockwood - 10.12 Time</v>
      </c>
      <c r="C31" s="186">
        <v>0.72729999999999995</v>
      </c>
      <c r="D31" s="183"/>
      <c r="E31" s="184"/>
      <c r="F31" s="184"/>
      <c r="G31" s="185"/>
      <c r="H31" s="60">
        <f>+H10*$C$31</f>
        <v>2328.727324</v>
      </c>
      <c r="I31" s="60">
        <f>+I10*$C$31</f>
        <v>0</v>
      </c>
      <c r="J31" s="60">
        <f>+J10*$C$31</f>
        <v>0</v>
      </c>
      <c r="K31" s="60">
        <f>+K10*$C$31</f>
        <v>0</v>
      </c>
      <c r="L31" s="60">
        <f>+L10*$C$31</f>
        <v>0</v>
      </c>
      <c r="M31" s="61">
        <f t="shared" si="9"/>
        <v>2328.727324</v>
      </c>
    </row>
    <row r="32" spans="1:15">
      <c r="A32" s="204" t="str">
        <f>+A11</f>
        <v>Co-PI - McVerry - 10.12 Time</v>
      </c>
      <c r="B32" s="211"/>
      <c r="C32" s="33">
        <v>0.72729999999999995</v>
      </c>
      <c r="D32" s="129"/>
      <c r="E32" s="130"/>
      <c r="F32" s="130"/>
      <c r="G32" s="131"/>
      <c r="H32" s="74">
        <f>+H11*$C$32</f>
        <v>4579.8080999999993</v>
      </c>
      <c r="I32" s="74">
        <f>+I11*$C$32</f>
        <v>0</v>
      </c>
      <c r="J32" s="74">
        <f>+J11*$C$32</f>
        <v>0</v>
      </c>
      <c r="K32" s="74">
        <f>+K11*$C$32</f>
        <v>0</v>
      </c>
      <c r="L32" s="74">
        <f>+L11*$C$32</f>
        <v>0</v>
      </c>
      <c r="M32" s="75">
        <f t="shared" ref="M32:M37" si="10">+H32+I32+J32+K32+L32</f>
        <v>4579.8080999999993</v>
      </c>
    </row>
    <row r="33" spans="1:13">
      <c r="A33" s="204" t="str">
        <f>+B15</f>
        <v>Faculty Research Assistant</v>
      </c>
      <c r="B33" s="211" t="e">
        <f>+#REF!</f>
        <v>#REF!</v>
      </c>
      <c r="C33" s="33">
        <v>0</v>
      </c>
      <c r="D33" s="129"/>
      <c r="E33" s="130"/>
      <c r="F33" s="130"/>
      <c r="G33" s="131"/>
      <c r="H33" s="74">
        <f>+H15*$C$33</f>
        <v>0</v>
      </c>
      <c r="I33" s="74">
        <f>+I15*$C$33</f>
        <v>0</v>
      </c>
      <c r="J33" s="74">
        <f>+J15*$C$33</f>
        <v>0</v>
      </c>
      <c r="K33" s="74">
        <f>+K15*$C$33</f>
        <v>0</v>
      </c>
      <c r="L33" s="74">
        <f>+L15*$C$33</f>
        <v>0</v>
      </c>
      <c r="M33" s="75">
        <f t="shared" si="10"/>
        <v>0</v>
      </c>
    </row>
    <row r="34" spans="1:13">
      <c r="A34" s="204" t="str">
        <f>+B16</f>
        <v>Graduate Student 1</v>
      </c>
      <c r="B34" s="211" t="e">
        <f>+#REF!</f>
        <v>#REF!</v>
      </c>
      <c r="C34" s="33">
        <v>0</v>
      </c>
      <c r="D34" s="129"/>
      <c r="E34" s="130"/>
      <c r="F34" s="130"/>
      <c r="G34" s="131"/>
      <c r="H34" s="74">
        <f>+H16*$C$34</f>
        <v>0</v>
      </c>
      <c r="I34" s="74">
        <f>+I16*$C$34</f>
        <v>0</v>
      </c>
      <c r="J34" s="74">
        <f>+J16*$C$34</f>
        <v>0</v>
      </c>
      <c r="K34" s="74">
        <f>+K16*$C$34</f>
        <v>0</v>
      </c>
      <c r="L34" s="74">
        <f>+L16*$C$34</f>
        <v>0</v>
      </c>
      <c r="M34" s="75">
        <f t="shared" si="10"/>
        <v>0</v>
      </c>
    </row>
    <row r="35" spans="1:13">
      <c r="A35" s="204" t="str">
        <f>+B17</f>
        <v>Graduate Student 2</v>
      </c>
      <c r="B35" s="211" t="e">
        <f>+#REF!</f>
        <v>#REF!</v>
      </c>
      <c r="C35" s="33">
        <v>0</v>
      </c>
      <c r="D35" s="129"/>
      <c r="E35" s="130"/>
      <c r="F35" s="130"/>
      <c r="G35" s="131"/>
      <c r="H35" s="74">
        <f>+H17*$C$35</f>
        <v>0</v>
      </c>
      <c r="I35" s="74">
        <f>+I17*$C$35</f>
        <v>0</v>
      </c>
      <c r="J35" s="74">
        <f>+J17*$C$35</f>
        <v>0</v>
      </c>
      <c r="K35" s="74">
        <f>+K17*$C$35</f>
        <v>0</v>
      </c>
      <c r="L35" s="74">
        <f>+L17*$C$35</f>
        <v>0</v>
      </c>
      <c r="M35" s="75">
        <f t="shared" si="10"/>
        <v>0</v>
      </c>
    </row>
    <row r="36" spans="1:13">
      <c r="A36" s="204" t="str">
        <f>+B20</f>
        <v xml:space="preserve">Hourly Student 1 </v>
      </c>
      <c r="B36" s="211" t="e">
        <f>+#REF!</f>
        <v>#REF!</v>
      </c>
      <c r="C36" s="33">
        <v>0</v>
      </c>
      <c r="D36" s="129"/>
      <c r="E36" s="130"/>
      <c r="F36" s="130"/>
      <c r="G36" s="131"/>
      <c r="H36" s="74">
        <f>+H20*$C$36</f>
        <v>0</v>
      </c>
      <c r="I36" s="74">
        <f>+I20*$C$36</f>
        <v>0</v>
      </c>
      <c r="J36" s="74">
        <f>+J20*$C$36</f>
        <v>0</v>
      </c>
      <c r="K36" s="74">
        <f>+K20*$C$36</f>
        <v>0</v>
      </c>
      <c r="L36" s="74">
        <f>+L20*$C$36</f>
        <v>0</v>
      </c>
      <c r="M36" s="75">
        <f t="shared" si="10"/>
        <v>0</v>
      </c>
    </row>
    <row r="37" spans="1:13">
      <c r="A37" s="204" t="str">
        <f>+B21</f>
        <v>Hourly Student 2</v>
      </c>
      <c r="B37" s="211" t="e">
        <f>+#REF!</f>
        <v>#REF!</v>
      </c>
      <c r="C37" s="33">
        <v>0</v>
      </c>
      <c r="D37" s="129"/>
      <c r="E37" s="130"/>
      <c r="F37" s="130"/>
      <c r="G37" s="131"/>
      <c r="H37" s="74">
        <f>+H21*$C$37</f>
        <v>0</v>
      </c>
      <c r="I37" s="74">
        <f>+I21*$C$37</f>
        <v>0</v>
      </c>
      <c r="J37" s="74">
        <f>+J21*$C$37</f>
        <v>0</v>
      </c>
      <c r="K37" s="74">
        <f>+K21*$C$37</f>
        <v>0</v>
      </c>
      <c r="L37" s="74">
        <f>+L21*$C$37</f>
        <v>0</v>
      </c>
      <c r="M37" s="75">
        <f t="shared" si="10"/>
        <v>0</v>
      </c>
    </row>
    <row r="38" spans="1:13" ht="17" thickBot="1">
      <c r="A38" s="216" t="str">
        <f>+B22</f>
        <v xml:space="preserve">Hourly Student </v>
      </c>
      <c r="B38" s="217" t="e">
        <f>+#REF!</f>
        <v>#REF!</v>
      </c>
      <c r="C38" s="141">
        <v>0</v>
      </c>
      <c r="D38" s="132"/>
      <c r="E38" s="133"/>
      <c r="F38" s="133"/>
      <c r="G38" s="134"/>
      <c r="H38" s="76">
        <f>+H22*$C$38</f>
        <v>0</v>
      </c>
      <c r="I38" s="76">
        <f>+I22*$C$38</f>
        <v>0</v>
      </c>
      <c r="J38" s="76">
        <f>+J22*$C$38</f>
        <v>0</v>
      </c>
      <c r="K38" s="76">
        <f>+K22*$C$38</f>
        <v>0</v>
      </c>
      <c r="L38" s="76">
        <f>+L22*$C$38</f>
        <v>0</v>
      </c>
      <c r="M38" s="77">
        <f>+H38+I38+J38+K38+L38</f>
        <v>0</v>
      </c>
    </row>
    <row r="39" spans="1:13" ht="18" thickTop="1" thickBot="1">
      <c r="A39" s="7"/>
      <c r="B39" s="11"/>
      <c r="C39" s="12" t="s">
        <v>0</v>
      </c>
      <c r="D39" s="52"/>
      <c r="E39" s="12"/>
      <c r="F39" s="230" t="s">
        <v>25</v>
      </c>
      <c r="G39" s="231"/>
      <c r="H39" s="78">
        <f t="shared" ref="H39:M39" si="11">SUM(H29:H38)</f>
        <v>23300.955544</v>
      </c>
      <c r="I39" s="79">
        <f t="shared" si="11"/>
        <v>0</v>
      </c>
      <c r="J39" s="79">
        <f t="shared" si="11"/>
        <v>0</v>
      </c>
      <c r="K39" s="79">
        <f t="shared" si="11"/>
        <v>0</v>
      </c>
      <c r="L39" s="79">
        <f t="shared" si="11"/>
        <v>0</v>
      </c>
      <c r="M39" s="64">
        <f t="shared" si="11"/>
        <v>23300.955544</v>
      </c>
    </row>
    <row r="40" spans="1:13" ht="17" thickBot="1">
      <c r="A40" s="7"/>
      <c r="B40" s="11"/>
      <c r="C40" s="12"/>
      <c r="D40" s="52"/>
      <c r="E40" s="12"/>
      <c r="F40" s="21"/>
      <c r="G40" s="21"/>
      <c r="H40" s="71"/>
      <c r="I40" s="71"/>
      <c r="J40" s="71"/>
      <c r="K40" s="71"/>
      <c r="L40" s="71"/>
      <c r="M40" s="80"/>
    </row>
    <row r="41" spans="1:13" ht="18" thickTop="1" thickBot="1">
      <c r="A41" s="224" t="s">
        <v>26</v>
      </c>
      <c r="B41" s="224"/>
      <c r="C41" s="224"/>
      <c r="D41" s="224"/>
      <c r="E41" s="224"/>
      <c r="F41" s="224"/>
      <c r="G41" s="225"/>
      <c r="H41" s="72">
        <f t="shared" ref="H41:M41" si="12">+H26+H39</f>
        <v>68303.265543999994</v>
      </c>
      <c r="I41" s="72">
        <f t="shared" si="12"/>
        <v>0</v>
      </c>
      <c r="J41" s="72">
        <f t="shared" si="12"/>
        <v>0</v>
      </c>
      <c r="K41" s="72">
        <f t="shared" si="12"/>
        <v>0</v>
      </c>
      <c r="L41" s="72">
        <f t="shared" si="12"/>
        <v>0</v>
      </c>
      <c r="M41" s="72">
        <f t="shared" si="12"/>
        <v>68303.265543999994</v>
      </c>
    </row>
    <row r="42" spans="1:13" ht="17" thickTop="1">
      <c r="A42" s="7"/>
      <c r="B42" s="7"/>
      <c r="C42" s="7"/>
      <c r="D42" s="7"/>
      <c r="E42" s="7"/>
      <c r="F42" s="7"/>
      <c r="G42" s="7"/>
      <c r="H42" s="67"/>
      <c r="I42" s="67"/>
      <c r="J42" s="67"/>
      <c r="K42" s="67"/>
      <c r="L42" s="67"/>
      <c r="M42" s="81"/>
    </row>
    <row r="43" spans="1:13">
      <c r="A43" s="219" t="s">
        <v>28</v>
      </c>
      <c r="B43" s="219"/>
      <c r="C43" s="219"/>
      <c r="D43" s="219"/>
      <c r="E43" s="219"/>
      <c r="F43" s="219"/>
      <c r="G43" s="219"/>
      <c r="H43" s="67"/>
      <c r="I43" s="67"/>
      <c r="J43" s="67"/>
      <c r="K43" s="67"/>
      <c r="L43" s="67"/>
      <c r="M43" s="65"/>
    </row>
    <row r="44" spans="1:13">
      <c r="A44" s="115" t="s">
        <v>54</v>
      </c>
      <c r="B44" s="115"/>
      <c r="C44" s="7"/>
      <c r="D44" s="7"/>
      <c r="E44" s="7"/>
      <c r="F44" s="16"/>
      <c r="G44" s="7"/>
      <c r="H44" s="67"/>
      <c r="I44" s="67"/>
      <c r="J44" s="67"/>
      <c r="K44" s="67"/>
      <c r="L44" s="67"/>
      <c r="M44" s="73"/>
    </row>
    <row r="45" spans="1:13">
      <c r="A45" s="226" t="s">
        <v>90</v>
      </c>
      <c r="B45" s="226"/>
      <c r="C45" s="226"/>
      <c r="D45" s="226"/>
      <c r="E45" s="226"/>
      <c r="F45" s="226"/>
      <c r="G45" s="227"/>
      <c r="H45" s="82">
        <v>15000</v>
      </c>
      <c r="I45" s="82">
        <v>0</v>
      </c>
      <c r="J45" s="82">
        <v>0</v>
      </c>
      <c r="K45" s="82">
        <v>0</v>
      </c>
      <c r="L45" s="82">
        <v>0</v>
      </c>
      <c r="M45" s="83">
        <f>+H45+I45+J45+K45+L45</f>
        <v>15000</v>
      </c>
    </row>
    <row r="46" spans="1:13">
      <c r="A46" s="226"/>
      <c r="B46" s="226"/>
      <c r="C46" s="226"/>
      <c r="D46" s="226"/>
      <c r="E46" s="226"/>
      <c r="F46" s="226"/>
      <c r="G46" s="227"/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3">
        <f>+H46+I46+J46+K46+L46</f>
        <v>0</v>
      </c>
    </row>
    <row r="47" spans="1:13">
      <c r="A47" s="226"/>
      <c r="B47" s="226"/>
      <c r="C47" s="226"/>
      <c r="D47" s="226"/>
      <c r="E47" s="226"/>
      <c r="F47" s="226"/>
      <c r="G47" s="227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3">
        <f t="shared" ref="M47:M49" si="13">+H47+I47+J47+K47+L47</f>
        <v>0</v>
      </c>
    </row>
    <row r="48" spans="1:13">
      <c r="A48" s="232"/>
      <c r="B48" s="232"/>
      <c r="C48" s="232"/>
      <c r="D48" s="232"/>
      <c r="E48" s="232"/>
      <c r="F48" s="232"/>
      <c r="G48" s="233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3">
        <f t="shared" si="13"/>
        <v>0</v>
      </c>
    </row>
    <row r="49" spans="1:13" ht="17" thickBot="1">
      <c r="A49" s="234"/>
      <c r="B49" s="234"/>
      <c r="C49" s="234"/>
      <c r="D49" s="234"/>
      <c r="E49" s="234"/>
      <c r="F49" s="234"/>
      <c r="G49" s="235"/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5">
        <f t="shared" si="13"/>
        <v>0</v>
      </c>
    </row>
    <row r="50" spans="1:13" ht="18" thickTop="1" thickBot="1">
      <c r="A50" s="7"/>
      <c r="B50" s="11"/>
      <c r="C50" s="12" t="s">
        <v>0</v>
      </c>
      <c r="D50" s="52"/>
      <c r="E50" s="12"/>
      <c r="F50" s="224" t="s">
        <v>29</v>
      </c>
      <c r="G50" s="224"/>
      <c r="H50" s="86">
        <f>SUM(H45:H49)</f>
        <v>15000</v>
      </c>
      <c r="I50" s="86">
        <f t="shared" ref="I50:M50" si="14">SUM(I45:I49)</f>
        <v>0</v>
      </c>
      <c r="J50" s="86">
        <f t="shared" si="14"/>
        <v>0</v>
      </c>
      <c r="K50" s="86">
        <f t="shared" si="14"/>
        <v>0</v>
      </c>
      <c r="L50" s="86">
        <f t="shared" si="14"/>
        <v>0</v>
      </c>
      <c r="M50" s="86">
        <f t="shared" si="14"/>
        <v>15000</v>
      </c>
    </row>
    <row r="51" spans="1:13" ht="5.25" customHeight="1">
      <c r="A51" s="7"/>
      <c r="B51" s="11"/>
      <c r="C51" s="12"/>
      <c r="D51" s="52"/>
      <c r="E51" s="12"/>
      <c r="F51" s="21"/>
      <c r="G51" s="27"/>
      <c r="H51" s="87"/>
      <c r="I51" s="87"/>
      <c r="J51" s="87"/>
      <c r="K51" s="87"/>
      <c r="L51" s="87"/>
      <c r="M51" s="88"/>
    </row>
    <row r="52" spans="1:13">
      <c r="A52" s="204"/>
      <c r="B52" s="204"/>
      <c r="C52" s="204"/>
      <c r="D52" s="51"/>
      <c r="E52" s="11"/>
      <c r="F52" s="7"/>
      <c r="G52" s="7"/>
      <c r="H52" s="67"/>
      <c r="I52" s="67"/>
      <c r="J52" s="67"/>
      <c r="K52" s="67"/>
      <c r="L52" s="67"/>
      <c r="M52" s="65"/>
    </row>
    <row r="53" spans="1:13" hidden="1">
      <c r="A53" s="239" t="s">
        <v>30</v>
      </c>
      <c r="B53" s="239"/>
      <c r="C53" s="239"/>
      <c r="D53" s="239"/>
      <c r="E53" s="239"/>
      <c r="F53" s="239"/>
      <c r="G53" s="239"/>
      <c r="H53" s="67"/>
      <c r="I53" s="67"/>
      <c r="J53" s="67"/>
      <c r="K53" s="67"/>
      <c r="L53" s="67"/>
      <c r="M53" s="65"/>
    </row>
    <row r="54" spans="1:13" hidden="1">
      <c r="A54" s="227" t="s">
        <v>31</v>
      </c>
      <c r="B54" s="236"/>
      <c r="C54" s="236"/>
      <c r="D54" s="236"/>
      <c r="E54" s="236"/>
      <c r="F54" s="236"/>
      <c r="G54" s="236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3">
        <f>SUM(H54:L54)</f>
        <v>0</v>
      </c>
    </row>
    <row r="55" spans="1:13" hidden="1">
      <c r="A55" s="227" t="s">
        <v>32</v>
      </c>
      <c r="B55" s="236"/>
      <c r="C55" s="236"/>
      <c r="D55" s="236"/>
      <c r="E55" s="236"/>
      <c r="F55" s="236"/>
      <c r="G55" s="236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3">
        <f>SUM(H55:L55)</f>
        <v>0</v>
      </c>
    </row>
    <row r="56" spans="1:13" ht="17" hidden="1" thickBot="1">
      <c r="A56" s="237" t="s">
        <v>33</v>
      </c>
      <c r="B56" s="238"/>
      <c r="C56" s="238"/>
      <c r="D56" s="238"/>
      <c r="E56" s="238"/>
      <c r="F56" s="238"/>
      <c r="G56" s="238"/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5">
        <f>SUM(H56:L56)</f>
        <v>0</v>
      </c>
    </row>
    <row r="57" spans="1:13" ht="18" hidden="1" thickTop="1" thickBot="1">
      <c r="A57" s="7"/>
      <c r="B57" s="11"/>
      <c r="C57" s="12" t="s">
        <v>0</v>
      </c>
      <c r="D57" s="52"/>
      <c r="E57" s="12"/>
      <c r="F57" s="224" t="s">
        <v>34</v>
      </c>
      <c r="G57" s="224"/>
      <c r="H57" s="86">
        <f>SUM(H54:H56)</f>
        <v>0</v>
      </c>
      <c r="I57" s="86">
        <f t="shared" ref="I57:M57" si="15">SUM(I54:I56)</f>
        <v>0</v>
      </c>
      <c r="J57" s="86">
        <f t="shared" si="15"/>
        <v>0</v>
      </c>
      <c r="K57" s="86">
        <f t="shared" si="15"/>
        <v>0</v>
      </c>
      <c r="L57" s="86">
        <f t="shared" si="15"/>
        <v>0</v>
      </c>
      <c r="M57" s="86">
        <f t="shared" si="15"/>
        <v>0</v>
      </c>
    </row>
    <row r="58" spans="1:13" ht="6.75" hidden="1" customHeight="1">
      <c r="A58" s="7"/>
      <c r="B58" s="7"/>
      <c r="C58" s="7"/>
      <c r="D58" s="7"/>
      <c r="E58" s="7"/>
      <c r="F58" s="7"/>
      <c r="G58" s="7"/>
      <c r="H58" s="67"/>
      <c r="I58" s="67"/>
      <c r="J58" s="67"/>
      <c r="K58" s="67"/>
      <c r="L58" s="67"/>
      <c r="M58" s="66"/>
    </row>
    <row r="59" spans="1:13" hidden="1">
      <c r="A59" s="7"/>
      <c r="B59" s="7"/>
      <c r="C59" s="7"/>
      <c r="D59" s="7"/>
      <c r="E59" s="7"/>
      <c r="F59" s="7"/>
      <c r="G59" s="7"/>
      <c r="H59" s="67"/>
      <c r="I59" s="67"/>
      <c r="J59" s="67"/>
      <c r="K59" s="67"/>
      <c r="L59" s="67"/>
      <c r="M59" s="65"/>
    </row>
    <row r="60" spans="1:13" hidden="1">
      <c r="A60" s="239" t="s">
        <v>35</v>
      </c>
      <c r="B60" s="239"/>
      <c r="C60" s="239"/>
      <c r="D60" s="239"/>
      <c r="E60" s="239"/>
      <c r="F60" s="239"/>
      <c r="G60" s="239"/>
      <c r="H60" s="67"/>
      <c r="I60" s="67"/>
      <c r="J60" s="67"/>
      <c r="K60" s="67"/>
      <c r="L60" s="67"/>
      <c r="M60" s="73"/>
    </row>
    <row r="61" spans="1:13" hidden="1">
      <c r="A61" s="263" t="s">
        <v>36</v>
      </c>
      <c r="B61" s="263"/>
      <c r="C61" s="263"/>
      <c r="D61" s="263"/>
      <c r="E61" s="263"/>
      <c r="F61" s="263"/>
      <c r="G61" s="264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3">
        <f>+H61+I61+J61+K61+L61</f>
        <v>0</v>
      </c>
    </row>
    <row r="62" spans="1:13" hidden="1">
      <c r="A62" s="226" t="s">
        <v>37</v>
      </c>
      <c r="B62" s="226"/>
      <c r="C62" s="226"/>
      <c r="D62" s="226"/>
      <c r="E62" s="226"/>
      <c r="F62" s="226"/>
      <c r="G62" s="227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3">
        <f>+H62+I62+J62+K62+L62</f>
        <v>0</v>
      </c>
    </row>
    <row r="63" spans="1:13" hidden="1">
      <c r="A63" s="226" t="s">
        <v>38</v>
      </c>
      <c r="B63" s="226"/>
      <c r="C63" s="226"/>
      <c r="D63" s="226"/>
      <c r="E63" s="226"/>
      <c r="F63" s="226"/>
      <c r="G63" s="227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3">
        <f t="shared" ref="M63:M65" si="16">+H63+I63+J63+K63+L63</f>
        <v>0</v>
      </c>
    </row>
    <row r="64" spans="1:13" hidden="1">
      <c r="A64" s="226" t="s">
        <v>39</v>
      </c>
      <c r="B64" s="226"/>
      <c r="C64" s="226"/>
      <c r="D64" s="226"/>
      <c r="E64" s="226"/>
      <c r="F64" s="226"/>
      <c r="G64" s="227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3">
        <f t="shared" si="16"/>
        <v>0</v>
      </c>
    </row>
    <row r="65" spans="1:13" ht="17" hidden="1" thickBot="1">
      <c r="A65" s="265" t="s">
        <v>40</v>
      </c>
      <c r="B65" s="265"/>
      <c r="C65" s="265"/>
      <c r="D65" s="265"/>
      <c r="E65" s="265"/>
      <c r="F65" s="265"/>
      <c r="G65" s="237"/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5">
        <f t="shared" si="16"/>
        <v>0</v>
      </c>
    </row>
    <row r="66" spans="1:13" ht="18" hidden="1" thickTop="1" thickBot="1">
      <c r="A66" s="2"/>
      <c r="B66" s="2"/>
      <c r="C66" s="224" t="s">
        <v>41</v>
      </c>
      <c r="D66" s="224"/>
      <c r="E66" s="224"/>
      <c r="F66" s="224"/>
      <c r="G66" s="225"/>
      <c r="H66" s="86">
        <f>SUM(H61:H65)</f>
        <v>0</v>
      </c>
      <c r="I66" s="86">
        <f t="shared" ref="I66:M66" si="17">SUM(I61:I65)</f>
        <v>0</v>
      </c>
      <c r="J66" s="86">
        <f t="shared" si="17"/>
        <v>0</v>
      </c>
      <c r="K66" s="86">
        <f t="shared" si="17"/>
        <v>0</v>
      </c>
      <c r="L66" s="86">
        <f t="shared" si="17"/>
        <v>0</v>
      </c>
      <c r="M66" s="86">
        <f t="shared" si="17"/>
        <v>0</v>
      </c>
    </row>
    <row r="67" spans="1:13" ht="6.75" hidden="1" customHeight="1">
      <c r="A67" s="11"/>
      <c r="B67" s="11"/>
      <c r="C67" s="11"/>
      <c r="D67" s="51"/>
      <c r="E67" s="11"/>
      <c r="F67" s="11"/>
      <c r="G67" s="11"/>
      <c r="H67" s="67"/>
      <c r="I67" s="67"/>
      <c r="J67" s="67"/>
      <c r="K67" s="67"/>
      <c r="L67" s="67"/>
      <c r="M67" s="116"/>
    </row>
    <row r="68" spans="1:13" hidden="1">
      <c r="A68" s="7"/>
      <c r="B68" s="7"/>
      <c r="C68" s="7"/>
      <c r="D68" s="7"/>
      <c r="E68" s="7"/>
      <c r="F68" s="7"/>
      <c r="G68" s="7"/>
      <c r="H68" s="67"/>
      <c r="I68" s="67"/>
      <c r="J68" s="67"/>
      <c r="K68" s="67"/>
      <c r="L68" s="67"/>
      <c r="M68" s="65"/>
    </row>
    <row r="69" spans="1:13" hidden="1">
      <c r="A69" s="219" t="s">
        <v>42</v>
      </c>
      <c r="B69" s="219"/>
      <c r="C69" s="219"/>
      <c r="D69" s="219"/>
      <c r="E69" s="219"/>
      <c r="F69" s="219"/>
      <c r="G69" s="219"/>
      <c r="H69" s="67"/>
      <c r="I69" s="67"/>
      <c r="J69" s="67"/>
      <c r="K69" s="67"/>
      <c r="L69" s="67"/>
      <c r="M69" s="65"/>
    </row>
    <row r="70" spans="1:13" hidden="1">
      <c r="A70" s="120" t="s">
        <v>43</v>
      </c>
      <c r="B70" s="30"/>
      <c r="C70" s="7"/>
      <c r="D70" s="7"/>
      <c r="E70" s="7"/>
      <c r="F70" s="7"/>
      <c r="G70" s="7"/>
      <c r="H70" s="67"/>
      <c r="I70" s="67"/>
      <c r="J70" s="67"/>
      <c r="K70" s="67"/>
      <c r="L70" s="67"/>
      <c r="M70" s="73"/>
    </row>
    <row r="71" spans="1:13" hidden="1">
      <c r="A71" s="241" t="s">
        <v>44</v>
      </c>
      <c r="B71" s="241"/>
      <c r="C71" s="241"/>
      <c r="D71" s="241"/>
      <c r="E71" s="241"/>
      <c r="F71" s="241"/>
      <c r="G71" s="24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3">
        <f t="shared" ref="M71:M73" si="18">+H71+I71+J71+K71+L71</f>
        <v>0</v>
      </c>
    </row>
    <row r="72" spans="1:13" hidden="1">
      <c r="A72" s="241" t="s">
        <v>45</v>
      </c>
      <c r="B72" s="241"/>
      <c r="C72" s="241"/>
      <c r="D72" s="241"/>
      <c r="E72" s="241"/>
      <c r="F72" s="241"/>
      <c r="G72" s="24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3">
        <f t="shared" si="18"/>
        <v>0</v>
      </c>
    </row>
    <row r="73" spans="1:13" hidden="1">
      <c r="A73" s="241" t="s">
        <v>46</v>
      </c>
      <c r="B73" s="241"/>
      <c r="C73" s="241"/>
      <c r="D73" s="241"/>
      <c r="E73" s="241"/>
      <c r="F73" s="241"/>
      <c r="G73" s="24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3">
        <f t="shared" si="18"/>
        <v>0</v>
      </c>
    </row>
    <row r="74" spans="1:13" hidden="1">
      <c r="A74" s="241" t="s">
        <v>47</v>
      </c>
      <c r="B74" s="241"/>
      <c r="C74" s="241"/>
      <c r="D74" s="241"/>
      <c r="E74" s="241"/>
      <c r="F74" s="241"/>
      <c r="G74" s="24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3">
        <f t="shared" ref="M74" si="19">+H74+I74+J74+K74+L74</f>
        <v>0</v>
      </c>
    </row>
    <row r="75" spans="1:13" ht="17" hidden="1" thickBot="1">
      <c r="A75" s="243" t="s">
        <v>48</v>
      </c>
      <c r="B75" s="243"/>
      <c r="C75" s="243"/>
      <c r="D75" s="243"/>
      <c r="E75" s="243"/>
      <c r="F75" s="243"/>
      <c r="G75" s="244"/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5">
        <f t="shared" ref="M75:M96" si="20">+H75+I75+J75+K75+L75</f>
        <v>0</v>
      </c>
    </row>
    <row r="76" spans="1:13" ht="18" hidden="1" thickTop="1" thickBot="1">
      <c r="A76" s="32"/>
      <c r="B76" s="32"/>
      <c r="C76" s="224" t="s">
        <v>49</v>
      </c>
      <c r="D76" s="224"/>
      <c r="E76" s="224"/>
      <c r="F76" s="224"/>
      <c r="G76" s="225"/>
      <c r="H76" s="89">
        <f>SUM(H71:H75)</f>
        <v>0</v>
      </c>
      <c r="I76" s="89">
        <f t="shared" ref="I76:M76" si="21">SUM(I71:I75)</f>
        <v>0</v>
      </c>
      <c r="J76" s="89">
        <f t="shared" si="21"/>
        <v>0</v>
      </c>
      <c r="K76" s="89">
        <f t="shared" si="21"/>
        <v>0</v>
      </c>
      <c r="L76" s="89">
        <f t="shared" si="21"/>
        <v>0</v>
      </c>
      <c r="M76" s="89">
        <f t="shared" si="21"/>
        <v>0</v>
      </c>
    </row>
    <row r="77" spans="1:13" ht="5.25" customHeight="1">
      <c r="A77" s="204"/>
      <c r="B77" s="204"/>
      <c r="C77" s="204"/>
      <c r="D77" s="204"/>
      <c r="E77" s="204"/>
      <c r="F77" s="204"/>
      <c r="G77" s="204"/>
      <c r="H77" s="90"/>
      <c r="I77" s="90"/>
      <c r="J77" s="90"/>
      <c r="K77" s="90"/>
      <c r="L77" s="91"/>
      <c r="M77" s="92"/>
    </row>
    <row r="78" spans="1:13" ht="18.75" customHeight="1">
      <c r="A78" s="247" t="s">
        <v>9</v>
      </c>
      <c r="B78" s="247"/>
      <c r="C78" s="17"/>
      <c r="D78" s="17"/>
      <c r="E78" s="17"/>
      <c r="F78" s="17"/>
      <c r="G78" s="17"/>
      <c r="H78" s="69"/>
      <c r="I78" s="69"/>
      <c r="J78" s="69"/>
      <c r="K78" s="69"/>
      <c r="L78" s="93"/>
      <c r="M78" s="94"/>
    </row>
    <row r="79" spans="1:13">
      <c r="A79" s="245" t="s">
        <v>92</v>
      </c>
      <c r="B79" s="245"/>
      <c r="C79" s="245"/>
      <c r="D79" s="245"/>
      <c r="E79" s="245"/>
      <c r="F79" s="245"/>
      <c r="G79" s="246"/>
      <c r="H79" s="82">
        <v>20000</v>
      </c>
      <c r="I79" s="82">
        <v>0</v>
      </c>
      <c r="J79" s="82">
        <v>0</v>
      </c>
      <c r="K79" s="82">
        <v>0</v>
      </c>
      <c r="L79" s="82">
        <v>0</v>
      </c>
      <c r="M79" s="83">
        <f t="shared" si="20"/>
        <v>20000</v>
      </c>
    </row>
    <row r="80" spans="1:13">
      <c r="A80" s="245"/>
      <c r="B80" s="245"/>
      <c r="C80" s="245"/>
      <c r="D80" s="245"/>
      <c r="E80" s="245"/>
      <c r="F80" s="245"/>
      <c r="G80" s="246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3">
        <f t="shared" ref="M80:M82" si="22">+H80+I80+J80+K80+L80</f>
        <v>0</v>
      </c>
    </row>
    <row r="81" spans="1:13">
      <c r="A81" s="245"/>
      <c r="B81" s="245"/>
      <c r="C81" s="245"/>
      <c r="D81" s="245"/>
      <c r="E81" s="245"/>
      <c r="F81" s="245"/>
      <c r="G81" s="246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3">
        <f t="shared" si="22"/>
        <v>0</v>
      </c>
    </row>
    <row r="82" spans="1:13">
      <c r="A82" s="245"/>
      <c r="B82" s="245"/>
      <c r="C82" s="245"/>
      <c r="D82" s="245"/>
      <c r="E82" s="245"/>
      <c r="F82" s="245"/>
      <c r="G82" s="246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3">
        <f t="shared" si="22"/>
        <v>0</v>
      </c>
    </row>
    <row r="83" spans="1:13">
      <c r="A83" s="245"/>
      <c r="B83" s="245"/>
      <c r="C83" s="245"/>
      <c r="D83" s="245"/>
      <c r="E83" s="245"/>
      <c r="F83" s="245"/>
      <c r="G83" s="246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3">
        <f t="shared" si="20"/>
        <v>0</v>
      </c>
    </row>
    <row r="84" spans="1:13">
      <c r="A84" s="245"/>
      <c r="B84" s="245"/>
      <c r="C84" s="245"/>
      <c r="D84" s="245"/>
      <c r="E84" s="245"/>
      <c r="F84" s="245"/>
      <c r="G84" s="246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3">
        <f t="shared" si="20"/>
        <v>0</v>
      </c>
    </row>
    <row r="85" spans="1:13" ht="17" thickBot="1">
      <c r="A85" s="248"/>
      <c r="B85" s="248"/>
      <c r="C85" s="248"/>
      <c r="D85" s="248"/>
      <c r="E85" s="248"/>
      <c r="F85" s="248"/>
      <c r="G85" s="249"/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5">
        <f t="shared" si="20"/>
        <v>0</v>
      </c>
    </row>
    <row r="86" spans="1:13" ht="18" thickTop="1" thickBot="1">
      <c r="A86" s="32"/>
      <c r="B86" s="32"/>
      <c r="C86" s="224" t="s">
        <v>50</v>
      </c>
      <c r="D86" s="224"/>
      <c r="E86" s="224"/>
      <c r="F86" s="224"/>
      <c r="G86" s="225"/>
      <c r="H86" s="79">
        <f>SUM(H79:H85)</f>
        <v>20000</v>
      </c>
      <c r="I86" s="79">
        <f t="shared" ref="I86:M86" si="23">SUM(I79:I85)</f>
        <v>0</v>
      </c>
      <c r="J86" s="79">
        <f t="shared" si="23"/>
        <v>0</v>
      </c>
      <c r="K86" s="79">
        <f t="shared" si="23"/>
        <v>0</v>
      </c>
      <c r="L86" s="79">
        <f t="shared" si="23"/>
        <v>0</v>
      </c>
      <c r="M86" s="79">
        <f t="shared" si="23"/>
        <v>20000</v>
      </c>
    </row>
    <row r="87" spans="1:13" ht="4.5" customHeight="1">
      <c r="A87" s="29"/>
      <c r="B87" s="29"/>
      <c r="C87" s="28"/>
      <c r="D87" s="28"/>
      <c r="E87" s="28"/>
      <c r="F87" s="28"/>
      <c r="G87" s="28"/>
      <c r="H87" s="95"/>
      <c r="I87" s="95"/>
      <c r="J87" s="95"/>
      <c r="K87" s="95"/>
      <c r="L87" s="95"/>
      <c r="M87" s="96"/>
    </row>
    <row r="88" spans="1:13">
      <c r="A88" s="204"/>
      <c r="B88" s="204"/>
      <c r="C88" s="204"/>
      <c r="D88" s="204"/>
      <c r="E88" s="204"/>
      <c r="F88" s="204"/>
      <c r="G88" s="204"/>
      <c r="H88" s="67"/>
      <c r="I88" s="67"/>
      <c r="J88" s="67"/>
      <c r="K88" s="67"/>
      <c r="L88" s="67"/>
      <c r="M88" s="65"/>
    </row>
    <row r="89" spans="1:13" ht="6" customHeight="1">
      <c r="A89" s="31"/>
      <c r="B89" s="31"/>
      <c r="C89" s="31"/>
      <c r="D89" s="31"/>
      <c r="E89" s="31"/>
      <c r="F89" s="31"/>
      <c r="G89" s="31"/>
      <c r="H89" s="67"/>
      <c r="I89" s="67"/>
      <c r="J89" s="67"/>
      <c r="K89" s="67"/>
      <c r="L89" s="97"/>
      <c r="M89" s="98"/>
    </row>
    <row r="90" spans="1:13">
      <c r="A90" s="247" t="s">
        <v>7</v>
      </c>
      <c r="B90" s="247"/>
      <c r="C90" s="17"/>
      <c r="D90" s="17"/>
      <c r="E90" s="17"/>
      <c r="F90" s="17"/>
      <c r="G90" s="17"/>
      <c r="H90" s="69"/>
      <c r="I90" s="69"/>
      <c r="J90" s="69"/>
      <c r="K90" s="69"/>
      <c r="L90" s="93"/>
      <c r="M90" s="94"/>
    </row>
    <row r="91" spans="1:13">
      <c r="A91" s="222" t="s">
        <v>91</v>
      </c>
      <c r="B91" s="222"/>
      <c r="C91" s="222"/>
      <c r="D91" s="222"/>
      <c r="E91" s="222"/>
      <c r="F91" s="222"/>
      <c r="G91" s="223"/>
      <c r="H91" s="82">
        <v>5000</v>
      </c>
      <c r="I91" s="82">
        <v>0</v>
      </c>
      <c r="J91" s="82">
        <v>0</v>
      </c>
      <c r="K91" s="82">
        <v>0</v>
      </c>
      <c r="L91" s="82">
        <v>0</v>
      </c>
      <c r="M91" s="83">
        <f>+H91+I91+J91+K91+L91</f>
        <v>5000</v>
      </c>
    </row>
    <row r="92" spans="1:13">
      <c r="A92" s="222" t="s">
        <v>98</v>
      </c>
      <c r="B92" s="222"/>
      <c r="C92" s="222"/>
      <c r="D92" s="222"/>
      <c r="E92" s="222"/>
      <c r="F92" s="222"/>
      <c r="G92" s="223"/>
      <c r="H92" s="82">
        <v>4000</v>
      </c>
      <c r="I92" s="82">
        <v>0</v>
      </c>
      <c r="J92" s="82">
        <v>0</v>
      </c>
      <c r="K92" s="82">
        <v>0</v>
      </c>
      <c r="L92" s="82">
        <v>0</v>
      </c>
      <c r="M92" s="83">
        <f t="shared" ref="M92" si="24">+H92+I92+J92+K92+L92</f>
        <v>4000</v>
      </c>
    </row>
    <row r="93" spans="1:13">
      <c r="A93" s="222" t="s">
        <v>98</v>
      </c>
      <c r="B93" s="222"/>
      <c r="C93" s="222"/>
      <c r="D93" s="222"/>
      <c r="E93" s="222"/>
      <c r="F93" s="222"/>
      <c r="G93" s="223"/>
      <c r="H93" s="82">
        <v>6000</v>
      </c>
      <c r="I93" s="82">
        <v>0</v>
      </c>
      <c r="J93" s="82">
        <v>0</v>
      </c>
      <c r="K93" s="82">
        <v>0</v>
      </c>
      <c r="L93" s="82">
        <v>0</v>
      </c>
      <c r="M93" s="83">
        <f>+H93+I93+J93+K93+L93</f>
        <v>6000</v>
      </c>
    </row>
    <row r="94" spans="1:13">
      <c r="A94" s="222" t="s">
        <v>7</v>
      </c>
      <c r="B94" s="222"/>
      <c r="C94" s="222"/>
      <c r="D94" s="222"/>
      <c r="E94" s="222"/>
      <c r="F94" s="222"/>
      <c r="G94" s="223"/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3">
        <f t="shared" ref="M94" si="25">+H94+I94+J94+K94+L94</f>
        <v>0</v>
      </c>
    </row>
    <row r="95" spans="1:13">
      <c r="A95" s="222" t="s">
        <v>7</v>
      </c>
      <c r="B95" s="222"/>
      <c r="C95" s="222"/>
      <c r="D95" s="222"/>
      <c r="E95" s="222"/>
      <c r="F95" s="222"/>
      <c r="G95" s="223"/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3">
        <f t="shared" si="20"/>
        <v>0</v>
      </c>
    </row>
    <row r="96" spans="1:13" ht="17" thickBot="1">
      <c r="A96" s="261" t="s">
        <v>7</v>
      </c>
      <c r="B96" s="261"/>
      <c r="C96" s="261"/>
      <c r="D96" s="261"/>
      <c r="E96" s="261"/>
      <c r="F96" s="261"/>
      <c r="G96" s="262"/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5">
        <f t="shared" si="20"/>
        <v>0</v>
      </c>
    </row>
    <row r="97" spans="1:13" ht="18" thickTop="1" thickBot="1">
      <c r="A97" s="1"/>
      <c r="B97" s="1"/>
      <c r="C97" s="1"/>
      <c r="D97" s="53"/>
      <c r="E97" s="1"/>
      <c r="F97" s="1"/>
      <c r="G97" s="1"/>
      <c r="H97" s="99"/>
      <c r="I97" s="99"/>
      <c r="J97" s="99"/>
      <c r="K97" s="99"/>
      <c r="L97" s="99"/>
      <c r="M97" s="100"/>
    </row>
    <row r="98" spans="1:13" ht="17" thickBot="1">
      <c r="A98" s="32"/>
      <c r="B98" s="2"/>
      <c r="C98" s="224" t="s">
        <v>51</v>
      </c>
      <c r="D98" s="224"/>
      <c r="E98" s="224"/>
      <c r="F98" s="224"/>
      <c r="G98" s="225"/>
      <c r="H98" s="101">
        <f>SUM(H76,H86)+SUM(H91:H96)</f>
        <v>35000</v>
      </c>
      <c r="I98" s="101">
        <f t="shared" ref="I98:M98" si="26">SUM(I76,I86)+SUM(I91:I96)</f>
        <v>0</v>
      </c>
      <c r="J98" s="101">
        <f t="shared" si="26"/>
        <v>0</v>
      </c>
      <c r="K98" s="101">
        <f t="shared" si="26"/>
        <v>0</v>
      </c>
      <c r="L98" s="101">
        <f t="shared" si="26"/>
        <v>0</v>
      </c>
      <c r="M98" s="101">
        <f t="shared" si="26"/>
        <v>35000</v>
      </c>
    </row>
    <row r="99" spans="1:13" s="18" customFormat="1" ht="5.25" customHeight="1">
      <c r="A99" s="19" t="s">
        <v>0</v>
      </c>
      <c r="B99" s="19"/>
      <c r="C99" s="19"/>
      <c r="D99" s="50"/>
      <c r="E99" s="19"/>
      <c r="F99" s="19"/>
      <c r="G99" s="19"/>
      <c r="H99" s="102"/>
      <c r="I99" s="102"/>
      <c r="J99" s="102"/>
      <c r="K99" s="102"/>
      <c r="L99" s="102"/>
      <c r="M99" s="102"/>
    </row>
    <row r="100" spans="1:13" s="18" customFormat="1" ht="17.25" customHeight="1">
      <c r="A100" s="19"/>
      <c r="B100" s="19"/>
      <c r="C100" s="19"/>
      <c r="D100" s="50"/>
      <c r="E100" s="19"/>
      <c r="F100" s="19"/>
      <c r="G100" s="19"/>
      <c r="H100" s="102"/>
      <c r="I100" s="102"/>
      <c r="J100" s="102"/>
      <c r="K100" s="102"/>
      <c r="L100" s="102"/>
      <c r="M100" s="102"/>
    </row>
    <row r="101" spans="1:13" s="18" customFormat="1">
      <c r="A101" s="254" t="s">
        <v>60</v>
      </c>
      <c r="B101" s="254"/>
      <c r="C101" s="254"/>
      <c r="D101" s="254"/>
      <c r="E101" s="254"/>
      <c r="F101" s="254"/>
      <c r="G101" s="255"/>
      <c r="H101" s="162">
        <f t="shared" ref="H101:M101" si="27">SUM(H41,H50,H66,H98,H57)</f>
        <v>118303.26554399999</v>
      </c>
      <c r="I101" s="162">
        <f t="shared" si="27"/>
        <v>0</v>
      </c>
      <c r="J101" s="162">
        <f t="shared" si="27"/>
        <v>0</v>
      </c>
      <c r="K101" s="162">
        <f t="shared" si="27"/>
        <v>0</v>
      </c>
      <c r="L101" s="162">
        <f t="shared" si="27"/>
        <v>0</v>
      </c>
      <c r="M101" s="162">
        <f t="shared" si="27"/>
        <v>118303.26554399999</v>
      </c>
    </row>
    <row r="102" spans="1:13" s="18" customFormat="1">
      <c r="A102" s="253" t="s">
        <v>0</v>
      </c>
      <c r="B102" s="253"/>
      <c r="C102" s="253"/>
      <c r="D102" s="253"/>
      <c r="E102" s="253"/>
      <c r="F102" s="253"/>
      <c r="G102" s="253"/>
      <c r="H102" s="102"/>
      <c r="I102" s="102"/>
      <c r="J102" s="102"/>
      <c r="K102" s="102"/>
      <c r="L102" s="102"/>
      <c r="M102" s="102"/>
    </row>
    <row r="103" spans="1:13" s="18" customFormat="1" hidden="1">
      <c r="A103" s="221" t="s">
        <v>53</v>
      </c>
      <c r="B103" s="221"/>
      <c r="C103" s="221"/>
      <c r="D103" s="221"/>
      <c r="E103" s="221"/>
      <c r="F103" s="221"/>
      <c r="G103" s="221"/>
      <c r="H103" s="114">
        <f>+H50</f>
        <v>15000</v>
      </c>
      <c r="I103" s="113">
        <f>+I50</f>
        <v>0</v>
      </c>
      <c r="J103" s="113">
        <f>+J50</f>
        <v>0</v>
      </c>
      <c r="K103" s="113">
        <f>+K50</f>
        <v>0</v>
      </c>
      <c r="L103" s="113">
        <f>+L50</f>
        <v>0</v>
      </c>
      <c r="M103" s="119">
        <f>SUM(H103+I103+J103+K103+L103)</f>
        <v>15000</v>
      </c>
    </row>
    <row r="104" spans="1:13" s="18" customFormat="1" hidden="1">
      <c r="A104" s="221" t="s">
        <v>52</v>
      </c>
      <c r="B104" s="221"/>
      <c r="C104" s="221"/>
      <c r="D104" s="221"/>
      <c r="E104" s="221"/>
      <c r="F104" s="221"/>
      <c r="G104" s="221"/>
      <c r="H104" s="117">
        <f>+H66</f>
        <v>0</v>
      </c>
      <c r="I104" s="104">
        <f>+I66</f>
        <v>0</v>
      </c>
      <c r="J104" s="104">
        <f>+J66</f>
        <v>0</v>
      </c>
      <c r="K104" s="104">
        <f>+K66</f>
        <v>0</v>
      </c>
      <c r="L104" s="104">
        <f>+L66</f>
        <v>0</v>
      </c>
      <c r="M104" s="104">
        <f>SUM(H104+I104+J104+K104+L104)</f>
        <v>0</v>
      </c>
    </row>
    <row r="105" spans="1:13" s="18" customFormat="1" hidden="1">
      <c r="A105" s="221" t="s">
        <v>69</v>
      </c>
      <c r="B105" s="221"/>
      <c r="C105" s="221"/>
      <c r="D105" s="221"/>
      <c r="E105" s="221"/>
      <c r="F105" s="221"/>
      <c r="G105" s="221"/>
      <c r="H105" s="117">
        <f>IF(H71-25000&gt;0,H71-25000,0)</f>
        <v>0</v>
      </c>
      <c r="I105" s="104">
        <f>IF(H71+I71-25000&gt;0,H71+I71-H105-25000,0)</f>
        <v>0</v>
      </c>
      <c r="J105" s="104">
        <f>IF(H71+I71+J71-25000&gt;0,H71+I71+J71-H105-I105-25000,0)</f>
        <v>0</v>
      </c>
      <c r="K105" s="104">
        <f>IF(H71+I71+J71+K71-25000&gt;0,H71+I71+J71+K71-H105-I105-J105-25000,0)</f>
        <v>0</v>
      </c>
      <c r="L105" s="104">
        <f>IF(H71+I71+J71+K71+L71-25000&gt;0,H71+I71+J71+K71+L71-H105-I105-J105-K105-25000,0)</f>
        <v>0</v>
      </c>
      <c r="M105" s="104">
        <f t="shared" ref="M105:M109" si="28">SUM(H105+I105+J105+K105+L105)</f>
        <v>0</v>
      </c>
    </row>
    <row r="106" spans="1:13" s="18" customFormat="1" hidden="1">
      <c r="A106" s="221" t="s">
        <v>70</v>
      </c>
      <c r="B106" s="221"/>
      <c r="C106" s="221"/>
      <c r="D106" s="221"/>
      <c r="E106" s="221"/>
      <c r="F106" s="221"/>
      <c r="G106" s="221"/>
      <c r="H106" s="117">
        <f>IF(H72-25000&gt;0,H72-25000,0)</f>
        <v>0</v>
      </c>
      <c r="I106" s="104">
        <f>IF(H72+I72-25000&gt;0,H72+I72-H106-25000,0)</f>
        <v>0</v>
      </c>
      <c r="J106" s="104">
        <f>IF(H72+I72+J72-25000&gt;0,H72+I72+J72-H106-I106-25000,0)</f>
        <v>0</v>
      </c>
      <c r="K106" s="104">
        <f>IF(H72+I72+J72+K72-25000&gt;0,H72+I72+J72+K72-H106-I106-J106-25000,0)</f>
        <v>0</v>
      </c>
      <c r="L106" s="104">
        <f>IF(H72+I72+J72+K72+L72-25000&gt;0,H72+I72+J72+K72+L72-H106-I106-J106-K106-25000,0)</f>
        <v>0</v>
      </c>
      <c r="M106" s="104">
        <f t="shared" si="28"/>
        <v>0</v>
      </c>
    </row>
    <row r="107" spans="1:13" s="18" customFormat="1" hidden="1">
      <c r="A107" s="221" t="s">
        <v>71</v>
      </c>
      <c r="B107" s="221"/>
      <c r="C107" s="221"/>
      <c r="D107" s="221"/>
      <c r="E107" s="221"/>
      <c r="F107" s="221"/>
      <c r="G107" s="221"/>
      <c r="H107" s="117">
        <f>IF(H73-25000&gt;0,H73-25000,0)</f>
        <v>0</v>
      </c>
      <c r="I107" s="104">
        <f>IF(H73+I73-25000&gt;0,H73+I73-H107-25000,0)</f>
        <v>0</v>
      </c>
      <c r="J107" s="104">
        <f>IF(H73+I73+J73-25000&gt;0,H73+I73+J73-H107-I107-25000,0)</f>
        <v>0</v>
      </c>
      <c r="K107" s="104">
        <f>IF(H73+I73+J73+K73-25000&gt;0,H73+I73+J73+K73-H107-I107-J107-25000,0)</f>
        <v>0</v>
      </c>
      <c r="L107" s="104">
        <f>IF(H73+I73+J73+K73+L73-25000&gt;0,H73+I73+J73+K73+L73-H107-I107-J107-K107-25000,0)</f>
        <v>0</v>
      </c>
      <c r="M107" s="104">
        <f t="shared" si="28"/>
        <v>0</v>
      </c>
    </row>
    <row r="108" spans="1:13" s="18" customFormat="1" hidden="1">
      <c r="A108" s="221" t="s">
        <v>72</v>
      </c>
      <c r="B108" s="221"/>
      <c r="C108" s="221"/>
      <c r="D108" s="221"/>
      <c r="E108" s="221"/>
      <c r="F108" s="221"/>
      <c r="G108" s="221"/>
      <c r="H108" s="117">
        <f>IF(H74-25000&gt;0,H74-25000,0)</f>
        <v>0</v>
      </c>
      <c r="I108" s="104">
        <f>IF(H74+I74-25000&gt;0,H74+I74-H108-25000,0)</f>
        <v>0</v>
      </c>
      <c r="J108" s="104">
        <f>IF(H74+I74+J74-25000&gt;0,H74+I74+J74-H108-I108-25000,0)</f>
        <v>0</v>
      </c>
      <c r="K108" s="104">
        <f>IF(H74+I74+J74+K74-25000&gt;0,H74+I74+J74+K74-H108-I108-J108-25000,0)</f>
        <v>0</v>
      </c>
      <c r="L108" s="104">
        <f>IF(H74+I74+J74+K74+L74-25000&gt;0,H74+I74+J74+K74+L74-H108-I108-J108-K108-25000,0)</f>
        <v>0</v>
      </c>
      <c r="M108" s="104">
        <f t="shared" si="28"/>
        <v>0</v>
      </c>
    </row>
    <row r="109" spans="1:13" s="18" customFormat="1" hidden="1">
      <c r="A109" s="221" t="s">
        <v>73</v>
      </c>
      <c r="B109" s="221"/>
      <c r="C109" s="221"/>
      <c r="D109" s="221"/>
      <c r="E109" s="221"/>
      <c r="F109" s="221"/>
      <c r="G109" s="221"/>
      <c r="H109" s="117">
        <f>IF(H75-25000&gt;0,H75-25000,0)</f>
        <v>0</v>
      </c>
      <c r="I109" s="104">
        <f>IF(H75+I75-25000&gt;0,H75+I75-H109-25000,0)</f>
        <v>0</v>
      </c>
      <c r="J109" s="104">
        <f>IF(H75+I75+J75-25000&gt;0,H75+I75+J75-H109-I109-25000,0)</f>
        <v>0</v>
      </c>
      <c r="K109" s="104">
        <f>IF(H75+I75+J75+K75-25000&gt;0,H75+I75+J75+K75-H109-I109-J109-25000,0)</f>
        <v>0</v>
      </c>
      <c r="L109" s="104">
        <f>IF(H75+I75+J75+K75+L75-25000&gt;0,H75+I75+J75+K75+L75-H109-I109-J109-K109-25000,0)</f>
        <v>0</v>
      </c>
      <c r="M109" s="104">
        <f t="shared" si="28"/>
        <v>0</v>
      </c>
    </row>
    <row r="110" spans="1:13" s="18" customFormat="1" ht="6.75" hidden="1" customHeight="1">
      <c r="A110" s="19"/>
      <c r="B110" s="19"/>
      <c r="C110" s="19"/>
      <c r="D110" s="50"/>
      <c r="E110" s="19"/>
      <c r="F110" s="19"/>
      <c r="G110" s="19"/>
      <c r="H110" s="103"/>
      <c r="I110" s="103"/>
      <c r="J110" s="103"/>
      <c r="K110" s="103"/>
      <c r="L110" s="103"/>
      <c r="M110" s="103"/>
    </row>
    <row r="111" spans="1:13" s="49" customFormat="1" hidden="1">
      <c r="A111" s="221" t="s">
        <v>55</v>
      </c>
      <c r="B111" s="221"/>
      <c r="C111" s="221"/>
      <c r="D111" s="221"/>
      <c r="E111" s="221"/>
      <c r="F111" s="221"/>
      <c r="G111" s="221"/>
      <c r="H111" s="104">
        <f>H101-SUM(H103:H109)</f>
        <v>103303.26554399999</v>
      </c>
      <c r="I111" s="104">
        <f t="shared" ref="I111:M111" si="29">I101-SUM(I103:I109)</f>
        <v>0</v>
      </c>
      <c r="J111" s="104">
        <f t="shared" si="29"/>
        <v>0</v>
      </c>
      <c r="K111" s="104">
        <f t="shared" si="29"/>
        <v>0</v>
      </c>
      <c r="L111" s="104">
        <f t="shared" si="29"/>
        <v>0</v>
      </c>
      <c r="M111" s="104">
        <f t="shared" si="29"/>
        <v>103303.26554399999</v>
      </c>
    </row>
    <row r="112" spans="1:13" s="18" customFormat="1" hidden="1">
      <c r="A112" s="48"/>
      <c r="B112" s="48"/>
      <c r="C112" s="48"/>
      <c r="D112" s="50"/>
      <c r="E112" s="48"/>
      <c r="F112" s="48"/>
      <c r="G112" s="48"/>
      <c r="H112" s="102"/>
      <c r="I112" s="102"/>
      <c r="J112" s="102"/>
      <c r="K112" s="102"/>
      <c r="L112" s="102"/>
      <c r="M112" s="102"/>
    </row>
    <row r="113" spans="1:13" s="49" customFormat="1" ht="18" hidden="1" customHeight="1">
      <c r="A113" s="136"/>
      <c r="B113" s="107" t="s">
        <v>59</v>
      </c>
      <c r="C113" s="256" t="s">
        <v>85</v>
      </c>
      <c r="D113" s="257"/>
      <c r="E113" s="257"/>
      <c r="F113" s="257"/>
      <c r="G113" s="258"/>
      <c r="H113" s="112">
        <f>H111</f>
        <v>103303.26554399999</v>
      </c>
      <c r="I113" s="112">
        <f t="shared" ref="I113:M113" si="30">I111</f>
        <v>0</v>
      </c>
      <c r="J113" s="112">
        <f t="shared" si="30"/>
        <v>0</v>
      </c>
      <c r="K113" s="112">
        <f t="shared" si="30"/>
        <v>0</v>
      </c>
      <c r="L113" s="112">
        <f t="shared" si="30"/>
        <v>0</v>
      </c>
      <c r="M113" s="112">
        <f t="shared" si="30"/>
        <v>103303.26554399999</v>
      </c>
    </row>
    <row r="114" spans="1:13" s="49" customFormat="1" ht="18" hidden="1" customHeight="1">
      <c r="A114" s="136"/>
      <c r="B114" s="136"/>
      <c r="C114" s="259" t="s">
        <v>56</v>
      </c>
      <c r="D114" s="259"/>
      <c r="E114" s="251" t="s">
        <v>77</v>
      </c>
      <c r="F114" s="251"/>
      <c r="G114" s="161">
        <v>0.08</v>
      </c>
      <c r="H114" s="105">
        <f>H113*G114</f>
        <v>8264.261243519999</v>
      </c>
      <c r="I114" s="105">
        <f>I113*G114</f>
        <v>0</v>
      </c>
      <c r="J114" s="105">
        <f>J113*G114</f>
        <v>0</v>
      </c>
      <c r="K114" s="105">
        <f>K113*G114</f>
        <v>0</v>
      </c>
      <c r="L114" s="105">
        <f>L113*G114</f>
        <v>0</v>
      </c>
      <c r="M114" s="105">
        <f>SUM(H114:L114)</f>
        <v>8264.261243519999</v>
      </c>
    </row>
    <row r="115" spans="1:13" s="49" customFormat="1" ht="18" hidden="1" customHeight="1">
      <c r="A115" s="136"/>
      <c r="B115" s="136"/>
      <c r="C115" s="259" t="s">
        <v>86</v>
      </c>
      <c r="D115" s="259"/>
      <c r="E115" s="259"/>
      <c r="F115" s="259"/>
      <c r="G115" s="259"/>
      <c r="H115" s="105">
        <f>H101+H114</f>
        <v>126567.52678751999</v>
      </c>
      <c r="I115" s="105">
        <f t="shared" ref="I115:M115" si="31">I101+I114</f>
        <v>0</v>
      </c>
      <c r="J115" s="105">
        <f t="shared" si="31"/>
        <v>0</v>
      </c>
      <c r="K115" s="105">
        <f t="shared" si="31"/>
        <v>0</v>
      </c>
      <c r="L115" s="105">
        <f t="shared" si="31"/>
        <v>0</v>
      </c>
      <c r="M115" s="105">
        <f t="shared" si="31"/>
        <v>126567.52678751999</v>
      </c>
    </row>
    <row r="116" spans="1:13" s="18" customFormat="1" ht="18" hidden="1" customHeight="1">
      <c r="A116" s="136"/>
      <c r="B116" s="136"/>
      <c r="C116" s="136"/>
      <c r="D116" s="136"/>
      <c r="E116" s="136"/>
      <c r="F116" s="136"/>
      <c r="G116" s="136"/>
      <c r="H116" s="102"/>
      <c r="I116" s="102"/>
      <c r="J116" s="102"/>
      <c r="K116" s="102"/>
      <c r="L116" s="102"/>
      <c r="M116" s="102"/>
    </row>
    <row r="117" spans="1:13" s="18" customFormat="1" ht="18" hidden="1" customHeight="1">
      <c r="A117" s="136"/>
      <c r="B117" s="107" t="s">
        <v>61</v>
      </c>
      <c r="C117" s="260" t="s">
        <v>79</v>
      </c>
      <c r="D117" s="260"/>
      <c r="E117" s="260"/>
      <c r="F117" s="260"/>
      <c r="G117" s="260"/>
      <c r="H117" s="149">
        <f>H101</f>
        <v>118303.26554399999</v>
      </c>
      <c r="I117" s="149">
        <f t="shared" ref="I117:M117" si="32">I101</f>
        <v>0</v>
      </c>
      <c r="J117" s="149">
        <f t="shared" si="32"/>
        <v>0</v>
      </c>
      <c r="K117" s="149">
        <f t="shared" si="32"/>
        <v>0</v>
      </c>
      <c r="L117" s="149">
        <f t="shared" si="32"/>
        <v>0</v>
      </c>
      <c r="M117" s="149">
        <f t="shared" si="32"/>
        <v>118303.26554399999</v>
      </c>
    </row>
    <row r="118" spans="1:13" s="18" customFormat="1" ht="18" hidden="1" customHeight="1">
      <c r="A118" s="136"/>
      <c r="B118" s="136"/>
      <c r="C118" s="250" t="s">
        <v>80</v>
      </c>
      <c r="D118" s="250"/>
      <c r="E118" s="251" t="s">
        <v>77</v>
      </c>
      <c r="F118" s="251"/>
      <c r="G118" s="161">
        <v>0.1</v>
      </c>
      <c r="H118" s="149">
        <f>H117*G118</f>
        <v>11830.326554400001</v>
      </c>
      <c r="I118" s="149">
        <f>I117*G118</f>
        <v>0</v>
      </c>
      <c r="J118" s="149">
        <f>J117*G118</f>
        <v>0</v>
      </c>
      <c r="K118" s="149">
        <f>K117*G118</f>
        <v>0</v>
      </c>
      <c r="L118" s="149">
        <f>L117*G118</f>
        <v>0</v>
      </c>
      <c r="M118" s="149">
        <f>SUM(H118:L118)</f>
        <v>11830.326554400001</v>
      </c>
    </row>
    <row r="119" spans="1:13" s="18" customFormat="1" ht="18" hidden="1" customHeight="1">
      <c r="A119" s="136"/>
      <c r="B119" s="136"/>
      <c r="C119" s="250" t="s">
        <v>78</v>
      </c>
      <c r="D119" s="250"/>
      <c r="E119" s="250"/>
      <c r="F119" s="250"/>
      <c r="G119" s="250"/>
      <c r="H119" s="149">
        <f>H118+H117</f>
        <v>130133.5920984</v>
      </c>
      <c r="I119" s="149">
        <f t="shared" ref="I119:M119" si="33">I118+I117</f>
        <v>0</v>
      </c>
      <c r="J119" s="149">
        <f t="shared" si="33"/>
        <v>0</v>
      </c>
      <c r="K119" s="149">
        <f t="shared" si="33"/>
        <v>0</v>
      </c>
      <c r="L119" s="149">
        <f t="shared" si="33"/>
        <v>0</v>
      </c>
      <c r="M119" s="149">
        <f t="shared" si="33"/>
        <v>130133.5920984</v>
      </c>
    </row>
    <row r="120" spans="1:13" s="18" customFormat="1" ht="18" customHeight="1">
      <c r="A120" s="136"/>
      <c r="B120" s="136"/>
      <c r="C120" s="136"/>
      <c r="D120" s="136"/>
      <c r="E120" s="136"/>
      <c r="F120" s="136"/>
      <c r="G120" s="136"/>
      <c r="H120" s="102"/>
      <c r="I120" s="102"/>
      <c r="J120" s="102"/>
      <c r="K120" s="102"/>
      <c r="L120" s="102"/>
      <c r="M120" s="102"/>
    </row>
    <row r="121" spans="1:13" s="18" customFormat="1" ht="18" customHeight="1">
      <c r="A121" s="136"/>
      <c r="B121" s="107" t="s">
        <v>81</v>
      </c>
      <c r="C121" s="252" t="s">
        <v>82</v>
      </c>
      <c r="D121" s="252"/>
      <c r="E121" s="252"/>
      <c r="F121" s="252"/>
      <c r="G121" s="252"/>
      <c r="H121" s="150">
        <f>H26</f>
        <v>45002.31</v>
      </c>
      <c r="I121" s="150">
        <f t="shared" ref="I121:M121" si="34">I26</f>
        <v>0</v>
      </c>
      <c r="J121" s="150">
        <f t="shared" si="34"/>
        <v>0</v>
      </c>
      <c r="K121" s="150">
        <f t="shared" si="34"/>
        <v>0</v>
      </c>
      <c r="L121" s="150">
        <f t="shared" si="34"/>
        <v>0</v>
      </c>
      <c r="M121" s="150">
        <f t="shared" si="34"/>
        <v>45002.31</v>
      </c>
    </row>
    <row r="122" spans="1:13" s="18" customFormat="1" ht="18" customHeight="1">
      <c r="A122" s="136"/>
      <c r="B122" s="136"/>
      <c r="C122" s="240" t="s">
        <v>83</v>
      </c>
      <c r="D122" s="240"/>
      <c r="E122" s="251" t="s">
        <v>77</v>
      </c>
      <c r="F122" s="251"/>
      <c r="G122" s="161">
        <v>0.65</v>
      </c>
      <c r="H122" s="150">
        <f>H121*G122</f>
        <v>29251.501499999998</v>
      </c>
      <c r="I122" s="150">
        <f>I121*G122</f>
        <v>0</v>
      </c>
      <c r="J122" s="150">
        <f>J121*G122</f>
        <v>0</v>
      </c>
      <c r="K122" s="150">
        <f>K121*G122</f>
        <v>0</v>
      </c>
      <c r="L122" s="150">
        <f>L121*G122</f>
        <v>0</v>
      </c>
      <c r="M122" s="150">
        <f>SUM(H122:L122)</f>
        <v>29251.501499999998</v>
      </c>
    </row>
    <row r="123" spans="1:13" s="18" customFormat="1" ht="18" customHeight="1">
      <c r="A123" s="136"/>
      <c r="B123" s="136"/>
      <c r="C123" s="240" t="s">
        <v>84</v>
      </c>
      <c r="D123" s="240"/>
      <c r="E123" s="240"/>
      <c r="F123" s="240"/>
      <c r="G123" s="240"/>
      <c r="H123" s="150">
        <f>H101+H122</f>
        <v>147554.76704399998</v>
      </c>
      <c r="I123" s="150">
        <f t="shared" ref="I123:M123" si="35">I101+I122</f>
        <v>0</v>
      </c>
      <c r="J123" s="150">
        <f t="shared" si="35"/>
        <v>0</v>
      </c>
      <c r="K123" s="150">
        <f t="shared" si="35"/>
        <v>0</v>
      </c>
      <c r="L123" s="150">
        <f t="shared" si="35"/>
        <v>0</v>
      </c>
      <c r="M123" s="150">
        <f t="shared" si="35"/>
        <v>147554.76704399998</v>
      </c>
    </row>
    <row r="124" spans="1:13" s="18" customFormat="1">
      <c r="A124" s="136"/>
      <c r="B124" s="136"/>
      <c r="C124" s="136"/>
      <c r="D124" s="136"/>
      <c r="E124" s="136"/>
      <c r="F124" s="136"/>
      <c r="G124" s="136"/>
      <c r="H124" s="102"/>
      <c r="I124" s="102"/>
      <c r="J124" s="102"/>
      <c r="K124" s="102"/>
      <c r="L124" s="102"/>
      <c r="M124" s="102"/>
    </row>
    <row r="125" spans="1:13">
      <c r="B125" s="197" t="s">
        <v>87</v>
      </c>
      <c r="C125" s="197"/>
      <c r="D125" s="197"/>
      <c r="E125" s="197"/>
      <c r="F125" s="197"/>
      <c r="G125" s="197"/>
    </row>
    <row r="126" spans="1:13">
      <c r="B126" s="197" t="s">
        <v>88</v>
      </c>
      <c r="C126" s="197"/>
      <c r="D126" s="197"/>
      <c r="E126" s="197"/>
      <c r="F126" s="197"/>
      <c r="G126" s="197"/>
    </row>
  </sheetData>
  <mergeCells count="100">
    <mergeCell ref="A13:G13"/>
    <mergeCell ref="A27:G27"/>
    <mergeCell ref="A43:G43"/>
    <mergeCell ref="A95:G95"/>
    <mergeCell ref="A96:G96"/>
    <mergeCell ref="A82:G82"/>
    <mergeCell ref="A71:G71"/>
    <mergeCell ref="C76:G76"/>
    <mergeCell ref="A61:G61"/>
    <mergeCell ref="A62:G62"/>
    <mergeCell ref="A63:G63"/>
    <mergeCell ref="A64:G64"/>
    <mergeCell ref="A69:G69"/>
    <mergeCell ref="A38:B38"/>
    <mergeCell ref="A65:G65"/>
    <mergeCell ref="C66:G66"/>
    <mergeCell ref="C122:D122"/>
    <mergeCell ref="E122:F122"/>
    <mergeCell ref="C113:G113"/>
    <mergeCell ref="C114:D114"/>
    <mergeCell ref="E114:F114"/>
    <mergeCell ref="C115:G115"/>
    <mergeCell ref="C117:G117"/>
    <mergeCell ref="A81:G81"/>
    <mergeCell ref="C118:D118"/>
    <mergeCell ref="E118:F118"/>
    <mergeCell ref="C119:G119"/>
    <mergeCell ref="C121:G121"/>
    <mergeCell ref="A92:G92"/>
    <mergeCell ref="A88:G88"/>
    <mergeCell ref="A108:G108"/>
    <mergeCell ref="A109:G109"/>
    <mergeCell ref="A111:G111"/>
    <mergeCell ref="A93:G93"/>
    <mergeCell ref="A102:G102"/>
    <mergeCell ref="A104:G104"/>
    <mergeCell ref="C98:G98"/>
    <mergeCell ref="A101:G101"/>
    <mergeCell ref="A105:G105"/>
    <mergeCell ref="A60:G60"/>
    <mergeCell ref="C123:G123"/>
    <mergeCell ref="C86:G86"/>
    <mergeCell ref="A72:G72"/>
    <mergeCell ref="A75:G75"/>
    <mergeCell ref="A91:G91"/>
    <mergeCell ref="A79:G79"/>
    <mergeCell ref="A78:B78"/>
    <mergeCell ref="A90:B90"/>
    <mergeCell ref="A85:G85"/>
    <mergeCell ref="A83:G83"/>
    <mergeCell ref="A74:G74"/>
    <mergeCell ref="A73:G73"/>
    <mergeCell ref="A77:G77"/>
    <mergeCell ref="A84:G84"/>
    <mergeCell ref="A80:G80"/>
    <mergeCell ref="A55:G55"/>
    <mergeCell ref="F50:G50"/>
    <mergeCell ref="A54:G54"/>
    <mergeCell ref="A56:G56"/>
    <mergeCell ref="F57:G57"/>
    <mergeCell ref="A53:G53"/>
    <mergeCell ref="F39:G39"/>
    <mergeCell ref="A34:B34"/>
    <mergeCell ref="A35:B35"/>
    <mergeCell ref="A52:C52"/>
    <mergeCell ref="A47:G47"/>
    <mergeCell ref="A48:G48"/>
    <mergeCell ref="A49:G49"/>
    <mergeCell ref="A107:G107"/>
    <mergeCell ref="A103:G103"/>
    <mergeCell ref="A94:G94"/>
    <mergeCell ref="B125:G125"/>
    <mergeCell ref="C24:G24"/>
    <mergeCell ref="C26:G26"/>
    <mergeCell ref="A46:G46"/>
    <mergeCell ref="A45:G45"/>
    <mergeCell ref="A37:B37"/>
    <mergeCell ref="A32:B32"/>
    <mergeCell ref="A33:B33"/>
    <mergeCell ref="A36:B36"/>
    <mergeCell ref="A29:B29"/>
    <mergeCell ref="A30:B30"/>
    <mergeCell ref="A31:B31"/>
    <mergeCell ref="A41:G41"/>
    <mergeCell ref="B126:G126"/>
    <mergeCell ref="K1:L1"/>
    <mergeCell ref="K2:L2"/>
    <mergeCell ref="E12:G12"/>
    <mergeCell ref="A1:B1"/>
    <mergeCell ref="A12:B12"/>
    <mergeCell ref="A3:B3"/>
    <mergeCell ref="A2:B2"/>
    <mergeCell ref="A8:B8"/>
    <mergeCell ref="A9:B9"/>
    <mergeCell ref="A10:B10"/>
    <mergeCell ref="A7:B7"/>
    <mergeCell ref="A11:B11"/>
    <mergeCell ref="F1:J1"/>
    <mergeCell ref="A6:G6"/>
    <mergeCell ref="A106:G106"/>
  </mergeCells>
  <dataValidations disablePrompts="1" xWindow="671" yWindow="704" count="4">
    <dataValidation type="list" allowBlank="1" showInputMessage="1" showErrorMessage="1" errorTitle="ERROR - Use drop down list" error=" Please use drop down list for selection" promptTitle="Drop down list " prompt="Click the arrow on the bottom right side to select budget type" sqref="E4" xr:uid="{00000000-0002-0000-0000-000000000000}">
      <formula1>BudgetType</formula1>
    </dataValidation>
    <dataValidation type="list" allowBlank="1" showInputMessage="1" showErrorMessage="1" errorTitle="Error - CANNOT TYPE IN CELL" error="Please choose selection from drop down list" promptTitle="Drop down list " prompt="Click the arrow on the bottom right side to select type from drop down list" sqref="C4" xr:uid="{00000000-0002-0000-0000-000001000000}">
      <formula1>ProjectType</formula1>
    </dataValidation>
    <dataValidation type="date" operator="greaterThan" allowBlank="1" showInputMessage="1" showErrorMessage="1" errorTitle="End Date error" error="End Date must be greater than Start Date" sqref="E3" xr:uid="{00000000-0002-0000-0000-000002000000}">
      <formula1>C3</formula1>
    </dataValidation>
    <dataValidation type="date" operator="lessThan" allowBlank="1" showInputMessage="1" showErrorMessage="1" errorTitle="End Date error" error="Start Date  must be less than End Date" sqref="C3" xr:uid="{00000000-0002-0000-0000-000003000000}">
      <formula1>E3</formula1>
    </dataValidation>
  </dataValidations>
  <pageMargins left="0.25" right="0.25" top="0.75" bottom="0.75" header="0.3" footer="0.3"/>
  <pageSetup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0BFDA9FD3CF42BCCBACEE5AFB523F" ma:contentTypeVersion="10" ma:contentTypeDescription="Create a new document." ma:contentTypeScope="" ma:versionID="8061988cc037bc0e51451629084ba148">
  <xsd:schema xmlns:xsd="http://www.w3.org/2001/XMLSchema" xmlns:xs="http://www.w3.org/2001/XMLSchema" xmlns:p="http://schemas.microsoft.com/office/2006/metadata/properties" xmlns:ns1="http://schemas.microsoft.com/sharepoint/v3" xmlns:ns2="9b2d9100-9546-4757-a994-c3c9170d5a2e" xmlns:ns3="db0cbac0-28e8-4839-adca-700f536deb6a" targetNamespace="http://schemas.microsoft.com/office/2006/metadata/properties" ma:root="true" ma:fieldsID="303eed6ee3343d5669ba28779e523d13" ns1:_="" ns2:_="" ns3:_="">
    <xsd:import namespace="http://schemas.microsoft.com/sharepoint/v3"/>
    <xsd:import namespace="9b2d9100-9546-4757-a994-c3c9170d5a2e"/>
    <xsd:import namespace="db0cbac0-28e8-4839-adca-700f536de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9100-9546-4757-a994-c3c9170d5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cbac0-28e8-4839-adca-700f536de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923EE-6834-496B-85B0-9B0F73AB9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7D9FBF-9335-417E-BCCA-48C28AF1B31E}">
  <ds:schemaRefs>
    <ds:schemaRef ds:uri="http://purl.org/dc/elements/1.1/"/>
    <ds:schemaRef ds:uri="http://schemas.microsoft.com/office/2006/metadata/properties"/>
    <ds:schemaRef ds:uri="9b2d9100-9546-4757-a994-c3c9170d5a2e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b0cbac0-28e8-4839-adca-700f536deb6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6F9E17-A7D6-4F5B-AA50-71342E885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b2d9100-9546-4757-a994-c3c9170d5a2e"/>
    <ds:schemaRef ds:uri="db0cbac0-28e8-4839-adca-700f536de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Legall</dc:creator>
  <cp:lastModifiedBy>Microsoft Office User</cp:lastModifiedBy>
  <cp:lastPrinted>2017-05-03T22:24:52Z</cp:lastPrinted>
  <dcterms:created xsi:type="dcterms:W3CDTF">2015-05-11T17:18:45Z</dcterms:created>
  <dcterms:modified xsi:type="dcterms:W3CDTF">2019-01-11T22:38:11Z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0x010100AE60BFDA9FD3CF42BCCBACEE5AFB523F</vt:lpwstr>
  </property>
</Properties>
</file>