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ilherme\Downloads\SerraCipo\script\"/>
    </mc:Choice>
  </mc:AlternateContent>
  <xr:revisionPtr revIDLastSave="0" documentId="13_ncr:1_{C9A55B9C-EE9B-42C7-B00B-D77C5FBD3BEF}" xr6:coauthVersionLast="46" xr6:coauthVersionMax="46" xr10:uidLastSave="{00000000-0000-0000-0000-000000000000}"/>
  <bookViews>
    <workbookView xWindow="-108" yWindow="-108" windowWidth="23256" windowHeight="12720" activeTab="3" xr2:uid="{B7846D64-A367-46AC-B413-2EB09A9FB57C}"/>
  </bookViews>
  <sheets>
    <sheet name="Dados diarios" sheetId="1" r:id="rId1"/>
    <sheet name="Número de dias sem chuva" sheetId="5" r:id="rId2"/>
    <sheet name="Categoria Velocidade do Vento" sheetId="16" r:id="rId3"/>
    <sheet name="Direção do vento" sheetId="2" r:id="rId4"/>
  </sheets>
  <definedNames>
    <definedName name="_xlnm._FilterDatabase" localSheetId="0" hidden="1">'Dados diarios'!$I$2:$I$131</definedName>
    <definedName name="_xlchart.v1.0" hidden="1">'Dados diarios'!$D$4:$D$126</definedName>
    <definedName name="_xlchart.v1.1" hidden="1">'Dados diarios'!$C$4:$C$126</definedName>
    <definedName name="_xlchart.v1.2" hidden="1">'Dados diarios'!$B$4:$B$126</definedName>
    <definedName name="_xlchart.v1.3" hidden="1">'Dados diarios'!$G$4:$G$126</definedName>
    <definedName name="serie_temporal_PREC.IMERG.20200701.20201031" localSheetId="0">'Dados diarios'!$D$4:$D$126</definedName>
    <definedName name="serie_temporal_RH2M.GFS.ANL.20200701.20201031.nc" localSheetId="0">'Dados diarios'!$B$4:$B$126</definedName>
    <definedName name="serie_temporal_TEMP2M.GFS.ANL.20200701.20201031" localSheetId="0">'Dados diarios'!$C$4:$C$126</definedName>
    <definedName name="serie_temporal_VENTO10M.GFS.ANL.20200701.20201031.nc_u10m" localSheetId="0">'Dados diarios'!$E$4:$E$126</definedName>
    <definedName name="serie_temporal_VENTO10M.GFS.ANL.20200701.20201031.nc_v10m" localSheetId="0">'Dados diarios'!$F$4:$F$126</definedName>
  </definedNames>
  <calcPr calcId="181029"/>
  <pivotCaches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K130" i="1"/>
  <c r="I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D130" i="1"/>
  <c r="D129" i="1"/>
  <c r="D128" i="1"/>
  <c r="D127" i="1"/>
  <c r="C130" i="1"/>
  <c r="C129" i="1"/>
  <c r="C128" i="1"/>
  <c r="C127" i="1"/>
  <c r="E127" i="1"/>
  <c r="F127" i="1"/>
  <c r="E128" i="1"/>
  <c r="F128" i="1"/>
  <c r="E129" i="1"/>
  <c r="F129" i="1"/>
  <c r="E130" i="1"/>
  <c r="F130" i="1"/>
  <c r="B130" i="1"/>
  <c r="B129" i="1"/>
  <c r="B128" i="1"/>
  <c r="B127" i="1"/>
  <c r="C4" i="5"/>
  <c r="C5" i="5"/>
  <c r="C6" i="5"/>
  <c r="C3" i="5"/>
  <c r="B7" i="5"/>
  <c r="J17" i="1"/>
  <c r="K17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4" i="1"/>
  <c r="G5" i="1"/>
  <c r="I5" i="1" s="1"/>
  <c r="G6" i="1"/>
  <c r="I6" i="1" s="1"/>
  <c r="G7" i="1"/>
  <c r="I7" i="1" s="1"/>
  <c r="G8" i="1"/>
  <c r="I8" i="1" s="1"/>
  <c r="G9" i="1"/>
  <c r="H9" i="1" s="1"/>
  <c r="G10" i="1"/>
  <c r="O10" i="1" s="1"/>
  <c r="G11" i="1"/>
  <c r="O11" i="1" s="1"/>
  <c r="G12" i="1"/>
  <c r="O12" i="1" s="1"/>
  <c r="G13" i="1"/>
  <c r="I13" i="1" s="1"/>
  <c r="G14" i="1"/>
  <c r="I14" i="1" s="1"/>
  <c r="G15" i="1"/>
  <c r="I15" i="1" s="1"/>
  <c r="G16" i="1"/>
  <c r="I16" i="1" s="1"/>
  <c r="G17" i="1"/>
  <c r="H17" i="1" s="1"/>
  <c r="G18" i="1"/>
  <c r="O18" i="1" s="1"/>
  <c r="G19" i="1"/>
  <c r="O19" i="1" s="1"/>
  <c r="G20" i="1"/>
  <c r="O20" i="1" s="1"/>
  <c r="G21" i="1"/>
  <c r="I21" i="1" s="1"/>
  <c r="G22" i="1"/>
  <c r="I22" i="1" s="1"/>
  <c r="G23" i="1"/>
  <c r="I23" i="1" s="1"/>
  <c r="G24" i="1"/>
  <c r="I24" i="1" s="1"/>
  <c r="G25" i="1"/>
  <c r="H25" i="1" s="1"/>
  <c r="G26" i="1"/>
  <c r="O26" i="1" s="1"/>
  <c r="G27" i="1"/>
  <c r="O27" i="1" s="1"/>
  <c r="G28" i="1"/>
  <c r="O28" i="1" s="1"/>
  <c r="G29" i="1"/>
  <c r="I29" i="1" s="1"/>
  <c r="G30" i="1"/>
  <c r="I30" i="1" s="1"/>
  <c r="G31" i="1"/>
  <c r="I31" i="1" s="1"/>
  <c r="G32" i="1"/>
  <c r="I32" i="1" s="1"/>
  <c r="G33" i="1"/>
  <c r="H33" i="1" s="1"/>
  <c r="G34" i="1"/>
  <c r="O34" i="1" s="1"/>
  <c r="G35" i="1"/>
  <c r="O35" i="1" s="1"/>
  <c r="G36" i="1"/>
  <c r="O36" i="1" s="1"/>
  <c r="G37" i="1"/>
  <c r="I37" i="1" s="1"/>
  <c r="G38" i="1"/>
  <c r="I38" i="1" s="1"/>
  <c r="G39" i="1"/>
  <c r="I39" i="1" s="1"/>
  <c r="G40" i="1"/>
  <c r="I40" i="1" s="1"/>
  <c r="G41" i="1"/>
  <c r="H41" i="1" s="1"/>
  <c r="G42" i="1"/>
  <c r="O42" i="1" s="1"/>
  <c r="G43" i="1"/>
  <c r="O43" i="1" s="1"/>
  <c r="G44" i="1"/>
  <c r="O44" i="1" s="1"/>
  <c r="G45" i="1"/>
  <c r="I45" i="1" s="1"/>
  <c r="G46" i="1"/>
  <c r="I46" i="1" s="1"/>
  <c r="G47" i="1"/>
  <c r="I47" i="1" s="1"/>
  <c r="G48" i="1"/>
  <c r="I48" i="1" s="1"/>
  <c r="G49" i="1"/>
  <c r="H49" i="1" s="1"/>
  <c r="G50" i="1"/>
  <c r="O50" i="1" s="1"/>
  <c r="G51" i="1"/>
  <c r="O51" i="1" s="1"/>
  <c r="G52" i="1"/>
  <c r="O52" i="1" s="1"/>
  <c r="G53" i="1"/>
  <c r="I53" i="1" s="1"/>
  <c r="G54" i="1"/>
  <c r="I54" i="1" s="1"/>
  <c r="G55" i="1"/>
  <c r="I55" i="1" s="1"/>
  <c r="G56" i="1"/>
  <c r="I56" i="1" s="1"/>
  <c r="G57" i="1"/>
  <c r="H57" i="1" s="1"/>
  <c r="G58" i="1"/>
  <c r="O58" i="1" s="1"/>
  <c r="G59" i="1"/>
  <c r="O59" i="1" s="1"/>
  <c r="G60" i="1"/>
  <c r="O60" i="1" s="1"/>
  <c r="G61" i="1"/>
  <c r="I61" i="1" s="1"/>
  <c r="G62" i="1"/>
  <c r="I62" i="1" s="1"/>
  <c r="G63" i="1"/>
  <c r="I63" i="1" s="1"/>
  <c r="G64" i="1"/>
  <c r="I64" i="1" s="1"/>
  <c r="G65" i="1"/>
  <c r="H65" i="1" s="1"/>
  <c r="G66" i="1"/>
  <c r="O66" i="1" s="1"/>
  <c r="G67" i="1"/>
  <c r="O67" i="1" s="1"/>
  <c r="G68" i="1"/>
  <c r="O68" i="1" s="1"/>
  <c r="G69" i="1"/>
  <c r="I69" i="1" s="1"/>
  <c r="G70" i="1"/>
  <c r="I70" i="1" s="1"/>
  <c r="G71" i="1"/>
  <c r="I71" i="1" s="1"/>
  <c r="G72" i="1"/>
  <c r="I72" i="1" s="1"/>
  <c r="G73" i="1"/>
  <c r="H73" i="1" s="1"/>
  <c r="G74" i="1"/>
  <c r="O74" i="1" s="1"/>
  <c r="G75" i="1"/>
  <c r="O75" i="1" s="1"/>
  <c r="G76" i="1"/>
  <c r="O76" i="1" s="1"/>
  <c r="G77" i="1"/>
  <c r="I77" i="1" s="1"/>
  <c r="G78" i="1"/>
  <c r="I78" i="1" s="1"/>
  <c r="G79" i="1"/>
  <c r="I79" i="1" s="1"/>
  <c r="G80" i="1"/>
  <c r="I80" i="1" s="1"/>
  <c r="G81" i="1"/>
  <c r="H81" i="1" s="1"/>
  <c r="G82" i="1"/>
  <c r="O82" i="1" s="1"/>
  <c r="G83" i="1"/>
  <c r="O83" i="1" s="1"/>
  <c r="G84" i="1"/>
  <c r="O84" i="1" s="1"/>
  <c r="G85" i="1"/>
  <c r="I85" i="1" s="1"/>
  <c r="G86" i="1"/>
  <c r="I86" i="1" s="1"/>
  <c r="G87" i="1"/>
  <c r="I87" i="1" s="1"/>
  <c r="G88" i="1"/>
  <c r="I88" i="1" s="1"/>
  <c r="G89" i="1"/>
  <c r="H89" i="1" s="1"/>
  <c r="G90" i="1"/>
  <c r="O90" i="1" s="1"/>
  <c r="G91" i="1"/>
  <c r="O91" i="1" s="1"/>
  <c r="G92" i="1"/>
  <c r="O92" i="1" s="1"/>
  <c r="G93" i="1"/>
  <c r="I93" i="1" s="1"/>
  <c r="G94" i="1"/>
  <c r="I94" i="1" s="1"/>
  <c r="G95" i="1"/>
  <c r="I95" i="1" s="1"/>
  <c r="G96" i="1"/>
  <c r="I96" i="1" s="1"/>
  <c r="G97" i="1"/>
  <c r="H97" i="1" s="1"/>
  <c r="G98" i="1"/>
  <c r="O98" i="1" s="1"/>
  <c r="G99" i="1"/>
  <c r="O99" i="1" s="1"/>
  <c r="G100" i="1"/>
  <c r="O100" i="1" s="1"/>
  <c r="G101" i="1"/>
  <c r="I101" i="1" s="1"/>
  <c r="G102" i="1"/>
  <c r="I102" i="1" s="1"/>
  <c r="G103" i="1"/>
  <c r="I103" i="1" s="1"/>
  <c r="G104" i="1"/>
  <c r="I104" i="1" s="1"/>
  <c r="G105" i="1"/>
  <c r="H105" i="1" s="1"/>
  <c r="G106" i="1"/>
  <c r="O106" i="1" s="1"/>
  <c r="G107" i="1"/>
  <c r="O107" i="1" s="1"/>
  <c r="G108" i="1"/>
  <c r="O108" i="1" s="1"/>
  <c r="G109" i="1"/>
  <c r="I109" i="1" s="1"/>
  <c r="G110" i="1"/>
  <c r="I110" i="1" s="1"/>
  <c r="G111" i="1"/>
  <c r="I111" i="1" s="1"/>
  <c r="G112" i="1"/>
  <c r="I112" i="1" s="1"/>
  <c r="G113" i="1"/>
  <c r="H113" i="1" s="1"/>
  <c r="G114" i="1"/>
  <c r="O114" i="1" s="1"/>
  <c r="G115" i="1"/>
  <c r="O115" i="1" s="1"/>
  <c r="G116" i="1"/>
  <c r="O116" i="1" s="1"/>
  <c r="G117" i="1"/>
  <c r="I117" i="1" s="1"/>
  <c r="G118" i="1"/>
  <c r="I118" i="1" s="1"/>
  <c r="G119" i="1"/>
  <c r="I119" i="1" s="1"/>
  <c r="G120" i="1"/>
  <c r="I120" i="1" s="1"/>
  <c r="G121" i="1"/>
  <c r="H121" i="1" s="1"/>
  <c r="G122" i="1"/>
  <c r="O122" i="1" s="1"/>
  <c r="G123" i="1"/>
  <c r="O123" i="1" s="1"/>
  <c r="G124" i="1"/>
  <c r="O124" i="1" s="1"/>
  <c r="G125" i="1"/>
  <c r="I125" i="1" s="1"/>
  <c r="G126" i="1"/>
  <c r="I126" i="1" s="1"/>
  <c r="G4" i="1"/>
  <c r="C15" i="2"/>
  <c r="C14" i="2"/>
  <c r="C13" i="2"/>
  <c r="C12" i="2"/>
  <c r="C11" i="2"/>
  <c r="C10" i="2"/>
  <c r="C9" i="2"/>
  <c r="C7" i="2"/>
  <c r="C6" i="2"/>
  <c r="C5" i="2"/>
  <c r="C4" i="2"/>
  <c r="C16" i="2"/>
  <c r="C8" i="2"/>
  <c r="C5" i="16"/>
  <c r="C4" i="16"/>
  <c r="C6" i="16"/>
  <c r="C7" i="16" l="1"/>
  <c r="G130" i="1"/>
  <c r="I11" i="1"/>
  <c r="J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O121" i="1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O9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H4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G128" i="1"/>
  <c r="O120" i="1"/>
  <c r="O112" i="1"/>
  <c r="O104" i="1"/>
  <c r="O96" i="1"/>
  <c r="O88" i="1"/>
  <c r="O80" i="1"/>
  <c r="O72" i="1"/>
  <c r="O64" i="1"/>
  <c r="O56" i="1"/>
  <c r="O48" i="1"/>
  <c r="O40" i="1"/>
  <c r="O32" i="1"/>
  <c r="O24" i="1"/>
  <c r="O16" i="1"/>
  <c r="O8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J129" i="1"/>
  <c r="O4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7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6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K4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G129" i="1"/>
  <c r="J127" i="1"/>
  <c r="O125" i="1"/>
  <c r="O117" i="1"/>
  <c r="O109" i="1"/>
  <c r="O101" i="1"/>
  <c r="O93" i="1"/>
  <c r="O85" i="1"/>
  <c r="O77" i="1"/>
  <c r="O69" i="1"/>
  <c r="O61" i="1"/>
  <c r="O53" i="1"/>
  <c r="O45" i="1"/>
  <c r="O37" i="1"/>
  <c r="O29" i="1"/>
  <c r="O21" i="1"/>
  <c r="O13" i="1"/>
  <c r="O5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J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G127" i="1"/>
  <c r="C17" i="2"/>
  <c r="I130" i="1" l="1"/>
  <c r="H130" i="1"/>
  <c r="H127" i="1"/>
  <c r="H129" i="1"/>
  <c r="H1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BCBC32-AE57-449D-B5D4-95FAE7091E08}" name="serie_temporal_PREC.IMERG.20200701.20201031" type="6" refreshedVersion="6" background="1" saveData="1">
    <textPr codePage="850" sourceFile="D:\projetos\SerraCipo\output\serie_temporal_PREC.IMERG.20200701.20201031.txt" decimal="," thousands=".">
      <textFields>
        <textField/>
      </textFields>
    </textPr>
  </connection>
  <connection id="2" xr16:uid="{BB525E2E-E084-43B6-8631-5B1DF7B7D0FB}" name="serie_temporal_RH2M.GFS.ANL.20200701.20201031.nc" type="6" refreshedVersion="6" background="1" saveData="1">
    <textPr codePage="850" sourceFile="D:\projetos\SerraCipo\output\serie_temporal_RH2M.GFS.ANL.20200701.20201031.nc.txt" decimal="," thousands=".">
      <textFields>
        <textField/>
      </textFields>
    </textPr>
  </connection>
  <connection id="3" xr16:uid="{EAF98768-DAAD-4D16-B3C1-1D5F500B02EF}" name="serie_temporal_TEMP2M.GFS.ANL.20200701.20201031" type="6" refreshedVersion="6" background="1" saveData="1">
    <textPr codePage="850" sourceFile="D:\projetos\SerraCipo\output\serie_temporal_TEMP2M.GFS.ANL.20200701.20201031.txt" decimal="," thousands=".">
      <textFields>
        <textField/>
      </textFields>
    </textPr>
  </connection>
  <connection id="4" xr16:uid="{6CB77219-59E7-46F4-952D-D542CACB20DF}" name="serie_temporal_VENTO10M.GFS.ANL.20200701.20201031.nc_u10m" type="6" refreshedVersion="6" background="1" saveData="1">
    <textPr codePage="850" sourceFile="D:\projetos\SerraCipo\output\serie_temporal_VENTO10M.GFS.ANL.20200701.20201031.nc_u10m.txt" decimal="," thousands=".">
      <textFields>
        <textField/>
      </textFields>
    </textPr>
  </connection>
  <connection id="5" xr16:uid="{19DBC3C9-73C2-4B21-BDC6-67FFC355F5C2}" name="serie_temporal_VENTO10M.GFS.ANL.20200701.20201031.nc_v10m" type="6" refreshedVersion="6" background="1" saveData="1">
    <textPr codePage="850" sourceFile="D:\projetos\SerraCipo\output\serie_temporal_VENTO10M.GFS.ANL.20200701.20201031.nc_v10m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<sst xmlns="http://schemas.openxmlformats.org/spreadsheetml/2006/main" count="96" uniqueCount="57">
  <si>
    <t>Umidade Relativa</t>
  </si>
  <si>
    <t>(%)</t>
  </si>
  <si>
    <t>(ºC)</t>
  </si>
  <si>
    <t>Temperatura</t>
  </si>
  <si>
    <t>Vento_U</t>
  </si>
  <si>
    <t>(m/s)</t>
  </si>
  <si>
    <t>Vento_V</t>
  </si>
  <si>
    <t>Precipitação</t>
  </si>
  <si>
    <t>(mm/dia)</t>
  </si>
  <si>
    <t>(dias)</t>
  </si>
  <si>
    <t>Direção</t>
  </si>
  <si>
    <t>(graus)</t>
  </si>
  <si>
    <t>Velocidade</t>
  </si>
  <si>
    <t>-</t>
  </si>
  <si>
    <t>Contagem de -</t>
  </si>
  <si>
    <t>E</t>
  </si>
  <si>
    <t>ENE</t>
  </si>
  <si>
    <t>ESE</t>
  </si>
  <si>
    <t>N</t>
  </si>
  <si>
    <t>NE</t>
  </si>
  <si>
    <t>NNE</t>
  </si>
  <si>
    <t>NNW</t>
  </si>
  <si>
    <t>NW</t>
  </si>
  <si>
    <t>S</t>
  </si>
  <si>
    <t>SSE</t>
  </si>
  <si>
    <t>SSW</t>
  </si>
  <si>
    <t>SW</t>
  </si>
  <si>
    <t>WNW</t>
  </si>
  <si>
    <t>Rótulos de Linha</t>
  </si>
  <si>
    <t>Total Geral</t>
  </si>
  <si>
    <t>%</t>
  </si>
  <si>
    <t>(km/h)</t>
  </si>
  <si>
    <t>Mínimo</t>
  </si>
  <si>
    <t>Médio</t>
  </si>
  <si>
    <t>Máximo</t>
  </si>
  <si>
    <t>Julho</t>
  </si>
  <si>
    <t>Agosto</t>
  </si>
  <si>
    <t>Setembro</t>
  </si>
  <si>
    <t>Outubro</t>
  </si>
  <si>
    <t>NDSC&lt;=1mm/dia</t>
  </si>
  <si>
    <t>NDSC</t>
  </si>
  <si>
    <t>Vento</t>
  </si>
  <si>
    <t>(Categoria)</t>
  </si>
  <si>
    <t>Aragem</t>
  </si>
  <si>
    <t>Brisa Fraca</t>
  </si>
  <si>
    <t>Brisa Leve</t>
  </si>
  <si>
    <t>Frequência de Vento</t>
  </si>
  <si>
    <t>Frequência de Precipitação</t>
  </si>
  <si>
    <t>Frequência de Umidade Relativa</t>
  </si>
  <si>
    <t>Frequência de Temperatura</t>
  </si>
  <si>
    <t>Número de elementos</t>
  </si>
  <si>
    <t>Número de dias sem chuva</t>
  </si>
  <si>
    <t>IMERG</t>
  </si>
  <si>
    <t>MODELO GFS - 18UTC</t>
  </si>
  <si>
    <t>(0,2-1,6)</t>
  </si>
  <si>
    <t>(1,6-3,3)</t>
  </si>
  <si>
    <t>(3,3-5,4)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</si>
</sst>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9" fontId="1" fillId="0" borderId="0" xfId="1" applyFont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diarios'!$B$2:$B$3</c:f>
              <c:strCache>
                <c:ptCount val="2"/>
                <c:pt idx="0">
                  <c:v>Umidade Relativa</c:v>
                </c:pt>
                <c:pt idx="1">
                  <c:v>(%)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diarios'!$B$4:$B$126</c:f>
              <c:numCache>
                <c:formatCode>0</c:formatCode>
                <c:ptCount val="123"/>
                <c:pt idx="0">
                  <c:v>58.273699999999998</c:v>
                </c:pt>
                <c:pt idx="1">
                  <c:v>62.632599999999996</c:v>
                </c:pt>
                <c:pt idx="2">
                  <c:v>47.029000000000003</c:v>
                </c:pt>
                <c:pt idx="3">
                  <c:v>69.967500000000001</c:v>
                </c:pt>
                <c:pt idx="4">
                  <c:v>63.437899999999999</c:v>
                </c:pt>
                <c:pt idx="5">
                  <c:v>47.511699999999998</c:v>
                </c:pt>
                <c:pt idx="6">
                  <c:v>51.3994</c:v>
                </c:pt>
                <c:pt idx="7">
                  <c:v>48.962699999999998</c:v>
                </c:pt>
                <c:pt idx="8">
                  <c:v>43.853900000000003</c:v>
                </c:pt>
                <c:pt idx="9">
                  <c:v>63.4375</c:v>
                </c:pt>
                <c:pt idx="10">
                  <c:v>52.912700000000001</c:v>
                </c:pt>
                <c:pt idx="11">
                  <c:v>45.617100000000001</c:v>
                </c:pt>
                <c:pt idx="12">
                  <c:v>47.547199999999997</c:v>
                </c:pt>
                <c:pt idx="13">
                  <c:v>41.102699999999999</c:v>
                </c:pt>
                <c:pt idx="14">
                  <c:v>60.537999999999997</c:v>
                </c:pt>
                <c:pt idx="15">
                  <c:v>70.591899999999995</c:v>
                </c:pt>
                <c:pt idx="16">
                  <c:v>56.604100000000003</c:v>
                </c:pt>
                <c:pt idx="17">
                  <c:v>72.868700000000004</c:v>
                </c:pt>
                <c:pt idx="18">
                  <c:v>59.365900000000003</c:v>
                </c:pt>
                <c:pt idx="19">
                  <c:v>58.7438</c:v>
                </c:pt>
                <c:pt idx="20">
                  <c:v>54.992600000000003</c:v>
                </c:pt>
                <c:pt idx="21">
                  <c:v>48.337800000000001</c:v>
                </c:pt>
                <c:pt idx="22">
                  <c:v>47.011400000000002</c:v>
                </c:pt>
                <c:pt idx="23">
                  <c:v>62.744100000000003</c:v>
                </c:pt>
                <c:pt idx="24">
                  <c:v>46.7592</c:v>
                </c:pt>
                <c:pt idx="25">
                  <c:v>57.049300000000002</c:v>
                </c:pt>
                <c:pt idx="26">
                  <c:v>58.854399999999998</c:v>
                </c:pt>
                <c:pt idx="27">
                  <c:v>51.817900000000002</c:v>
                </c:pt>
                <c:pt idx="28">
                  <c:v>46.0839</c:v>
                </c:pt>
                <c:pt idx="29">
                  <c:v>48.511099999999999</c:v>
                </c:pt>
                <c:pt idx="30">
                  <c:v>65.707599999999999</c:v>
                </c:pt>
                <c:pt idx="31">
                  <c:v>61.770299999999999</c:v>
                </c:pt>
                <c:pt idx="32">
                  <c:v>53.884599999999999</c:v>
                </c:pt>
                <c:pt idx="33">
                  <c:v>46.576500000000003</c:v>
                </c:pt>
                <c:pt idx="34">
                  <c:v>45.871099999999998</c:v>
                </c:pt>
                <c:pt idx="35">
                  <c:v>49.6038</c:v>
                </c:pt>
                <c:pt idx="36">
                  <c:v>58.736699999999999</c:v>
                </c:pt>
                <c:pt idx="37">
                  <c:v>54.1098</c:v>
                </c:pt>
                <c:pt idx="38">
                  <c:v>57.158999999999999</c:v>
                </c:pt>
                <c:pt idx="39">
                  <c:v>52.787500000000001</c:v>
                </c:pt>
                <c:pt idx="40">
                  <c:v>44.732199999999999</c:v>
                </c:pt>
                <c:pt idx="41">
                  <c:v>50.178699999999999</c:v>
                </c:pt>
                <c:pt idx="42">
                  <c:v>52.848100000000002</c:v>
                </c:pt>
                <c:pt idx="43">
                  <c:v>54.7044</c:v>
                </c:pt>
                <c:pt idx="44">
                  <c:v>43.544699999999999</c:v>
                </c:pt>
                <c:pt idx="45">
                  <c:v>38.737200000000001</c:v>
                </c:pt>
                <c:pt idx="46">
                  <c:v>43.940300000000001</c:v>
                </c:pt>
                <c:pt idx="47">
                  <c:v>46.982100000000003</c:v>
                </c:pt>
                <c:pt idx="48">
                  <c:v>51.631500000000003</c:v>
                </c:pt>
                <c:pt idx="49">
                  <c:v>47.617899999999999</c:v>
                </c:pt>
                <c:pt idx="50">
                  <c:v>46.713200000000001</c:v>
                </c:pt>
                <c:pt idx="51">
                  <c:v>72.392099999999999</c:v>
                </c:pt>
                <c:pt idx="52">
                  <c:v>93.956100000000006</c:v>
                </c:pt>
                <c:pt idx="53">
                  <c:v>84.125500000000002</c:v>
                </c:pt>
                <c:pt idx="54">
                  <c:v>49.4557</c:v>
                </c:pt>
                <c:pt idx="55">
                  <c:v>37.682899999999997</c:v>
                </c:pt>
                <c:pt idx="56">
                  <c:v>44.516100000000002</c:v>
                </c:pt>
                <c:pt idx="57">
                  <c:v>45.561399999999999</c:v>
                </c:pt>
                <c:pt idx="58">
                  <c:v>48.285200000000003</c:v>
                </c:pt>
                <c:pt idx="59">
                  <c:v>44.232500000000002</c:v>
                </c:pt>
                <c:pt idx="60">
                  <c:v>38.841900000000003</c:v>
                </c:pt>
                <c:pt idx="61">
                  <c:v>45.428400000000003</c:v>
                </c:pt>
                <c:pt idx="62">
                  <c:v>53.278799999999997</c:v>
                </c:pt>
                <c:pt idx="63">
                  <c:v>47.514000000000003</c:v>
                </c:pt>
                <c:pt idx="64">
                  <c:v>41.2151</c:v>
                </c:pt>
                <c:pt idx="65">
                  <c:v>32.962800000000001</c:v>
                </c:pt>
                <c:pt idx="66">
                  <c:v>32.3598</c:v>
                </c:pt>
                <c:pt idx="67">
                  <c:v>39.411499999999997</c:v>
                </c:pt>
                <c:pt idx="68">
                  <c:v>31.366499999999998</c:v>
                </c:pt>
                <c:pt idx="69">
                  <c:v>36.977400000000003</c:v>
                </c:pt>
                <c:pt idx="70">
                  <c:v>31.441099999999999</c:v>
                </c:pt>
                <c:pt idx="71">
                  <c:v>31.441099999999999</c:v>
                </c:pt>
                <c:pt idx="72">
                  <c:v>27.1859</c:v>
                </c:pt>
                <c:pt idx="73">
                  <c:v>35.1798</c:v>
                </c:pt>
                <c:pt idx="74">
                  <c:v>39.317399999999999</c:v>
                </c:pt>
                <c:pt idx="75">
                  <c:v>31.001100000000001</c:v>
                </c:pt>
                <c:pt idx="76">
                  <c:v>33.020499999999998</c:v>
                </c:pt>
                <c:pt idx="77">
                  <c:v>39.8992</c:v>
                </c:pt>
                <c:pt idx="78">
                  <c:v>31.043900000000001</c:v>
                </c:pt>
                <c:pt idx="79">
                  <c:v>24.049299999999999</c:v>
                </c:pt>
                <c:pt idx="80">
                  <c:v>23.492000000000001</c:v>
                </c:pt>
                <c:pt idx="81">
                  <c:v>25.430399999999999</c:v>
                </c:pt>
                <c:pt idx="82">
                  <c:v>40.859299999999998</c:v>
                </c:pt>
                <c:pt idx="83">
                  <c:v>86.240600000000001</c:v>
                </c:pt>
                <c:pt idx="84">
                  <c:v>70.407399999999996</c:v>
                </c:pt>
                <c:pt idx="85">
                  <c:v>57.751300000000001</c:v>
                </c:pt>
                <c:pt idx="86">
                  <c:v>44.273099999999999</c:v>
                </c:pt>
                <c:pt idx="87">
                  <c:v>34.130600000000001</c:v>
                </c:pt>
                <c:pt idx="88">
                  <c:v>27.649899999999999</c:v>
                </c:pt>
                <c:pt idx="89">
                  <c:v>21.897500000000001</c:v>
                </c:pt>
                <c:pt idx="90">
                  <c:v>23.418299999999999</c:v>
                </c:pt>
                <c:pt idx="91">
                  <c:v>29.182700000000001</c:v>
                </c:pt>
                <c:pt idx="92">
                  <c:v>29.429300000000001</c:v>
                </c:pt>
                <c:pt idx="93">
                  <c:v>25.8856</c:v>
                </c:pt>
                <c:pt idx="94">
                  <c:v>17.949100000000001</c:v>
                </c:pt>
                <c:pt idx="95">
                  <c:v>33.472299999999997</c:v>
                </c:pt>
                <c:pt idx="96">
                  <c:v>35.612499999999997</c:v>
                </c:pt>
                <c:pt idx="97">
                  <c:v>24.158200000000001</c:v>
                </c:pt>
                <c:pt idx="98">
                  <c:v>31.778400000000001</c:v>
                </c:pt>
                <c:pt idx="99">
                  <c:v>36.471400000000003</c:v>
                </c:pt>
                <c:pt idx="100">
                  <c:v>22.6874</c:v>
                </c:pt>
                <c:pt idx="101">
                  <c:v>37.545299999999997</c:v>
                </c:pt>
                <c:pt idx="102">
                  <c:v>83.429400000000001</c:v>
                </c:pt>
                <c:pt idx="103">
                  <c:v>68.196100000000001</c:v>
                </c:pt>
                <c:pt idx="104">
                  <c:v>54.610799999999998</c:v>
                </c:pt>
                <c:pt idx="105">
                  <c:v>39.898600000000002</c:v>
                </c:pt>
                <c:pt idx="106">
                  <c:v>53.537700000000001</c:v>
                </c:pt>
                <c:pt idx="107">
                  <c:v>74.9726</c:v>
                </c:pt>
                <c:pt idx="108">
                  <c:v>87.248599999999996</c:v>
                </c:pt>
                <c:pt idx="109">
                  <c:v>80.715599999999995</c:v>
                </c:pt>
                <c:pt idx="110">
                  <c:v>85.867599999999996</c:v>
                </c:pt>
                <c:pt idx="111">
                  <c:v>92.075699999999998</c:v>
                </c:pt>
                <c:pt idx="112">
                  <c:v>72.985699999999994</c:v>
                </c:pt>
                <c:pt idx="113">
                  <c:v>72.985699999999994</c:v>
                </c:pt>
                <c:pt idx="114">
                  <c:v>72.985699999999994</c:v>
                </c:pt>
                <c:pt idx="115">
                  <c:v>72.985699999999994</c:v>
                </c:pt>
                <c:pt idx="116">
                  <c:v>72.985699999999994</c:v>
                </c:pt>
                <c:pt idx="117">
                  <c:v>55.2956</c:v>
                </c:pt>
                <c:pt idx="118">
                  <c:v>55.402099999999997</c:v>
                </c:pt>
                <c:pt idx="119">
                  <c:v>52.887099999999997</c:v>
                </c:pt>
                <c:pt idx="120">
                  <c:v>65.772800000000004</c:v>
                </c:pt>
                <c:pt idx="121">
                  <c:v>79.899000000000001</c:v>
                </c:pt>
                <c:pt idx="122">
                  <c:v>95.826400000000007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4-4ED4-B001-F4005A35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655711"/>
        <c:axId val="531654047"/>
      </c:barChart>
      <c:lineChart>
        <c:grouping val="standard"/>
        <c:varyColors val="0"/>
        <c:ser>
          <c:idx val="1"/>
          <c:order val="1"/>
          <c:tx>
            <c:strRef>
              <c:f>'Dados diarios'!$C$2:$C$3</c:f>
              <c:strCache>
                <c:ptCount val="2"/>
                <c:pt idx="0">
                  <c:v>Temperatura</c:v>
                </c:pt>
                <c:pt idx="1">
                  <c:v>(ºC)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diarios'!$C$4:$C$126</c:f>
              <c:numCache>
                <c:formatCode>0.0</c:formatCode>
                <c:ptCount val="123"/>
                <c:pt idx="0">
                  <c:v>23.654</c:v>
                </c:pt>
                <c:pt idx="1">
                  <c:v>22.851099999999999</c:v>
                </c:pt>
                <c:pt idx="2">
                  <c:v>23.9374</c:v>
                </c:pt>
                <c:pt idx="3">
                  <c:v>21.5153</c:v>
                </c:pt>
                <c:pt idx="4">
                  <c:v>20.800799999999999</c:v>
                </c:pt>
                <c:pt idx="5">
                  <c:v>23.527999999999999</c:v>
                </c:pt>
                <c:pt idx="6">
                  <c:v>21.686699999999998</c:v>
                </c:pt>
                <c:pt idx="7">
                  <c:v>23.1904</c:v>
                </c:pt>
                <c:pt idx="8">
                  <c:v>24.412700000000001</c:v>
                </c:pt>
                <c:pt idx="9">
                  <c:v>22.0854</c:v>
                </c:pt>
                <c:pt idx="10">
                  <c:v>22.263999999999999</c:v>
                </c:pt>
                <c:pt idx="11">
                  <c:v>22.927399999999999</c:v>
                </c:pt>
                <c:pt idx="12">
                  <c:v>24.244</c:v>
                </c:pt>
                <c:pt idx="13">
                  <c:v>25.414899999999999</c:v>
                </c:pt>
                <c:pt idx="14">
                  <c:v>22.767299999999999</c:v>
                </c:pt>
                <c:pt idx="15">
                  <c:v>20.398099999999999</c:v>
                </c:pt>
                <c:pt idx="16">
                  <c:v>22.346</c:v>
                </c:pt>
                <c:pt idx="17">
                  <c:v>18.3721</c:v>
                </c:pt>
                <c:pt idx="18">
                  <c:v>20.430700000000002</c:v>
                </c:pt>
                <c:pt idx="19">
                  <c:v>21.337700000000002</c:v>
                </c:pt>
                <c:pt idx="20">
                  <c:v>22.9038</c:v>
                </c:pt>
                <c:pt idx="21">
                  <c:v>22.9023</c:v>
                </c:pt>
                <c:pt idx="22">
                  <c:v>22.818100000000001</c:v>
                </c:pt>
                <c:pt idx="23">
                  <c:v>20.898800000000001</c:v>
                </c:pt>
                <c:pt idx="24">
                  <c:v>21.956199999999999</c:v>
                </c:pt>
                <c:pt idx="25">
                  <c:v>22.857299999999999</c:v>
                </c:pt>
                <c:pt idx="26">
                  <c:v>21.873000000000001</c:v>
                </c:pt>
                <c:pt idx="27">
                  <c:v>23.337800000000001</c:v>
                </c:pt>
                <c:pt idx="28">
                  <c:v>24.183700000000002</c:v>
                </c:pt>
                <c:pt idx="29">
                  <c:v>23.757200000000001</c:v>
                </c:pt>
                <c:pt idx="30">
                  <c:v>20.324300000000001</c:v>
                </c:pt>
                <c:pt idx="31">
                  <c:v>19.916799999999999</c:v>
                </c:pt>
                <c:pt idx="32">
                  <c:v>20.609400000000001</c:v>
                </c:pt>
                <c:pt idx="33">
                  <c:v>20.235700000000001</c:v>
                </c:pt>
                <c:pt idx="34">
                  <c:v>20.459700000000002</c:v>
                </c:pt>
                <c:pt idx="35">
                  <c:v>20.8048</c:v>
                </c:pt>
                <c:pt idx="36">
                  <c:v>18.873200000000001</c:v>
                </c:pt>
                <c:pt idx="37">
                  <c:v>20.3734</c:v>
                </c:pt>
                <c:pt idx="38">
                  <c:v>20.513100000000001</c:v>
                </c:pt>
                <c:pt idx="39">
                  <c:v>21.400700000000001</c:v>
                </c:pt>
                <c:pt idx="40">
                  <c:v>22.3977</c:v>
                </c:pt>
                <c:pt idx="41">
                  <c:v>22.5947</c:v>
                </c:pt>
                <c:pt idx="42">
                  <c:v>23.216100000000001</c:v>
                </c:pt>
                <c:pt idx="43">
                  <c:v>23.321300000000001</c:v>
                </c:pt>
                <c:pt idx="44">
                  <c:v>25.6645</c:v>
                </c:pt>
                <c:pt idx="45">
                  <c:v>26.573699999999999</c:v>
                </c:pt>
                <c:pt idx="46">
                  <c:v>26.5153</c:v>
                </c:pt>
                <c:pt idx="47">
                  <c:v>26.0258</c:v>
                </c:pt>
                <c:pt idx="48">
                  <c:v>24.736899999999999</c:v>
                </c:pt>
                <c:pt idx="49">
                  <c:v>26.130199999999999</c:v>
                </c:pt>
                <c:pt idx="50">
                  <c:v>27.441199999999998</c:v>
                </c:pt>
                <c:pt idx="51">
                  <c:v>20.717199999999998</c:v>
                </c:pt>
                <c:pt idx="52">
                  <c:v>13.118499999999999</c:v>
                </c:pt>
                <c:pt idx="53">
                  <c:v>14.256500000000001</c:v>
                </c:pt>
                <c:pt idx="54">
                  <c:v>19.518899999999999</c:v>
                </c:pt>
                <c:pt idx="55">
                  <c:v>20.1113</c:v>
                </c:pt>
                <c:pt idx="56">
                  <c:v>22.134899999999998</c:v>
                </c:pt>
                <c:pt idx="57">
                  <c:v>23.508199999999999</c:v>
                </c:pt>
                <c:pt idx="58">
                  <c:v>23.602399999999999</c:v>
                </c:pt>
                <c:pt idx="59">
                  <c:v>24.794699999999999</c:v>
                </c:pt>
                <c:pt idx="60">
                  <c:v>25.9193</c:v>
                </c:pt>
                <c:pt idx="61">
                  <c:v>26.171299999999999</c:v>
                </c:pt>
                <c:pt idx="62">
                  <c:v>24.550799999999999</c:v>
                </c:pt>
                <c:pt idx="63">
                  <c:v>23.639500000000002</c:v>
                </c:pt>
                <c:pt idx="64">
                  <c:v>23.8719</c:v>
                </c:pt>
                <c:pt idx="65">
                  <c:v>26.566600000000001</c:v>
                </c:pt>
                <c:pt idx="66">
                  <c:v>25.748799999999999</c:v>
                </c:pt>
                <c:pt idx="67">
                  <c:v>25.4559</c:v>
                </c:pt>
                <c:pt idx="68">
                  <c:v>27.150500000000001</c:v>
                </c:pt>
                <c:pt idx="69">
                  <c:v>27.356100000000001</c:v>
                </c:pt>
                <c:pt idx="70">
                  <c:v>27.907299999999999</c:v>
                </c:pt>
                <c:pt idx="71">
                  <c:v>27.907299999999999</c:v>
                </c:pt>
                <c:pt idx="72">
                  <c:v>28.656199999999998</c:v>
                </c:pt>
                <c:pt idx="73">
                  <c:v>26.869299999999999</c:v>
                </c:pt>
                <c:pt idx="74">
                  <c:v>25.114000000000001</c:v>
                </c:pt>
                <c:pt idx="75">
                  <c:v>27.7925</c:v>
                </c:pt>
                <c:pt idx="76">
                  <c:v>27.6082</c:v>
                </c:pt>
                <c:pt idx="77">
                  <c:v>26.0656</c:v>
                </c:pt>
                <c:pt idx="78">
                  <c:v>29.462900000000001</c:v>
                </c:pt>
                <c:pt idx="79">
                  <c:v>31.007400000000001</c:v>
                </c:pt>
                <c:pt idx="80">
                  <c:v>32.091900000000003</c:v>
                </c:pt>
                <c:pt idx="81">
                  <c:v>31.3169</c:v>
                </c:pt>
                <c:pt idx="82">
                  <c:v>27.469200000000001</c:v>
                </c:pt>
                <c:pt idx="83">
                  <c:v>19.318999999999999</c:v>
                </c:pt>
                <c:pt idx="84">
                  <c:v>21.154399999999999</c:v>
                </c:pt>
                <c:pt idx="85">
                  <c:v>24.7743</c:v>
                </c:pt>
                <c:pt idx="86">
                  <c:v>25.832000000000001</c:v>
                </c:pt>
                <c:pt idx="87">
                  <c:v>27.9376</c:v>
                </c:pt>
                <c:pt idx="88">
                  <c:v>31.0505</c:v>
                </c:pt>
                <c:pt idx="89">
                  <c:v>33.145499999999998</c:v>
                </c:pt>
                <c:pt idx="90">
                  <c:v>33.0349</c:v>
                </c:pt>
                <c:pt idx="91">
                  <c:v>31.789200000000001</c:v>
                </c:pt>
                <c:pt idx="92">
                  <c:v>31.1434</c:v>
                </c:pt>
                <c:pt idx="93">
                  <c:v>32.232100000000003</c:v>
                </c:pt>
                <c:pt idx="94">
                  <c:v>33.968899999999998</c:v>
                </c:pt>
                <c:pt idx="95">
                  <c:v>30.822299999999998</c:v>
                </c:pt>
                <c:pt idx="96">
                  <c:v>30.876899999999999</c:v>
                </c:pt>
                <c:pt idx="97">
                  <c:v>33.402999999999999</c:v>
                </c:pt>
                <c:pt idx="98">
                  <c:v>31.387799999999999</c:v>
                </c:pt>
                <c:pt idx="99">
                  <c:v>31.433299999999999</c:v>
                </c:pt>
                <c:pt idx="100">
                  <c:v>33.885300000000001</c:v>
                </c:pt>
                <c:pt idx="101">
                  <c:v>30.930900000000001</c:v>
                </c:pt>
                <c:pt idx="102">
                  <c:v>22.2761</c:v>
                </c:pt>
                <c:pt idx="103">
                  <c:v>24.316500000000001</c:v>
                </c:pt>
                <c:pt idx="104">
                  <c:v>27.154</c:v>
                </c:pt>
                <c:pt idx="105">
                  <c:v>30.366199999999999</c:v>
                </c:pt>
                <c:pt idx="106">
                  <c:v>26.674800000000001</c:v>
                </c:pt>
                <c:pt idx="107">
                  <c:v>23.5608</c:v>
                </c:pt>
                <c:pt idx="108">
                  <c:v>18.868200000000002</c:v>
                </c:pt>
                <c:pt idx="109">
                  <c:v>19.0947</c:v>
                </c:pt>
                <c:pt idx="110">
                  <c:v>18.042400000000001</c:v>
                </c:pt>
                <c:pt idx="111">
                  <c:v>17.173400000000001</c:v>
                </c:pt>
                <c:pt idx="112">
                  <c:v>23.8398</c:v>
                </c:pt>
                <c:pt idx="113">
                  <c:v>23.8398</c:v>
                </c:pt>
                <c:pt idx="114">
                  <c:v>23.8398</c:v>
                </c:pt>
                <c:pt idx="115">
                  <c:v>23.8398</c:v>
                </c:pt>
                <c:pt idx="116">
                  <c:v>23.8398</c:v>
                </c:pt>
                <c:pt idx="117">
                  <c:v>25.997599999999998</c:v>
                </c:pt>
                <c:pt idx="118">
                  <c:v>27.6371</c:v>
                </c:pt>
                <c:pt idx="119">
                  <c:v>28.396899999999999</c:v>
                </c:pt>
                <c:pt idx="120">
                  <c:v>26.7239</c:v>
                </c:pt>
                <c:pt idx="121">
                  <c:v>23.538</c:v>
                </c:pt>
                <c:pt idx="122">
                  <c:v>17.6234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4ED4-B001-F4005A35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54879"/>
        <c:axId val="531650719"/>
      </c:lineChart>
      <c:dateAx>
        <c:axId val="5316557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4047"/>
        <c:crosses val="autoZero"/>
        <c:auto val="1"/>
        <c:lblOffset val="100"/>
        <c:baseTimeUnit val="days"/>
      </c:dateAx>
      <c:valAx>
        <c:axId val="5316540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Umidade Relativa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5711"/>
        <c:crosses val="autoZero"/>
        <c:crossBetween val="between"/>
      </c:valAx>
      <c:valAx>
        <c:axId val="531650719"/>
        <c:scaling>
          <c:orientation val="minMax"/>
          <c:max val="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4879"/>
        <c:crosses val="max"/>
        <c:crossBetween val="between"/>
      </c:valAx>
      <c:dateAx>
        <c:axId val="5316548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3165071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Serra do Cipó - 2020</a:t>
            </a:r>
            <a:endParaRPr lang="pt-B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diarios'!$D$2:$D$3</c:f>
              <c:strCache>
                <c:ptCount val="2"/>
                <c:pt idx="0">
                  <c:v>Precipitação</c:v>
                </c:pt>
                <c:pt idx="1">
                  <c:v>(mm/dia)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diarios'!$D$4:$D$126</c:f>
              <c:numCache>
                <c:formatCode>0.0</c:formatCode>
                <c:ptCount val="123"/>
                <c:pt idx="0">
                  <c:v>4.2634599999999997E-4</c:v>
                </c:pt>
                <c:pt idx="1">
                  <c:v>0.12559600000000001</c:v>
                </c:pt>
                <c:pt idx="2">
                  <c:v>0.441552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2.7868799999999999E-2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0.40210400000000002</c:v>
                </c:pt>
                <c:pt idx="44">
                  <c:v>0</c:v>
                </c:pt>
                <c:pt idx="45">
                  <c:v>0</c:v>
                </c:pt>
                <c:pt idx="46">
                  <c:v>2.8961600000000001E-5</c:v>
                </c:pt>
                <c:pt idx="47">
                  <c:v>4.9497999999999998</c:v>
                </c:pt>
                <c:pt idx="48">
                  <c:v>1.43979E-2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1.59609</c:v>
                </c:pt>
                <c:pt idx="53">
                  <c:v>8.73378E-3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1.3291000000000001E-2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1.8180500000000001E-3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1.62616</c:v>
                </c:pt>
                <c:pt idx="83">
                  <c:v>8.8165200000000006</c:v>
                </c:pt>
                <c:pt idx="84">
                  <c:v>4.6870599999999998</c:v>
                </c:pt>
                <c:pt idx="85">
                  <c:v>1.13757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2.1591999999999998</c:v>
                </c:pt>
                <c:pt idx="97">
                  <c:v>3.1322999999999999</c:v>
                </c:pt>
                <c:pt idx="98">
                  <c:v>1.30263</c:v>
                </c:pt>
                <c:pt idx="99">
                  <c:v>2.5084599999999999</c:v>
                </c:pt>
                <c:pt idx="100">
                  <c:v>4.7354399999999996</c:v>
                </c:pt>
                <c:pt idx="101">
                  <c:v>8.5466499999999996</c:v>
                </c:pt>
                <c:pt idx="102">
                  <c:v>6.7525199999999996</c:v>
                </c:pt>
                <c:pt idx="103">
                  <c:v>1.49746</c:v>
                </c:pt>
                <c:pt idx="104">
                  <c:v>0.49406800000000001</c:v>
                </c:pt>
                <c:pt idx="105">
                  <c:v>1.5845</c:v>
                </c:pt>
                <c:pt idx="106">
                  <c:v>26.675799999999999</c:v>
                </c:pt>
                <c:pt idx="107">
                  <c:v>1.35294</c:v>
                </c:pt>
                <c:pt idx="108">
                  <c:v>5.4615</c:v>
                </c:pt>
                <c:pt idx="109">
                  <c:v>0.19817599999999999</c:v>
                </c:pt>
                <c:pt idx="110">
                  <c:v>4.0137</c:v>
                </c:pt>
                <c:pt idx="111">
                  <c:v>11.7706</c:v>
                </c:pt>
                <c:pt idx="112">
                  <c:v>1.32579</c:v>
                </c:pt>
                <c:pt idx="113">
                  <c:v>4.5473699999999999E-2</c:v>
                </c:pt>
                <c:pt idx="114">
                  <c:v>2.4640299999999999E-3</c:v>
                </c:pt>
                <c:pt idx="115">
                  <c:v>9.1216799999999996</c:v>
                </c:pt>
                <c:pt idx="116">
                  <c:v>8.39011</c:v>
                </c:pt>
                <c:pt idx="117">
                  <c:v>2.2806500000000001</c:v>
                </c:pt>
                <c:pt idx="118">
                  <c:v>0.254519</c:v>
                </c:pt>
                <c:pt idx="119">
                  <c:v>6.6302799999999997E-3</c:v>
                </c:pt>
                <c:pt idx="120">
                  <c:v>1.8089200000000001</c:v>
                </c:pt>
                <c:pt idx="121">
                  <c:v>2.65246</c:v>
                </c:pt>
                <c:pt idx="122">
                  <c:v>13.725099999999999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7-4B9C-8690-6CC387CBC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725247"/>
        <c:axId val="760732735"/>
      </c:barChart>
      <c:dateAx>
        <c:axId val="7607252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732735"/>
        <c:crosses val="autoZero"/>
        <c:auto val="1"/>
        <c:lblOffset val="100"/>
        <c:baseTimeUnit val="days"/>
      </c:dateAx>
      <c:valAx>
        <c:axId val="7607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Precipitação</a:t>
                </a:r>
                <a:r>
                  <a:rPr lang="pt-BR" baseline="0"/>
                  <a:t> (mm/dia)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7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diarios'!$G$2:$G$3</c:f>
              <c:strCache>
                <c:ptCount val="2"/>
                <c:pt idx="0">
                  <c:v>Velocidade</c:v>
                </c:pt>
                <c:pt idx="1">
                  <c:v>(m/s)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diarios'!$G$4:$G$126</c:f>
              <c:numCache>
                <c:formatCode>0.0</c:formatCode>
                <c:ptCount val="123"/>
                <c:pt idx="0">
                  <c:v>3.8044007166443441</c:v>
                </c:pt>
                <c:pt idx="1">
                  <c:v>3.1420486292863132</c:v>
                </c:pt>
                <c:pt idx="2">
                  <c:v>2.9895974468305928</c:v>
                </c:pt>
                <c:pt idx="3">
                  <c:v>3.2244505500627545</c:v>
                </c:pt>
                <c:pt idx="4">
                  <c:v>2.0403999179082519</c:v>
                </c:pt>
                <c:pt idx="5">
                  <c:v>3.2418244640085003</c:v>
                </c:pt>
                <c:pt idx="6">
                  <c:v>4.302459335600977</c:v>
                </c:pt>
                <c:pt idx="7">
                  <c:v>1.0081797158879959</c:v>
                </c:pt>
                <c:pt idx="8">
                  <c:v>1.3088260641788885</c:v>
                </c:pt>
                <c:pt idx="9">
                  <c:v>4.1836692766039718</c:v>
                </c:pt>
                <c:pt idx="10">
                  <c:v>3.1340660520320882</c:v>
                </c:pt>
                <c:pt idx="11">
                  <c:v>2.5427330210818435</c:v>
                </c:pt>
                <c:pt idx="12">
                  <c:v>2.1679110262932841</c:v>
                </c:pt>
                <c:pt idx="13">
                  <c:v>0.85114402657600197</c:v>
                </c:pt>
                <c:pt idx="14">
                  <c:v>3.039524310761307</c:v>
                </c:pt>
                <c:pt idx="15">
                  <c:v>2.6962565834994265</c:v>
                </c:pt>
                <c:pt idx="16">
                  <c:v>2.0760412478985097</c:v>
                </c:pt>
                <c:pt idx="17">
                  <c:v>3.8533026763789269</c:v>
                </c:pt>
                <c:pt idx="18">
                  <c:v>4.5157170264975637</c:v>
                </c:pt>
                <c:pt idx="19">
                  <c:v>3.3973228907479487</c:v>
                </c:pt>
                <c:pt idx="20">
                  <c:v>2.7960867300747303</c:v>
                </c:pt>
                <c:pt idx="21">
                  <c:v>2.6223373812766728</c:v>
                </c:pt>
                <c:pt idx="22">
                  <c:v>3.1049196228322886</c:v>
                </c:pt>
                <c:pt idx="23">
                  <c:v>3.7648096432621925</c:v>
                </c:pt>
                <c:pt idx="24">
                  <c:v>2.342139503360122</c:v>
                </c:pt>
                <c:pt idx="25">
                  <c:v>4.5398805325691116</c:v>
                </c:pt>
                <c:pt idx="26">
                  <c:v>3.6127057990514535</c:v>
                </c:pt>
                <c:pt idx="27">
                  <c:v>2.0557391644126448</c:v>
                </c:pt>
                <c:pt idx="28">
                  <c:v>3.2709820840519748</c:v>
                </c:pt>
                <c:pt idx="29">
                  <c:v>2.9211608098493995</c:v>
                </c:pt>
                <c:pt idx="30">
                  <c:v>4.5944989870278565</c:v>
                </c:pt>
                <c:pt idx="31">
                  <c:v>2.5698431895788891</c:v>
                </c:pt>
                <c:pt idx="32">
                  <c:v>3.3656838308416615</c:v>
                </c:pt>
                <c:pt idx="33">
                  <c:v>2.4437747658982403</c:v>
                </c:pt>
                <c:pt idx="34">
                  <c:v>3.9740617800779092</c:v>
                </c:pt>
                <c:pt idx="35">
                  <c:v>4.2981991126838226</c:v>
                </c:pt>
                <c:pt idx="36">
                  <c:v>3.4204870774204075</c:v>
                </c:pt>
                <c:pt idx="37">
                  <c:v>3.4048753228710154</c:v>
                </c:pt>
                <c:pt idx="38">
                  <c:v>3.5019650077086717</c:v>
                </c:pt>
                <c:pt idx="39">
                  <c:v>3.1405705373387174</c:v>
                </c:pt>
                <c:pt idx="40">
                  <c:v>2.156733912744917</c:v>
                </c:pt>
                <c:pt idx="41">
                  <c:v>2.1437118038579719</c:v>
                </c:pt>
                <c:pt idx="42">
                  <c:v>4.1996656156651326</c:v>
                </c:pt>
                <c:pt idx="43">
                  <c:v>2.7963815083961632</c:v>
                </c:pt>
                <c:pt idx="44">
                  <c:v>3.0081623349187789</c:v>
                </c:pt>
                <c:pt idx="45">
                  <c:v>0.66802087021664225</c:v>
                </c:pt>
                <c:pt idx="46">
                  <c:v>3.8865248784100173</c:v>
                </c:pt>
                <c:pt idx="47">
                  <c:v>2.1564263306915912</c:v>
                </c:pt>
                <c:pt idx="48">
                  <c:v>4.444137068149451</c:v>
                </c:pt>
                <c:pt idx="49">
                  <c:v>2.5682387878271755</c:v>
                </c:pt>
                <c:pt idx="50">
                  <c:v>3.3404793567577995</c:v>
                </c:pt>
                <c:pt idx="51">
                  <c:v>2.8660381049804622</c:v>
                </c:pt>
                <c:pt idx="52">
                  <c:v>1.6764152544390662</c:v>
                </c:pt>
                <c:pt idx="53">
                  <c:v>2.4811995273175835</c:v>
                </c:pt>
                <c:pt idx="54">
                  <c:v>3.3608644348292298</c:v>
                </c:pt>
                <c:pt idx="55">
                  <c:v>3.2586587153766193</c:v>
                </c:pt>
                <c:pt idx="56">
                  <c:v>3.5155871100713747</c:v>
                </c:pt>
                <c:pt idx="57">
                  <c:v>2.9661781906926969</c:v>
                </c:pt>
                <c:pt idx="58">
                  <c:v>3.7734721210032811</c:v>
                </c:pt>
                <c:pt idx="59">
                  <c:v>3.8328688233358572</c:v>
                </c:pt>
                <c:pt idx="60">
                  <c:v>2.797577178792392</c:v>
                </c:pt>
                <c:pt idx="61">
                  <c:v>3.5722414147284334</c:v>
                </c:pt>
                <c:pt idx="62">
                  <c:v>4.0514400367164516</c:v>
                </c:pt>
                <c:pt idx="63">
                  <c:v>4.9383324730333822</c:v>
                </c:pt>
                <c:pt idx="64">
                  <c:v>2.4972892347503524</c:v>
                </c:pt>
                <c:pt idx="65">
                  <c:v>2.867107348839419</c:v>
                </c:pt>
                <c:pt idx="66">
                  <c:v>4.1620448927709797</c:v>
                </c:pt>
                <c:pt idx="67">
                  <c:v>2.8256372452599079</c:v>
                </c:pt>
                <c:pt idx="68">
                  <c:v>2.8030479580843779</c:v>
                </c:pt>
                <c:pt idx="69">
                  <c:v>2.5623872386470006</c:v>
                </c:pt>
                <c:pt idx="70">
                  <c:v>4.3968171881259748</c:v>
                </c:pt>
                <c:pt idx="71">
                  <c:v>2.7284607378316807</c:v>
                </c:pt>
                <c:pt idx="72">
                  <c:v>3.0050287750036606</c:v>
                </c:pt>
                <c:pt idx="73">
                  <c:v>4.3179282526924876</c:v>
                </c:pt>
                <c:pt idx="74">
                  <c:v>3.8623291679524159</c:v>
                </c:pt>
                <c:pt idx="75">
                  <c:v>2.7163632990636581</c:v>
                </c:pt>
                <c:pt idx="76">
                  <c:v>4.2324315305152895</c:v>
                </c:pt>
                <c:pt idx="77">
                  <c:v>2.5130512200311395</c:v>
                </c:pt>
                <c:pt idx="78">
                  <c:v>1.5749068651180613</c:v>
                </c:pt>
                <c:pt idx="79">
                  <c:v>3.6846878704850972</c:v>
                </c:pt>
                <c:pt idx="80">
                  <c:v>2.7005124876454469</c:v>
                </c:pt>
                <c:pt idx="81">
                  <c:v>4.1365205590447633</c:v>
                </c:pt>
                <c:pt idx="82">
                  <c:v>2.7482983030413566</c:v>
                </c:pt>
                <c:pt idx="83">
                  <c:v>0.97398899729344479</c:v>
                </c:pt>
                <c:pt idx="84">
                  <c:v>2.2508470691053182</c:v>
                </c:pt>
                <c:pt idx="85">
                  <c:v>2.7705741361270233</c:v>
                </c:pt>
                <c:pt idx="86">
                  <c:v>3.1363591989598385</c:v>
                </c:pt>
                <c:pt idx="87">
                  <c:v>2.5579670606331115</c:v>
                </c:pt>
                <c:pt idx="88">
                  <c:v>1.7593640292446586</c:v>
                </c:pt>
                <c:pt idx="89">
                  <c:v>2.932661719206632</c:v>
                </c:pt>
                <c:pt idx="90">
                  <c:v>3.4751868177388334</c:v>
                </c:pt>
                <c:pt idx="91">
                  <c:v>3.9462975814665824</c:v>
                </c:pt>
                <c:pt idx="92">
                  <c:v>3.0548915742624971</c:v>
                </c:pt>
                <c:pt idx="93">
                  <c:v>3.1638341300144037</c:v>
                </c:pt>
                <c:pt idx="94">
                  <c:v>4.4438105195428843</c:v>
                </c:pt>
                <c:pt idx="95">
                  <c:v>3.9159953301427723</c:v>
                </c:pt>
                <c:pt idx="96">
                  <c:v>4.4247914407913065</c:v>
                </c:pt>
                <c:pt idx="97">
                  <c:v>3.3234393730892697</c:v>
                </c:pt>
                <c:pt idx="98">
                  <c:v>0.23568609881724037</c:v>
                </c:pt>
                <c:pt idx="99">
                  <c:v>2.8315165102820785</c:v>
                </c:pt>
                <c:pt idx="100">
                  <c:v>2.119359557483345</c:v>
                </c:pt>
                <c:pt idx="101">
                  <c:v>1.2448122280633334</c:v>
                </c:pt>
                <c:pt idx="102">
                  <c:v>3.2867104860976117</c:v>
                </c:pt>
                <c:pt idx="103">
                  <c:v>2.1288007059844753</c:v>
                </c:pt>
                <c:pt idx="104">
                  <c:v>1.1171424785984105</c:v>
                </c:pt>
                <c:pt idx="105">
                  <c:v>0.71040414595144363</c:v>
                </c:pt>
                <c:pt idx="106">
                  <c:v>1.5292900342737474</c:v>
                </c:pt>
                <c:pt idx="107">
                  <c:v>1.8964558158691702</c:v>
                </c:pt>
                <c:pt idx="108">
                  <c:v>2.0006817056693453</c:v>
                </c:pt>
                <c:pt idx="109">
                  <c:v>2.3778643947124065</c:v>
                </c:pt>
                <c:pt idx="110">
                  <c:v>2.0013272913584128</c:v>
                </c:pt>
                <c:pt idx="111">
                  <c:v>1.2749480349053448</c:v>
                </c:pt>
                <c:pt idx="112">
                  <c:v>0.85347719814381096</c:v>
                </c:pt>
                <c:pt idx="113">
                  <c:v>1.8869591973341659</c:v>
                </c:pt>
                <c:pt idx="114">
                  <c:v>3.0261276582788112</c:v>
                </c:pt>
                <c:pt idx="115">
                  <c:v>1.2551014170400732</c:v>
                </c:pt>
                <c:pt idx="116">
                  <c:v>1.9977610055982673</c:v>
                </c:pt>
                <c:pt idx="117">
                  <c:v>2.1299580782729035</c:v>
                </c:pt>
                <c:pt idx="118">
                  <c:v>3.0217829540355807</c:v>
                </c:pt>
                <c:pt idx="119">
                  <c:v>3.9728059428318421</c:v>
                </c:pt>
                <c:pt idx="120">
                  <c:v>0.68155857976405809</c:v>
                </c:pt>
                <c:pt idx="121">
                  <c:v>2.212215249947437</c:v>
                </c:pt>
                <c:pt idx="122">
                  <c:v>2.0403815622819179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2-4002-AFFF-0B7248AE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1574576"/>
        <c:axId val="1741570000"/>
      </c:barChart>
      <c:lineChart>
        <c:grouping val="standard"/>
        <c:varyColors val="0"/>
        <c:ser>
          <c:idx val="1"/>
          <c:order val="1"/>
          <c:tx>
            <c:strRef>
              <c:f>'Dados diarios'!$J$2:$J$3</c:f>
              <c:strCache>
                <c:ptCount val="2"/>
                <c:pt idx="0">
                  <c:v>Direção</c:v>
                </c:pt>
                <c:pt idx="1">
                  <c:v>(graus)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'Dados diarios'!$J$4:$J$126</c:f>
              <c:numCache>
                <c:formatCode>0</c:formatCode>
                <c:ptCount val="123"/>
                <c:pt idx="0">
                  <c:v>165.35208275850465</c:v>
                </c:pt>
                <c:pt idx="1">
                  <c:v>152.99861409569459</c:v>
                </c:pt>
                <c:pt idx="2">
                  <c:v>171.26443258329226</c:v>
                </c:pt>
                <c:pt idx="3">
                  <c:v>29.13279953496297</c:v>
                </c:pt>
                <c:pt idx="4">
                  <c:v>39.49380723794377</c:v>
                </c:pt>
                <c:pt idx="5">
                  <c:v>341.97846614052753</c:v>
                </c:pt>
                <c:pt idx="6">
                  <c:v>24.873067377258877</c:v>
                </c:pt>
                <c:pt idx="7">
                  <c:v>120.44417827132133</c:v>
                </c:pt>
                <c:pt idx="8">
                  <c:v>228.21348065776382</c:v>
                </c:pt>
                <c:pt idx="9">
                  <c:v>18.016299810872709</c:v>
                </c:pt>
                <c:pt idx="10">
                  <c:v>45.804910594300793</c:v>
                </c:pt>
                <c:pt idx="11">
                  <c:v>56.252488584831497</c:v>
                </c:pt>
                <c:pt idx="12">
                  <c:v>11.393052041705658</c:v>
                </c:pt>
                <c:pt idx="13">
                  <c:v>356.82234730413546</c:v>
                </c:pt>
                <c:pt idx="14">
                  <c:v>18.617173287676195</c:v>
                </c:pt>
                <c:pt idx="15">
                  <c:v>5.9586994061433813</c:v>
                </c:pt>
                <c:pt idx="16">
                  <c:v>351.18242229132011</c:v>
                </c:pt>
                <c:pt idx="17">
                  <c:v>356.30024643333178</c:v>
                </c:pt>
                <c:pt idx="18">
                  <c:v>16.054761855966262</c:v>
                </c:pt>
                <c:pt idx="19">
                  <c:v>35.592000854177627</c:v>
                </c:pt>
                <c:pt idx="20">
                  <c:v>30.694534918578256</c:v>
                </c:pt>
                <c:pt idx="21">
                  <c:v>16.371018327868995</c:v>
                </c:pt>
                <c:pt idx="22">
                  <c:v>12.424847997765596</c:v>
                </c:pt>
                <c:pt idx="23">
                  <c:v>30.235106138470798</c:v>
                </c:pt>
                <c:pt idx="24">
                  <c:v>28.258513933858893</c:v>
                </c:pt>
                <c:pt idx="25">
                  <c:v>24.940087683499428</c:v>
                </c:pt>
                <c:pt idx="26">
                  <c:v>24.118888751666219</c:v>
                </c:pt>
                <c:pt idx="27">
                  <c:v>43.451987547428558</c:v>
                </c:pt>
                <c:pt idx="28">
                  <c:v>8.6217230610431272</c:v>
                </c:pt>
                <c:pt idx="29">
                  <c:v>354.91881149366793</c:v>
                </c:pt>
                <c:pt idx="30">
                  <c:v>340.9701673116864</c:v>
                </c:pt>
                <c:pt idx="31">
                  <c:v>23.510645650351108</c:v>
                </c:pt>
                <c:pt idx="32">
                  <c:v>347.20390131131091</c:v>
                </c:pt>
                <c:pt idx="33">
                  <c:v>352.3669445906902</c:v>
                </c:pt>
                <c:pt idx="34">
                  <c:v>6.8257052293667186</c:v>
                </c:pt>
                <c:pt idx="35">
                  <c:v>3.2715085225820246</c:v>
                </c:pt>
                <c:pt idx="36">
                  <c:v>17.835821204681451</c:v>
                </c:pt>
                <c:pt idx="37">
                  <c:v>11.189892602742219</c:v>
                </c:pt>
                <c:pt idx="38">
                  <c:v>14.775292609296088</c:v>
                </c:pt>
                <c:pt idx="39">
                  <c:v>24.27435262507521</c:v>
                </c:pt>
                <c:pt idx="40">
                  <c:v>23.699133650254595</c:v>
                </c:pt>
                <c:pt idx="41">
                  <c:v>31.332363811101743</c:v>
                </c:pt>
                <c:pt idx="42">
                  <c:v>40.486779370849519</c:v>
                </c:pt>
                <c:pt idx="43">
                  <c:v>31.96041578190048</c:v>
                </c:pt>
                <c:pt idx="44">
                  <c:v>4.2135462768941636</c:v>
                </c:pt>
                <c:pt idx="45">
                  <c:v>15.25546714853013</c:v>
                </c:pt>
                <c:pt idx="46">
                  <c:v>23.852799002256631</c:v>
                </c:pt>
                <c:pt idx="47">
                  <c:v>35.029346395084133</c:v>
                </c:pt>
                <c:pt idx="48">
                  <c:v>34.152206350000512</c:v>
                </c:pt>
                <c:pt idx="49">
                  <c:v>44.322408331552793</c:v>
                </c:pt>
                <c:pt idx="50">
                  <c:v>6.4598609444107353</c:v>
                </c:pt>
                <c:pt idx="51">
                  <c:v>311.22953994219938</c:v>
                </c:pt>
                <c:pt idx="52">
                  <c:v>332.08310463402518</c:v>
                </c:pt>
                <c:pt idx="53">
                  <c:v>338.73047837557272</c:v>
                </c:pt>
                <c:pt idx="54">
                  <c:v>318.87260324820716</c:v>
                </c:pt>
                <c:pt idx="55">
                  <c:v>321.9904274662066</c:v>
                </c:pt>
                <c:pt idx="56">
                  <c:v>325.70257061337213</c:v>
                </c:pt>
                <c:pt idx="57">
                  <c:v>8.3415443442487742</c:v>
                </c:pt>
                <c:pt idx="58">
                  <c:v>14.261152811692426</c:v>
                </c:pt>
                <c:pt idx="59">
                  <c:v>34.614824172658501</c:v>
                </c:pt>
                <c:pt idx="60">
                  <c:v>35.926034382098294</c:v>
                </c:pt>
                <c:pt idx="61">
                  <c:v>10.268831975593486</c:v>
                </c:pt>
                <c:pt idx="62">
                  <c:v>3.4270188297834068</c:v>
                </c:pt>
                <c:pt idx="63">
                  <c:v>12.296425158156694</c:v>
                </c:pt>
                <c:pt idx="64">
                  <c:v>25.229492526296468</c:v>
                </c:pt>
                <c:pt idx="65">
                  <c:v>12.432087062202669</c:v>
                </c:pt>
                <c:pt idx="66">
                  <c:v>8.9987329749251046</c:v>
                </c:pt>
                <c:pt idx="67">
                  <c:v>38.460296572691362</c:v>
                </c:pt>
                <c:pt idx="68">
                  <c:v>15.681014360046078</c:v>
                </c:pt>
                <c:pt idx="69">
                  <c:v>6.3618282340802352</c:v>
                </c:pt>
                <c:pt idx="70">
                  <c:v>16.604645345142728</c:v>
                </c:pt>
                <c:pt idx="71">
                  <c:v>16.786188295625095</c:v>
                </c:pt>
                <c:pt idx="72">
                  <c:v>20.68942847498451</c:v>
                </c:pt>
                <c:pt idx="73">
                  <c:v>18.72500858347405</c:v>
                </c:pt>
                <c:pt idx="74">
                  <c:v>15.438956011416082</c:v>
                </c:pt>
                <c:pt idx="75">
                  <c:v>32.086327047242008</c:v>
                </c:pt>
                <c:pt idx="76">
                  <c:v>343.17641275442088</c:v>
                </c:pt>
                <c:pt idx="77">
                  <c:v>32.608715803626893</c:v>
                </c:pt>
                <c:pt idx="78">
                  <c:v>346.66412397139408</c:v>
                </c:pt>
                <c:pt idx="79">
                  <c:v>8.7524772421677994</c:v>
                </c:pt>
                <c:pt idx="80">
                  <c:v>20.009973148127841</c:v>
                </c:pt>
                <c:pt idx="81">
                  <c:v>24.487552654330045</c:v>
                </c:pt>
                <c:pt idx="82">
                  <c:v>30.049282585265161</c:v>
                </c:pt>
                <c:pt idx="83">
                  <c:v>6.0682847139323712</c:v>
                </c:pt>
                <c:pt idx="84">
                  <c:v>312.33417747907095</c:v>
                </c:pt>
                <c:pt idx="85">
                  <c:v>348.5794506813844</c:v>
                </c:pt>
                <c:pt idx="86">
                  <c:v>31.429731966736966</c:v>
                </c:pt>
                <c:pt idx="87">
                  <c:v>22.859993912190902</c:v>
                </c:pt>
                <c:pt idx="88">
                  <c:v>53.929531605428409</c:v>
                </c:pt>
                <c:pt idx="89">
                  <c:v>26.375526245045165</c:v>
                </c:pt>
                <c:pt idx="90">
                  <c:v>1.654842867685943</c:v>
                </c:pt>
                <c:pt idx="91">
                  <c:v>13.32732453332352</c:v>
                </c:pt>
                <c:pt idx="92">
                  <c:v>15.090761052590665</c:v>
                </c:pt>
                <c:pt idx="93">
                  <c:v>12.582812066739621</c:v>
                </c:pt>
                <c:pt idx="94">
                  <c:v>19.841077854985542</c:v>
                </c:pt>
                <c:pt idx="95">
                  <c:v>28.85883507219981</c:v>
                </c:pt>
                <c:pt idx="96">
                  <c:v>31.285443456194969</c:v>
                </c:pt>
                <c:pt idx="97">
                  <c:v>37.787738734611196</c:v>
                </c:pt>
                <c:pt idx="98">
                  <c:v>173.37484978416961</c:v>
                </c:pt>
                <c:pt idx="99">
                  <c:v>299.43108739206775</c:v>
                </c:pt>
                <c:pt idx="100">
                  <c:v>155.53975857193183</c:v>
                </c:pt>
                <c:pt idx="101">
                  <c:v>150.66333102113381</c:v>
                </c:pt>
                <c:pt idx="102">
                  <c:v>13.872219883084313</c:v>
                </c:pt>
                <c:pt idx="103">
                  <c:v>40.800146182159381</c:v>
                </c:pt>
                <c:pt idx="104">
                  <c:v>92.970797229644759</c:v>
                </c:pt>
                <c:pt idx="105">
                  <c:v>57.830080668658198</c:v>
                </c:pt>
                <c:pt idx="106">
                  <c:v>210.33934852710848</c:v>
                </c:pt>
                <c:pt idx="107">
                  <c:v>327.86779221358029</c:v>
                </c:pt>
                <c:pt idx="108">
                  <c:v>10.611403500343357</c:v>
                </c:pt>
                <c:pt idx="109">
                  <c:v>25.194086129240247</c:v>
                </c:pt>
                <c:pt idx="110">
                  <c:v>5.8744697305831153</c:v>
                </c:pt>
                <c:pt idx="111">
                  <c:v>30.620629774472974</c:v>
                </c:pt>
                <c:pt idx="112">
                  <c:v>358.24878497691839</c:v>
                </c:pt>
                <c:pt idx="113">
                  <c:v>25.482729452284048</c:v>
                </c:pt>
                <c:pt idx="114">
                  <c:v>32.426062942971669</c:v>
                </c:pt>
                <c:pt idx="115">
                  <c:v>342.0810410420429</c:v>
                </c:pt>
                <c:pt idx="116">
                  <c:v>175.20602577619715</c:v>
                </c:pt>
                <c:pt idx="117">
                  <c:v>215.15607038645044</c:v>
                </c:pt>
                <c:pt idx="118">
                  <c:v>159.41201957498413</c:v>
                </c:pt>
                <c:pt idx="119">
                  <c:v>162.02305667296085</c:v>
                </c:pt>
                <c:pt idx="120">
                  <c:v>198.40706653929325</c:v>
                </c:pt>
                <c:pt idx="121">
                  <c:v>20.382352285942204</c:v>
                </c:pt>
                <c:pt idx="122">
                  <c:v>304.65408089544644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2-4002-AFFF-0B7248AE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582064"/>
        <c:axId val="1741570832"/>
      </c:lineChart>
      <c:dateAx>
        <c:axId val="1741574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70000"/>
        <c:crosses val="autoZero"/>
        <c:auto val="1"/>
        <c:lblOffset val="100"/>
        <c:baseTimeUnit val="days"/>
      </c:dateAx>
      <c:valAx>
        <c:axId val="1741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74576"/>
        <c:crosses val="autoZero"/>
        <c:crossBetween val="between"/>
      </c:valAx>
      <c:valAx>
        <c:axId val="17415708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Direção (graus)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82064"/>
        <c:crosses val="max"/>
        <c:crossBetween val="between"/>
      </c:valAx>
      <c:catAx>
        <c:axId val="174158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74157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</a:t>
            </a:r>
            <a:r>
              <a:rPr lang="pt-BR" baseline="0"/>
              <a:t>o de dias sem chuva - 2020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'Número de dias sem chuva'!$A$3:$A$6</c:f>
              <c:strCache>
                <c:ptCount val="4"/>
                <c:pt idx="0">
                  <c:v>Julho</c:v>
                </c:pt>
                <c:pt idx="1">
                  <c:v>Agosto</c:v>
                </c:pt>
                <c:pt idx="2">
                  <c:v>Setembro</c:v>
                </c:pt>
                <c:pt idx="3">
                  <c:v>Outubro</c:v>
                </c:pt>
              </c:strCache>
            </c:strRef>
          </c:cat>
          <c:val>
            <c:numRef>
              <c:f>'Número de dias sem chuva'!$B$3:$B$6</c:f>
              <c:numCache>
                <c:formatCode>General</c:formatCode>
                <c:ptCount val="4"/>
                <c:pt idx="0">
                  <c:v>31</c:v>
                </c:pt>
                <c:pt idx="1">
                  <c:v>16</c:v>
                </c:pt>
                <c:pt idx="2">
                  <c:v>20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DBF-8857-ACFFF035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1868141776"/>
        <c:axId val="1868137616"/>
      </c:barChart>
      <c:catAx>
        <c:axId val="18681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137616"/>
        <c:crosses val="autoZero"/>
        <c:auto val="1"/>
        <c:lblAlgn val="ctr"/>
        <c:lblOffset val="100"/>
        <c:noMultiLvlLbl val="0"/>
      </c:catAx>
      <c:valAx>
        <c:axId val="18681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Númmero de dias </a:t>
                </a:r>
                <a:r>
                  <a:rPr lang="pt-BR" sz="1200" b="0" i="0" u="none" strike="noStrike" baseline="0">
                    <a:effectLst/>
                  </a:rPr>
                  <a:t>(R&lt;=1mm/dia)</a:t>
                </a:r>
                <a:endParaRPr lang="pt-B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1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[serra_cipo_serie_temporal_julaout_2020.xlsx]Categoria Velocidade do Vento!Tabela dinâmica39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Categorias</a:t>
            </a:r>
            <a:r>
              <a:rPr lang="en-US" baseline="0"/>
              <a:t> de Velocidade do Vento - Julho a Outubro de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'Categoria Velocidade do Vento'!$B$3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75-4206-A9EA-4B39188DA5D4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975-4206-A9EA-4B39188DA5D4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975-4206-A9EA-4B39188DA5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'Categoria Velocidade do Vento'!$A$4:$A$7</c:f>
              <c:strCache>
                <c:ptCount val="3"/>
                <c:pt idx="0">
                  <c:v>Aragem</c:v>
                </c:pt>
                <c:pt idx="1">
                  <c:v>Brisa Fraca</c:v>
                </c:pt>
                <c:pt idx="2">
                  <c:v>Brisa Leve</c:v>
                </c:pt>
              </c:strCache>
            </c:strRef>
          </c:cat>
          <c:val>
            <c:numRef>
              <c:f>'Categoria Velocidade do Vento'!$B$4:$B$7</c:f>
              <c:numCache>
                <c:formatCode>General</c:formatCode>
                <c:ptCount val="3"/>
                <c:pt idx="0">
                  <c:v>15</c:v>
                </c:pt>
                <c:pt idx="1">
                  <c:v>41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206-A9EA-4B39188D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Direção</a:t>
            </a:r>
            <a:r>
              <a:rPr lang="pt-BR" sz="1400" baseline="0"/>
              <a:t> predominante do vento - Julho a Outubro/2020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'Direção do vento'!$A$4:$A$16</c:f>
              <c:strCache>
                <c:ptCount val="13"/>
                <c:pt idx="0">
                  <c:v>E</c:v>
                </c:pt>
                <c:pt idx="1">
                  <c:v>ENE</c:v>
                </c:pt>
                <c:pt idx="2">
                  <c:v>ESE</c:v>
                </c:pt>
                <c:pt idx="3">
                  <c:v>N</c:v>
                </c:pt>
                <c:pt idx="4">
                  <c:v>NE</c:v>
                </c:pt>
                <c:pt idx="5">
                  <c:v>NNE</c:v>
                </c:pt>
                <c:pt idx="6">
                  <c:v>NNW</c:v>
                </c:pt>
                <c:pt idx="7">
                  <c:v>NW</c:v>
                </c:pt>
                <c:pt idx="8">
                  <c:v>S</c:v>
                </c:pt>
                <c:pt idx="9">
                  <c:v>SSE</c:v>
                </c:pt>
                <c:pt idx="10">
                  <c:v>SSW</c:v>
                </c:pt>
                <c:pt idx="11">
                  <c:v>SW</c:v>
                </c:pt>
                <c:pt idx="12">
                  <c:v>WNW</c:v>
                </c:pt>
              </c:strCache>
            </c:strRef>
          </c:cat>
          <c:val>
            <c:numRef>
              <c:f>'Direção do vento'!$C$4:$C$16</c:f>
              <c:numCache>
                <c:formatCode>0%</c:formatCode>
                <c:ptCount val="13"/>
                <c:pt idx="0">
                  <c:v>8.130081300813009E-3</c:v>
                </c:pt>
                <c:pt idx="1">
                  <c:v>1.6260162601626018E-2</c:v>
                </c:pt>
                <c:pt idx="2">
                  <c:v>8.130081300813009E-3</c:v>
                </c:pt>
                <c:pt idx="3">
                  <c:v>0.18699186991869918</c:v>
                </c:pt>
                <c:pt idx="4">
                  <c:v>0.11382113821138211</c:v>
                </c:pt>
                <c:pt idx="5">
                  <c:v>0.42276422764227645</c:v>
                </c:pt>
                <c:pt idx="6">
                  <c:v>8.1300813008130079E-2</c:v>
                </c:pt>
                <c:pt idx="7">
                  <c:v>4.878048780487805E-2</c:v>
                </c:pt>
                <c:pt idx="8">
                  <c:v>2.4390243902439025E-2</c:v>
                </c:pt>
                <c:pt idx="9">
                  <c:v>4.878048780487805E-2</c:v>
                </c:pt>
                <c:pt idx="10">
                  <c:v>1.6260162601626018E-2</c:v>
                </c:pt>
                <c:pt idx="11">
                  <c:v>1.6260162601626018E-2</c:v>
                </c:pt>
                <c:pt idx="12">
                  <c:v>8.130081300813009E-3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0-4D56-AA22-2367B07B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27"/>
        <c:axId val="1741597040"/>
        <c:axId val="1741592048"/>
      </c:barChart>
      <c:catAx>
        <c:axId val="17415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92048"/>
        <c:crosses val="autoZero"/>
        <c:auto val="1"/>
        <c:lblAlgn val="ctr"/>
        <c:lblOffset val="100"/>
        <c:noMultiLvlLbl val="0"/>
      </c:catAx>
      <c:valAx>
        <c:axId val="17415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9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[serra_cipo_serie_temporal_julaout_2020.xlsx]Direção do vento!Tabela dinâmica8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Predominância do vento - Julho a Outubro</a:t>
            </a:r>
            <a:r>
              <a:rPr lang="en-US" sz="1400" baseline="0"/>
              <a:t> de 2020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'Direção do vento'!$B$3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cat>
            <c:strRef>
              <c:f>'Direção do vento'!$A$4:$A$17</c:f>
              <c:strCache>
                <c:ptCount val="13"/>
                <c:pt idx="0">
                  <c:v>E</c:v>
                </c:pt>
                <c:pt idx="1">
                  <c:v>ENE</c:v>
                </c:pt>
                <c:pt idx="2">
                  <c:v>ESE</c:v>
                </c:pt>
                <c:pt idx="3">
                  <c:v>N</c:v>
                </c:pt>
                <c:pt idx="4">
                  <c:v>NE</c:v>
                </c:pt>
                <c:pt idx="5">
                  <c:v>NNE</c:v>
                </c:pt>
                <c:pt idx="6">
                  <c:v>NNW</c:v>
                </c:pt>
                <c:pt idx="7">
                  <c:v>NW</c:v>
                </c:pt>
                <c:pt idx="8">
                  <c:v>S</c:v>
                </c:pt>
                <c:pt idx="9">
                  <c:v>SSE</c:v>
                </c:pt>
                <c:pt idx="10">
                  <c:v>SSW</c:v>
                </c:pt>
                <c:pt idx="11">
                  <c:v>SW</c:v>
                </c:pt>
                <c:pt idx="12">
                  <c:v>WNW</c:v>
                </c:pt>
              </c:strCache>
            </c:strRef>
          </c:cat>
          <c:val>
            <c:numRef>
              <c:f>'Direção do vento'!$B$4:$B$17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52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7-4493-8D7D-62271EF6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691760"/>
        <c:axId val="1671694672"/>
      </c:radarChart>
      <c:catAx>
        <c:axId val="16716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694672"/>
        <c:crosses val="autoZero"/>
        <c:auto val="1"/>
        <c:lblAlgn val="ctr"/>
        <c:lblOffset val="100"/>
        <c:noMultiLvlLbl val="0"/>
      </c:catAx>
      <c:valAx>
        <c:axId val="16716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69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Frequência de Umidade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 de Umidade Relativa</a:t>
          </a:r>
        </a:p>
      </cx:txPr>
    </cx:title>
    <cx:plotArea>
      <cx:plotAreaRegion>
        <cx:series layoutId="clusteredColumn" uniqueId="{8B724E65-A373-4553-8958-A0A44872945D}">
          <cx:spPr>
            <a:solidFill>
              <a:schemeClr val="accent6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20" overflow="9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txData>
              <cx:v>Frequência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Frequência de Temperatura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 de Temperatura</a:t>
          </a:r>
        </a:p>
      </cx:txPr>
    </cx:title>
    <cx:plotArea>
      <cx:plotAreaRegion>
        <cx:series layoutId="clusteredColumn" uniqueId="{80FC66E6-D562-4878-8EAB-EE7B491FBC9E}">
          <cx:spPr>
            <a:solidFill>
              <a:schemeClr val="accent2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5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Classes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txData>
              <cx:v>Frequência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pt-BR" sz="1400" b="0" i="0" baseline="0">
                <a:effectLst/>
              </a:rPr>
              <a:t>Frequência de Precipitação</a:t>
            </a:r>
            <a:endParaRPr lang="pt-BR" sz="1400">
              <a:effectLst/>
            </a:endParaRPr>
          </a:p>
        </cx:rich>
      </cx:tx>
    </cx:title>
    <cx:plotArea>
      <cx:plotAreaRegion>
        <cx:series layoutId="clusteredColumn" uniqueId="{78AC400D-595F-47FF-BD0C-050572A03E79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" overflow="2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r>
                  <a:rPr lang="pt-BR" sz="1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Frequência</a:t>
                </a: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pt-BR" sz="1400" b="0" i="0" baseline="0">
                <a:effectLst/>
              </a:rPr>
              <a:t>Frequência de Velocidade do vento</a:t>
            </a:r>
            <a:endParaRPr lang="pt-BR" sz="1400">
              <a:effectLst/>
            </a:endParaRPr>
          </a:p>
        </cx:rich>
      </cx:tx>
    </cx:title>
    <cx:plotArea>
      <cx:plotAreaRegion>
        <cx:series layoutId="clusteredColumn" uniqueId="{78AC400D-595F-47FF-BD0C-050572A03E79}">
          <cx:tx>
            <cx:txData>
              <cx:f/>
              <cx:v/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" overflow="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r>
                  <a:rPr lang="pt-BR" sz="1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Frequência</a:t>
                </a: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30903</xdr:colOff>
      <xdr:row>18</xdr:row>
      <xdr:rowOff>57996</xdr:rowOff>
    </xdr:from>
    <xdr:to>
      <xdr:col>19</xdr:col>
      <xdr:colOff>874606</xdr:colOff>
      <xdr:row>37</xdr:row>
      <xdr:rowOff>171872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12083B-BC9F-44BC-AE60-129BF0B31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22437</xdr:colOff>
      <xdr:row>38</xdr:row>
      <xdr:rowOff>53340</xdr:rowOff>
    </xdr:from>
    <xdr:to>
      <xdr:col>19</xdr:col>
      <xdr:colOff>900430</xdr:colOff>
      <xdr:row>53</xdr:row>
      <xdr:rowOff>71967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0F9C0B-9174-4F28-801D-CD8B5E4A6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22753</xdr:colOff>
      <xdr:row>53</xdr:row>
      <xdr:rowOff>163089</xdr:rowOff>
    </xdr:from>
    <xdr:to>
      <xdr:col>19</xdr:col>
      <xdr:colOff>901699</xdr:colOff>
      <xdr:row>72</xdr:row>
      <xdr:rowOff>99060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DFE3F6-BEF3-42A1-8038-05242229F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35106</xdr:colOff>
      <xdr:row>2</xdr:row>
      <xdr:rowOff>32566</xdr:rowOff>
    </xdr:from>
    <xdr:to>
      <xdr:col>17</xdr:col>
      <xdr:colOff>859155</xdr:colOff>
      <xdr:row>17</xdr:row>
      <xdr:rowOff>128088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FB133AFF-48C0-41BF-88F8-F542DA6588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48586" y="398326"/>
              <a:ext cx="4573089" cy="28387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972610</xdr:colOff>
      <xdr:row>2</xdr:row>
      <xdr:rowOff>49530</xdr:rowOff>
    </xdr:from>
    <xdr:to>
      <xdr:col>19</xdr:col>
      <xdr:colOff>1788585</xdr:colOff>
      <xdr:row>17</xdr:row>
      <xdr:rowOff>93980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BF8A8A42-615F-4E38-9770-B40437F8F0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35130" y="415290"/>
              <a:ext cx="4565015" cy="278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20</xdr:col>
      <xdr:colOff>49530</xdr:colOff>
      <xdr:row>2</xdr:row>
      <xdr:rowOff>30268</xdr:rowOff>
    </xdr:from>
    <xdr:to>
      <xdr:col>25</xdr:col>
      <xdr:colOff>287232</xdr:colOff>
      <xdr:row>17</xdr:row>
      <xdr:rowOff>78528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75EF0557-780E-466F-81A9-24F64292F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35610" y="396028"/>
              <a:ext cx="4550622" cy="2791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25</xdr:col>
      <xdr:colOff>486834</xdr:colOff>
      <xdr:row>2</xdr:row>
      <xdr:rowOff>21167</xdr:rowOff>
    </xdr:from>
    <xdr:to>
      <xdr:col>33</xdr:col>
      <xdr:colOff>132927</xdr:colOff>
      <xdr:row>17</xdr:row>
      <xdr:rowOff>75142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3E98D904-8364-46D6-B547-CC05CDE823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85834" y="386927"/>
              <a:ext cx="4522893" cy="279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</xdr:colOff>
      <xdr:row>1</xdr:row>
      <xdr:rowOff>21907</xdr:rowOff>
    </xdr:from>
    <xdr:to>
      <xdr:col>10</xdr:col>
      <xdr:colOff>336232</xdr:colOff>
      <xdr:row>16</xdr:row>
      <xdr:rowOff>56197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EAF9CB-11F7-416E-8758-A7A43A13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520064</xdr:colOff>
      <xdr:row>1</xdr:row>
      <xdr:rowOff>134302</xdr:rowOff>
    </xdr:from>
    <xdr:to>
      <xdr:col>14</xdr:col>
      <xdr:colOff>304799</xdr:colOff>
      <xdr:row>18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6F3217-3AB2-45B7-9887-A4A3A02A7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591502</xdr:colOff>
      <xdr:row>1</xdr:row>
      <xdr:rowOff>145732</xdr:rowOff>
    </xdr:from>
    <xdr:to>
      <xdr:col>13</xdr:col>
      <xdr:colOff>106680</xdr:colOff>
      <xdr:row>16</xdr:row>
      <xdr:rowOff>174307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D4D1B3-A85F-499D-A47D-FB721839A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</xdr:colOff>
      <xdr:row>17</xdr:row>
      <xdr:rowOff>82867</xdr:rowOff>
    </xdr:from>
    <xdr:to>
      <xdr:col>13</xdr:col>
      <xdr:colOff>76200</xdr:colOff>
      <xdr:row>32</xdr:row>
      <xdr:rowOff>111442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2C4100-5987-4225-8DCC-7B2C7C5D9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4231.439951273147" createdVersion="6" refreshedVersion="6" minRefreshableVersion="3" recordCount="123" xr:uid="{8355AEA8-8534-4B14-B469-DE339CDB4074}">
  <cacheSource type="worksheet">
    <worksheetSource ref="B3:L126" sheet="Dados diarios"/>
  </cacheSource>
  <cacheFields count="9">
    <cacheField name="(%)" numFmtId="1">
      <sharedItems containsSemiMixedTypes="0" containsString="0" containsNumber="1" minValue="17.949100000000001" maxValue="95.826400000000007"/>
    </cacheField>
    <cacheField name="(ºC)" numFmtId="164">
      <sharedItems containsSemiMixedTypes="0" containsString="0" containsNumber="1" minValue="13.118499999999999" maxValue="33.968899999999998"/>
    </cacheField>
    <cacheField name="(mm/dia)" numFmtId="164">
      <sharedItems containsSemiMixedTypes="0" containsString="0" containsNumber="1" minValue="0" maxValue="26.675799999999999"/>
    </cacheField>
    <cacheField name="(m/s)" numFmtId="164">
      <sharedItems containsSemiMixedTypes="0" containsString="0" containsNumber="1" minValue="-4.8403499999999999" maxValue="3.7768700000000002"/>
    </cacheField>
    <cacheField name="(m/s)2" numFmtId="164">
      <sharedItems containsSemiMixedTypes="0" containsString="0" containsNumber="1" minValue="-2.6864499999999998" maxValue="2.4510200000000002"/>
    </cacheField>
    <cacheField name="(m/s)3" numFmtId="164">
      <sharedItems containsSemiMixedTypes="0" containsString="0" containsNumber="1" minValue="0.23568609881724037" maxValue="4.9383324730333822"/>
    </cacheField>
    <cacheField name="(graus)" numFmtId="1">
      <sharedItems containsSemiMixedTypes="0" containsString="0" containsNumber="1" minValue="1.654842867685943" maxValue="358.24878497691839"/>
    </cacheField>
    <cacheField name="-" numFmtId="0">
      <sharedItems count="13">
        <s v="SSE"/>
        <s v="S"/>
        <s v="NNE"/>
        <s v="NE"/>
        <s v="NNW"/>
        <s v="ESE"/>
        <s v="SW"/>
        <s v="ENE"/>
        <s v="N"/>
        <s v="NW"/>
        <s v="WNW"/>
        <s v="E"/>
        <s v="SSW"/>
      </sharedItems>
    </cacheField>
    <cacheField name="(dias)" numFmtId="0">
      <sharedItems containsString="0" containsBlank="1" containsNumber="1" containsInteger="1" minValue="47" maxValue="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4231.553814236111" createdVersion="6" refreshedVersion="6" minRefreshableVersion="3" recordCount="127" xr:uid="{A50D01BA-A700-4035-AD3A-495E48C4621A}">
  <cacheSource type="worksheet">
    <worksheetSource ref="B3:O130" sheet="Dados diarios"/>
  </cacheSource>
  <cacheFields count="14">
    <cacheField name="(%)" numFmtId="1">
      <sharedItems containsSemiMixedTypes="0" containsString="0" containsNumber="1" minValue="17.949100000000001" maxValue="123"/>
    </cacheField>
    <cacheField name="(ºC)" numFmtId="0">
      <sharedItems containsSemiMixedTypes="0" containsString="0" containsNumber="1" minValue="13.118499999999999" maxValue="123"/>
    </cacheField>
    <cacheField name="(mm/dia)" numFmtId="0">
      <sharedItems containsSemiMixedTypes="0" containsString="0" containsNumber="1" minValue="0" maxValue="123"/>
    </cacheField>
    <cacheField name="(m/s)" numFmtId="0">
      <sharedItems containsSemiMixedTypes="0" containsString="0" containsNumber="1" minValue="-4.8403499999999999" maxValue="123"/>
    </cacheField>
    <cacheField name="(m/s)2" numFmtId="0">
      <sharedItems containsSemiMixedTypes="0" containsString="0" containsNumber="1" minValue="-2.6864499999999998" maxValue="123"/>
    </cacheField>
    <cacheField name="(m/s)3" numFmtId="0">
      <sharedItems containsSemiMixedTypes="0" containsString="0" containsNumber="1" minValue="0.23568609881724037" maxValue="123"/>
    </cacheField>
    <cacheField name="(km/h)" numFmtId="0">
      <sharedItems containsSemiMixedTypes="0" containsString="0" containsNumber="1" minValue="0.8484699557420653" maxValue="123"/>
    </cacheField>
    <cacheField name="(Categoria)" numFmtId="0">
      <sharedItems containsMixedTypes="1" containsNumber="1" containsInteger="1" minValue="123" maxValue="123" count="5">
        <s v="Brisa Fraca"/>
        <s v="Brisa Leve"/>
        <s v="Aragem"/>
        <s v="-"/>
        <n v="123"/>
      </sharedItems>
    </cacheField>
    <cacheField name="(graus)" numFmtId="1">
      <sharedItems containsSemiMixedTypes="0" containsString="0" containsNumber="1" minValue="1.654842867685943" maxValue="358.24878497691839"/>
    </cacheField>
    <cacheField name="-" numFmtId="0">
      <sharedItems count="14">
        <s v="SSE"/>
        <s v="S"/>
        <s v="NNE"/>
        <s v="NE"/>
        <s v="NNW"/>
        <s v="ESE"/>
        <s v="SW"/>
        <s v="ENE"/>
        <s v="N"/>
        <s v="NW"/>
        <s v="WNW"/>
        <s v="E"/>
        <s v="SSW"/>
        <s v="-"/>
      </sharedItems>
    </cacheField>
    <cacheField name="-2" numFmtId="0">
      <sharedItems containsString="0" containsBlank="1" containsNumber="1" containsInteger="1" minValue="1" maxValue="5" count="6">
        <n v="3"/>
        <n v="4"/>
        <n v="2"/>
        <n v="5"/>
        <n v="1"/>
        <m/>
      </sharedItems>
    </cacheField>
    <cacheField name="-3" numFmtId="0">
      <sharedItems containsString="0" containsBlank="1" containsNumber="1" containsInteger="1" minValue="1" maxValue="3"/>
    </cacheField>
    <cacheField name="-4" numFmtId="0">
      <sharedItems containsString="0" containsBlank="1" containsNumber="1" containsInteger="1" minValue="1" maxValue="3"/>
    </cacheField>
    <cacheField name="-5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58.273699999999998"/>
    <n v="23.654"/>
    <n v="4.2634599999999997E-4"/>
    <n v="3.6794799999999999"/>
    <n v="-0.96689800000000004"/>
    <n v="3.8044007166443441"/>
    <n v="165.35208275850465"/>
    <x v="0"/>
    <n v="47"/>
  </r>
  <r>
    <n v="62.632599999999996"/>
    <n v="22.851099999999999"/>
    <n v="0.12559600000000001"/>
    <n v="2.7960799999999999"/>
    <n v="-1.4333199999999999"/>
    <n v="3.1420486292863132"/>
    <n v="152.99861409569459"/>
    <x v="0"/>
    <m/>
  </r>
  <r>
    <n v="47.029000000000003"/>
    <n v="23.9374"/>
    <n v="0.441552"/>
    <n v="2.9545599999999999"/>
    <n v="-0.45636399999999999"/>
    <n v="2.9895974468305928"/>
    <n v="171.26443258329226"/>
    <x v="1"/>
    <m/>
  </r>
  <r>
    <n v="69.967500000000001"/>
    <n v="21.5153"/>
    <n v="0"/>
    <n v="-2.8375699999999999"/>
    <n v="-1.5314300000000001"/>
    <n v="3.2244505500627545"/>
    <n v="29.13279953496297"/>
    <x v="2"/>
    <m/>
  </r>
  <r>
    <n v="63.437899999999999"/>
    <n v="20.800799999999999"/>
    <n v="0"/>
    <n v="-1.59083"/>
    <n v="-1.27769"/>
    <n v="2.0403999179082519"/>
    <n v="39.49380723794377"/>
    <x v="3"/>
    <m/>
  </r>
  <r>
    <n v="47.511699999999998"/>
    <n v="23.527999999999999"/>
    <n v="0"/>
    <n v="-3.0970599999999999"/>
    <n v="0.95793799999999996"/>
    <n v="3.2418244640085003"/>
    <n v="341.97846614052753"/>
    <x v="4"/>
    <m/>
  </r>
  <r>
    <n v="51.3994"/>
    <n v="21.686699999999998"/>
    <n v="0"/>
    <n v="-3.9282300000000001"/>
    <n v="-1.7550399999999999"/>
    <n v="4.302459335600977"/>
    <n v="24.873067377258877"/>
    <x v="2"/>
    <m/>
  </r>
  <r>
    <n v="48.962699999999998"/>
    <n v="23.1904"/>
    <n v="0"/>
    <n v="0.50618200000000002"/>
    <n v="-0.87189799999999995"/>
    <n v="1.0081797158879959"/>
    <n v="120.44417827132133"/>
    <x v="5"/>
    <m/>
  </r>
  <r>
    <n v="43.853900000000003"/>
    <n v="24.412700000000001"/>
    <n v="0"/>
    <n v="0.86790699999999998"/>
    <n v="0.97967499999999996"/>
    <n v="1.3088260641788885"/>
    <n v="228.21348065776382"/>
    <x v="6"/>
    <m/>
  </r>
  <r>
    <n v="63.4375"/>
    <n v="22.0854"/>
    <n v="0"/>
    <n v="-3.9969600000000001"/>
    <n v="-1.2358800000000001"/>
    <n v="4.1836692766039718"/>
    <n v="18.016299810872709"/>
    <x v="2"/>
    <m/>
  </r>
  <r>
    <n v="52.912700000000001"/>
    <n v="22.263999999999999"/>
    <n v="0"/>
    <n v="-2.2117200000000001"/>
    <n v="-2.22051"/>
    <n v="3.1340660520320882"/>
    <n v="45.804910594300793"/>
    <x v="3"/>
    <m/>
  </r>
  <r>
    <n v="45.617100000000001"/>
    <n v="22.927399999999999"/>
    <n v="0"/>
    <n v="-1.43601"/>
    <n v="-2.09842"/>
    <n v="2.5427330210818435"/>
    <n v="56.252488584831497"/>
    <x v="7"/>
    <m/>
  </r>
  <r>
    <n v="47.547199999999997"/>
    <n v="24.244"/>
    <n v="0"/>
    <n v="-2.13144"/>
    <n v="-0.395982"/>
    <n v="2.1679110262932841"/>
    <n v="11.393052041705658"/>
    <x v="2"/>
    <m/>
  </r>
  <r>
    <n v="41.102699999999999"/>
    <n v="25.414899999999999"/>
    <n v="0"/>
    <n v="-0.85047799999999996"/>
    <n v="3.3664899999999998E-2"/>
    <n v="0.85114402657600197"/>
    <n v="356.82234730413546"/>
    <x v="8"/>
    <m/>
  </r>
  <r>
    <n v="60.537999999999997"/>
    <n v="22.767299999999999"/>
    <n v="0"/>
    <n v="-2.89425"/>
    <n v="-0.92845299999999997"/>
    <n v="3.039524310761307"/>
    <n v="18.617173287676195"/>
    <x v="2"/>
    <m/>
  </r>
  <r>
    <n v="70.591899999999995"/>
    <n v="20.398099999999999"/>
    <n v="2.7868799999999999E-2"/>
    <n v="-2.68574"/>
    <n v="-0.23790800000000001"/>
    <n v="2.6962565834994265"/>
    <n v="5.9586994061433813"/>
    <x v="8"/>
    <m/>
  </r>
  <r>
    <n v="56.604100000000003"/>
    <n v="22.346"/>
    <n v="0"/>
    <n v="-2.0561600000000002"/>
    <n v="0.28662399999999999"/>
    <n v="2.0760412478985097"/>
    <n v="351.18242229132011"/>
    <x v="8"/>
    <m/>
  </r>
  <r>
    <n v="72.868700000000004"/>
    <n v="18.3721"/>
    <n v="0"/>
    <n v="-3.8487300000000002"/>
    <n v="0.187667"/>
    <n v="3.8533026763789269"/>
    <n v="356.30024643333178"/>
    <x v="8"/>
    <m/>
  </r>
  <r>
    <n v="59.365900000000003"/>
    <n v="20.430700000000002"/>
    <n v="0"/>
    <n v="-4.3575299999999997"/>
    <n v="-1.18475"/>
    <n v="4.5157170264975637"/>
    <n v="16.054761855966262"/>
    <x v="2"/>
    <m/>
  </r>
  <r>
    <n v="58.7438"/>
    <n v="21.337700000000002"/>
    <n v="0"/>
    <n v="-2.7880799999999999"/>
    <n v="-1.9412400000000001"/>
    <n v="3.3973228907479487"/>
    <n v="35.592000854177627"/>
    <x v="3"/>
    <m/>
  </r>
  <r>
    <n v="54.992600000000003"/>
    <n v="22.9038"/>
    <n v="0"/>
    <n v="-2.4232999999999998"/>
    <n v="-1.39489"/>
    <n v="2.7960867300747303"/>
    <n v="30.694534918578256"/>
    <x v="2"/>
    <m/>
  </r>
  <r>
    <n v="48.337800000000001"/>
    <n v="22.9023"/>
    <n v="0"/>
    <n v="-2.5266199999999999"/>
    <n v="-0.70202900000000001"/>
    <n v="2.6223373812766728"/>
    <n v="16.371018327868995"/>
    <x v="2"/>
    <m/>
  </r>
  <r>
    <n v="47.011400000000002"/>
    <n v="22.818100000000001"/>
    <n v="0"/>
    <n v="-3.0419200000000002"/>
    <n v="-0.62229299999999999"/>
    <n v="3.1049196228322886"/>
    <n v="12.424847997765596"/>
    <x v="2"/>
    <m/>
  </r>
  <r>
    <n v="62.744100000000003"/>
    <n v="20.898800000000001"/>
    <n v="0"/>
    <n v="-3.2778999999999998"/>
    <n v="-1.8517999999999999"/>
    <n v="3.7648096432621925"/>
    <n v="30.235106138470798"/>
    <x v="2"/>
    <m/>
  </r>
  <r>
    <n v="46.7592"/>
    <n v="21.956199999999999"/>
    <n v="0"/>
    <n v="-2.0779399999999999"/>
    <n v="-1.08064"/>
    <n v="2.342139503360122"/>
    <n v="28.258513933858893"/>
    <x v="2"/>
    <m/>
  </r>
  <r>
    <n v="57.049300000000002"/>
    <n v="22.857299999999999"/>
    <n v="0"/>
    <n v="-4.1428200000000004"/>
    <n v="-1.85676"/>
    <n v="4.5398805325691116"/>
    <n v="24.940087683499428"/>
    <x v="2"/>
    <m/>
  </r>
  <r>
    <n v="58.854399999999998"/>
    <n v="21.873000000000001"/>
    <n v="0"/>
    <n v="-3.3176800000000002"/>
    <n v="-1.42991"/>
    <n v="3.6127057990514535"/>
    <n v="24.118888751666219"/>
    <x v="2"/>
    <m/>
  </r>
  <r>
    <n v="51.817900000000002"/>
    <n v="23.337800000000001"/>
    <n v="0"/>
    <n v="-1.5096099999999999"/>
    <n v="-1.3954"/>
    <n v="2.0557391644126448"/>
    <n v="43.451987547428558"/>
    <x v="3"/>
    <m/>
  </r>
  <r>
    <n v="46.0839"/>
    <n v="24.183700000000002"/>
    <n v="0"/>
    <n v="-3.24119"/>
    <n v="-0.440467"/>
    <n v="3.2709820840519748"/>
    <n v="8.6217230610431272"/>
    <x v="8"/>
    <m/>
  </r>
  <r>
    <n v="48.511099999999999"/>
    <n v="23.757200000000001"/>
    <n v="0"/>
    <n v="-2.9133900000000001"/>
    <n v="0.21293000000000001"/>
    <n v="2.9211608098493995"/>
    <n v="354.91881149366793"/>
    <x v="8"/>
    <m/>
  </r>
  <r>
    <n v="65.707599999999999"/>
    <n v="20.324300000000001"/>
    <n v="0"/>
    <n v="-4.36463"/>
    <n v="1.4350700000000001"/>
    <n v="4.5944989870278565"/>
    <n v="340.9701673116864"/>
    <x v="4"/>
    <m/>
  </r>
  <r>
    <n v="61.770299999999999"/>
    <n v="19.916799999999999"/>
    <n v="0"/>
    <n v="-2.3706999999999998"/>
    <n v="-0.99190500000000004"/>
    <n v="2.5698431895788891"/>
    <n v="23.510645650351108"/>
    <x v="2"/>
    <m/>
  </r>
  <r>
    <n v="53.884599999999999"/>
    <n v="20.609400000000001"/>
    <n v="0"/>
    <n v="-3.2929300000000001"/>
    <n v="0.696017"/>
    <n v="3.3656838308416615"/>
    <n v="347.20390131131091"/>
    <x v="4"/>
    <m/>
  </r>
  <r>
    <n v="46.576500000000003"/>
    <n v="20.235700000000001"/>
    <n v="0"/>
    <n v="-2.42686"/>
    <n v="0.28702899999999998"/>
    <n v="2.4437747658982403"/>
    <n v="352.3669445906902"/>
    <x v="8"/>
    <m/>
  </r>
  <r>
    <n v="45.871099999999998"/>
    <n v="20.459700000000002"/>
    <n v="0"/>
    <n v="-3.9527700000000001"/>
    <n v="-0.41082400000000002"/>
    <n v="3.9740617800779092"/>
    <n v="6.8257052293667186"/>
    <x v="8"/>
    <m/>
  </r>
  <r>
    <n v="49.6038"/>
    <n v="20.8048"/>
    <n v="0"/>
    <n v="-4.2945500000000001"/>
    <n v="-0.17707600000000001"/>
    <n v="4.2981991126838226"/>
    <n v="3.2715085225820246"/>
    <x v="8"/>
    <m/>
  </r>
  <r>
    <n v="58.736699999999999"/>
    <n v="18.873200000000001"/>
    <n v="0"/>
    <n v="-3.27102"/>
    <n v="-1.0000800000000001"/>
    <n v="3.4204870774204075"/>
    <n v="17.835821204681451"/>
    <x v="2"/>
    <m/>
  </r>
  <r>
    <n v="54.1098"/>
    <n v="20.3734"/>
    <n v="0"/>
    <n v="-3.34979"/>
    <n v="-0.60998600000000003"/>
    <n v="3.4048753228710154"/>
    <n v="11.189892602742219"/>
    <x v="8"/>
    <m/>
  </r>
  <r>
    <n v="57.158999999999999"/>
    <n v="20.513100000000001"/>
    <n v="0"/>
    <n v="-3.39906"/>
    <n v="-0.84270400000000001"/>
    <n v="3.5019650077086717"/>
    <n v="14.775292609296088"/>
    <x v="2"/>
    <m/>
  </r>
  <r>
    <n v="52.787500000000001"/>
    <n v="21.400700000000001"/>
    <n v="0"/>
    <n v="-2.8807"/>
    <n v="-1.2508999999999999"/>
    <n v="3.1405705373387174"/>
    <n v="24.27435262507521"/>
    <x v="2"/>
    <m/>
  </r>
  <r>
    <n v="44.732199999999999"/>
    <n v="22.3977"/>
    <n v="0"/>
    <n v="-1.9868399999999999"/>
    <n v="-0.839028"/>
    <n v="2.156733912744917"/>
    <n v="23.699133650254595"/>
    <x v="2"/>
    <m/>
  </r>
  <r>
    <n v="50.178699999999999"/>
    <n v="22.5947"/>
    <n v="0"/>
    <n v="-1.84582"/>
    <n v="-1.09016"/>
    <n v="2.1437118038579719"/>
    <n v="31.332363811101743"/>
    <x v="2"/>
    <m/>
  </r>
  <r>
    <n v="52.848100000000002"/>
    <n v="23.216100000000001"/>
    <n v="0"/>
    <n v="-3.22803"/>
    <n v="-2.6864499999999998"/>
    <n v="4.1996656156651326"/>
    <n v="40.486779370849519"/>
    <x v="3"/>
    <m/>
  </r>
  <r>
    <n v="54.7044"/>
    <n v="23.321300000000001"/>
    <n v="0.40210400000000002"/>
    <n v="-2.3919800000000002"/>
    <n v="-1.44851"/>
    <n v="2.7963815083961632"/>
    <n v="31.96041578190048"/>
    <x v="2"/>
    <m/>
  </r>
  <r>
    <n v="43.544699999999999"/>
    <n v="25.6645"/>
    <n v="0"/>
    <n v="-3.0031500000000002"/>
    <n v="-0.17358199999999999"/>
    <n v="3.0081623349187789"/>
    <n v="4.2135462768941636"/>
    <x v="8"/>
    <m/>
  </r>
  <r>
    <n v="38.737200000000001"/>
    <n v="26.573699999999999"/>
    <n v="0"/>
    <n v="-0.64701399999999998"/>
    <n v="-0.16620699999999999"/>
    <n v="0.66802087021664225"/>
    <n v="15.25546714853013"/>
    <x v="2"/>
    <m/>
  </r>
  <r>
    <n v="43.940300000000001"/>
    <n v="26.5153"/>
    <n v="2.8961600000000001E-5"/>
    <n v="-3.5762800000000001"/>
    <n v="-1.5216099999999999"/>
    <n v="3.8865248784100173"/>
    <n v="23.852799002256631"/>
    <x v="2"/>
    <m/>
  </r>
  <r>
    <n v="46.982100000000003"/>
    <n v="26.0258"/>
    <n v="4.9497999999999998"/>
    <n v="-1.78179"/>
    <n v="-1.2146600000000001"/>
    <n v="2.1564263306915912"/>
    <n v="35.029346395084133"/>
    <x v="3"/>
    <m/>
  </r>
  <r>
    <n v="51.631500000000003"/>
    <n v="24.736899999999999"/>
    <n v="1.43979E-2"/>
    <n v="-3.71014"/>
    <n v="-2.4464700000000001"/>
    <n v="4.444137068149451"/>
    <n v="34.152206350000512"/>
    <x v="3"/>
    <m/>
  </r>
  <r>
    <n v="47.617899999999999"/>
    <n v="26.130199999999999"/>
    <n v="0"/>
    <n v="-1.8591200000000001"/>
    <n v="-1.7718700000000001"/>
    <n v="2.5682387878271755"/>
    <n v="44.322408331552793"/>
    <x v="3"/>
    <m/>
  </r>
  <r>
    <n v="46.713200000000001"/>
    <n v="27.441199999999998"/>
    <n v="0"/>
    <n v="-3.3247300000000002"/>
    <n v="-0.32399499999999998"/>
    <n v="3.3404793567577995"/>
    <n v="6.4598609444107353"/>
    <x v="8"/>
    <m/>
  </r>
  <r>
    <n v="72.392099999999999"/>
    <n v="20.717199999999998"/>
    <n v="0"/>
    <n v="-1.9142399999999999"/>
    <n v="2.1330399999999998"/>
    <n v="2.8660381049804622"/>
    <n v="311.22953994219938"/>
    <x v="9"/>
    <m/>
  </r>
  <r>
    <n v="93.956100000000006"/>
    <n v="13.118499999999999"/>
    <n v="1.59609"/>
    <n v="-1.4919199999999999"/>
    <n v="0.76455399999999996"/>
    <n v="1.6764152544390662"/>
    <n v="332.08310463402518"/>
    <x v="4"/>
    <m/>
  </r>
  <r>
    <n v="84.125500000000002"/>
    <n v="14.256500000000001"/>
    <n v="8.73378E-3"/>
    <n v="-2.3248000000000002"/>
    <n v="0.866981"/>
    <n v="2.4811995273175835"/>
    <n v="338.73047837557272"/>
    <x v="4"/>
    <m/>
  </r>
  <r>
    <n v="49.4557"/>
    <n v="19.518899999999999"/>
    <n v="0"/>
    <n v="-2.55897"/>
    <n v="2.1787800000000002"/>
    <n v="3.3608644348292298"/>
    <n v="318.87260324820716"/>
    <x v="9"/>
    <m/>
  </r>
  <r>
    <n v="37.682899999999997"/>
    <n v="20.1113"/>
    <n v="0"/>
    <n v="-2.59293"/>
    <n v="1.9737199999999999"/>
    <n v="3.2586587153766193"/>
    <n v="321.9904274662066"/>
    <x v="9"/>
    <m/>
  </r>
  <r>
    <n v="44.516100000000002"/>
    <n v="22.134899999999998"/>
    <n v="0"/>
    <n v="-2.9300099999999998"/>
    <n v="1.94278"/>
    <n v="3.5155871100713747"/>
    <n v="325.70257061337213"/>
    <x v="9"/>
    <m/>
  </r>
  <r>
    <n v="45.561399999999999"/>
    <n v="23.508199999999999"/>
    <n v="0"/>
    <n v="-2.94109"/>
    <n v="-0.38497100000000001"/>
    <n v="2.9661781906926969"/>
    <n v="8.3415443442487742"/>
    <x v="8"/>
    <m/>
  </r>
  <r>
    <n v="48.285200000000003"/>
    <n v="23.602399999999999"/>
    <n v="0"/>
    <n v="-3.6706300000000001"/>
    <n v="-0.87496700000000005"/>
    <n v="3.7734721210032811"/>
    <n v="14.261152811692426"/>
    <x v="2"/>
    <m/>
  </r>
  <r>
    <n v="44.232500000000002"/>
    <n v="24.794699999999999"/>
    <n v="0"/>
    <n v="-3.1825999999999999"/>
    <n v="-2.1358700000000002"/>
    <n v="3.8328688233358572"/>
    <n v="34.614824172658501"/>
    <x v="3"/>
    <m/>
  </r>
  <r>
    <n v="38.841900000000003"/>
    <n v="25.9193"/>
    <n v="0"/>
    <n v="-2.2864800000000001"/>
    <n v="-1.6119699999999999"/>
    <n v="2.797577178792392"/>
    <n v="35.926034382098294"/>
    <x v="3"/>
    <m/>
  </r>
  <r>
    <n v="45.428400000000003"/>
    <n v="26.171299999999999"/>
    <n v="0"/>
    <n v="-3.52433"/>
    <n v="-0.58310099999999998"/>
    <n v="3.5722414147284334"/>
    <n v="10.268831975593486"/>
    <x v="8"/>
    <m/>
  </r>
  <r>
    <n v="53.278799999999997"/>
    <n v="24.550799999999999"/>
    <n v="0"/>
    <n v="-4.0475300000000001"/>
    <n v="-0.177953"/>
    <n v="4.0514400367164516"/>
    <n v="3.4270188297834068"/>
    <x v="8"/>
    <m/>
  </r>
  <r>
    <n v="47.514000000000003"/>
    <n v="23.639500000000002"/>
    <n v="0"/>
    <n v="-4.8403499999999999"/>
    <n v="-0.97884599999999999"/>
    <n v="4.9383324730333822"/>
    <n v="12.296425158156694"/>
    <x v="2"/>
    <m/>
  </r>
  <r>
    <n v="41.2151"/>
    <n v="23.8719"/>
    <n v="0"/>
    <n v="-2.27366"/>
    <n v="-1.0329200000000001"/>
    <n v="2.4972892347503524"/>
    <n v="25.229492526296468"/>
    <x v="2"/>
    <m/>
  </r>
  <r>
    <n v="32.962800000000001"/>
    <n v="26.566600000000001"/>
    <n v="0"/>
    <n v="-2.8088600000000001"/>
    <n v="-0.57498700000000003"/>
    <n v="2.867107348839419"/>
    <n v="12.432087062202669"/>
    <x v="2"/>
    <m/>
  </r>
  <r>
    <n v="32.3598"/>
    <n v="25.748799999999999"/>
    <n v="0"/>
    <n v="-4.1203399999999997"/>
    <n v="-0.58772100000000005"/>
    <n v="4.1620448927709797"/>
    <n v="8.9987329749251046"/>
    <x v="8"/>
    <m/>
  </r>
  <r>
    <n v="39.411499999999997"/>
    <n v="25.4559"/>
    <n v="0"/>
    <n v="-2.2347700000000001"/>
    <n v="-1.7291700000000001"/>
    <n v="2.8256372452599079"/>
    <n v="38.460296572691362"/>
    <x v="3"/>
    <m/>
  </r>
  <r>
    <n v="31.366499999999998"/>
    <n v="27.150500000000001"/>
    <n v="0"/>
    <n v="-2.7096200000000001"/>
    <n v="-0.71766099999999999"/>
    <n v="2.8030479580843779"/>
    <n v="15.681014360046078"/>
    <x v="2"/>
    <m/>
  </r>
  <r>
    <n v="36.977400000000003"/>
    <n v="27.356100000000001"/>
    <n v="0"/>
    <n v="-2.5507300000000002"/>
    <n v="-0.244141"/>
    <n v="2.5623872386470006"/>
    <n v="6.3618282340802352"/>
    <x v="8"/>
    <m/>
  </r>
  <r>
    <n v="31.441099999999999"/>
    <n v="27.907299999999999"/>
    <n v="0"/>
    <n v="-4.2314699999999998"/>
    <n v="-1.1944300000000001"/>
    <n v="4.3968171881259748"/>
    <n v="16.604645345142728"/>
    <x v="2"/>
    <m/>
  </r>
  <r>
    <n v="31.441099999999999"/>
    <n v="27.907299999999999"/>
    <n v="0"/>
    <n v="-2.6234799999999998"/>
    <n v="-0.74956699999999998"/>
    <n v="2.7284607378316807"/>
    <n v="16.786188295625095"/>
    <x v="2"/>
    <m/>
  </r>
  <r>
    <n v="27.1859"/>
    <n v="28.656199999999998"/>
    <n v="0"/>
    <n v="-2.8261500000000002"/>
    <n v="-1.0213099999999999"/>
    <n v="3.0050287750036606"/>
    <n v="20.68942847498451"/>
    <x v="2"/>
    <m/>
  </r>
  <r>
    <n v="35.1798"/>
    <n v="26.869299999999999"/>
    <n v="1.3291000000000001E-2"/>
    <n v="-4.1090499999999999"/>
    <n v="-1.32673"/>
    <n v="4.3179282526924876"/>
    <n v="18.72500858347405"/>
    <x v="2"/>
    <m/>
  </r>
  <r>
    <n v="39.317399999999999"/>
    <n v="25.114000000000001"/>
    <n v="0"/>
    <n v="-3.7377600000000002"/>
    <n v="-0.97300399999999998"/>
    <n v="3.8623291679524159"/>
    <n v="15.438956011416082"/>
    <x v="2"/>
    <m/>
  </r>
  <r>
    <n v="31.001100000000001"/>
    <n v="27.7925"/>
    <n v="0"/>
    <n v="-2.3204199999999999"/>
    <n v="-1.4121900000000001"/>
    <n v="2.7163632990636581"/>
    <n v="32.086327047242008"/>
    <x v="2"/>
    <m/>
  </r>
  <r>
    <n v="33.020499999999998"/>
    <n v="27.6082"/>
    <n v="0"/>
    <n v="-4.0688199999999997"/>
    <n v="1.1654100000000001"/>
    <n v="4.2324315305152895"/>
    <n v="343.17641275442088"/>
    <x v="4"/>
    <m/>
  </r>
  <r>
    <n v="39.8992"/>
    <n v="26.0656"/>
    <n v="1.8180500000000001E-3"/>
    <n v="-2.1346799999999999"/>
    <n v="-1.3261099999999999"/>
    <n v="2.5130512200311395"/>
    <n v="32.608715803626893"/>
    <x v="2"/>
    <m/>
  </r>
  <r>
    <n v="31.043900000000001"/>
    <n v="29.462900000000001"/>
    <n v="0"/>
    <n v="-1.5377099999999999"/>
    <n v="0.34026400000000001"/>
    <n v="1.5749068651180613"/>
    <n v="346.66412397139408"/>
    <x v="4"/>
    <m/>
  </r>
  <r>
    <n v="24.049299999999999"/>
    <n v="31.007400000000001"/>
    <n v="0"/>
    <n v="-3.6499799999999998"/>
    <n v="-0.50455000000000005"/>
    <n v="3.6846878704850972"/>
    <n v="8.7524772421677994"/>
    <x v="8"/>
    <m/>
  </r>
  <r>
    <n v="23.492000000000001"/>
    <n v="32.091900000000003"/>
    <n v="0"/>
    <n v="-2.5505200000000001"/>
    <n v="-0.88747699999999996"/>
    <n v="2.7005124876454469"/>
    <n v="20.009973148127841"/>
    <x v="2"/>
    <m/>
  </r>
  <r>
    <n v="25.430399999999999"/>
    <n v="31.3169"/>
    <n v="0"/>
    <n v="-3.7880500000000001"/>
    <n v="-1.66177"/>
    <n v="4.1365205590447633"/>
    <n v="24.487552654330045"/>
    <x v="2"/>
    <m/>
  </r>
  <r>
    <n v="40.859299999999998"/>
    <n v="27.469200000000001"/>
    <n v="1.62616"/>
    <n v="-2.3972500000000001"/>
    <n v="-1.3440000000000001"/>
    <n v="2.7482983030413566"/>
    <n v="30.049282585265161"/>
    <x v="2"/>
    <m/>
  </r>
  <r>
    <n v="86.240600000000001"/>
    <n v="19.318999999999999"/>
    <n v="8.8165200000000006"/>
    <n v="-0.97002299999999997"/>
    <n v="-8.7806300000000004E-2"/>
    <n v="0.97398899729344479"/>
    <n v="6.0682847139323712"/>
    <x v="8"/>
    <m/>
  </r>
  <r>
    <n v="70.407399999999996"/>
    <n v="21.154399999999999"/>
    <n v="4.6870599999999998"/>
    <n v="-1.5355300000000001"/>
    <n v="1.64574"/>
    <n v="2.2508470691053182"/>
    <n v="312.33417747907095"/>
    <x v="9"/>
    <m/>
  </r>
  <r>
    <n v="57.751300000000001"/>
    <n v="24.7743"/>
    <n v="1.13757"/>
    <n v="-2.7237200000000001"/>
    <n v="0.50737600000000005"/>
    <n v="2.7705741361270233"/>
    <n v="348.5794506813844"/>
    <x v="4"/>
    <m/>
  </r>
  <r>
    <n v="44.273099999999999"/>
    <n v="25.832000000000001"/>
    <n v="0"/>
    <n v="-2.6978"/>
    <n v="-1.5995699999999999"/>
    <n v="3.1363591989598385"/>
    <n v="31.429731966736966"/>
    <x v="2"/>
    <m/>
  </r>
  <r>
    <n v="34.130600000000001"/>
    <n v="27.9376"/>
    <n v="0"/>
    <n v="-2.37086"/>
    <n v="-0.96032200000000001"/>
    <n v="2.5579670606331115"/>
    <n v="22.859993912190902"/>
    <x v="2"/>
    <m/>
  </r>
  <r>
    <n v="27.649899999999999"/>
    <n v="31.0505"/>
    <n v="0"/>
    <n v="-1.05193"/>
    <n v="-1.41025"/>
    <n v="1.7593640292446586"/>
    <n v="53.929531605428409"/>
    <x v="3"/>
    <m/>
  </r>
  <r>
    <n v="21.897500000000001"/>
    <n v="33.145499999999998"/>
    <n v="0"/>
    <n v="-2.6451199999999999"/>
    <n v="-1.2664299999999999"/>
    <n v="2.932661719206632"/>
    <n v="26.375526245045165"/>
    <x v="2"/>
    <m/>
  </r>
  <r>
    <n v="23.418299999999999"/>
    <n v="33.0349"/>
    <n v="0"/>
    <n v="-3.4748999999999999"/>
    <n v="-4.4647600000000003E-2"/>
    <n v="3.4751868177388334"/>
    <n v="1.654842867685943"/>
    <x v="8"/>
    <m/>
  </r>
  <r>
    <n v="29.182700000000001"/>
    <n v="31.789200000000001"/>
    <n v="0"/>
    <n v="-3.8532199999999999"/>
    <n v="-0.85203300000000004"/>
    <n v="3.9462975814665824"/>
    <n v="13.32732453332352"/>
    <x v="2"/>
    <m/>
  </r>
  <r>
    <n v="29.429300000000001"/>
    <n v="31.1434"/>
    <n v="0"/>
    <n v="-2.9610099999999999"/>
    <n v="-0.75151999999999997"/>
    <n v="3.0548915742624971"/>
    <n v="15.090761052590665"/>
    <x v="2"/>
    <m/>
  </r>
  <r>
    <n v="25.8856"/>
    <n v="32.232100000000003"/>
    <n v="0"/>
    <n v="-3.0978699999999999"/>
    <n v="-0.64268800000000004"/>
    <n v="3.1638341300144037"/>
    <n v="12.582812066739621"/>
    <x v="2"/>
    <m/>
  </r>
  <r>
    <n v="17.949100000000001"/>
    <n v="33.968899999999998"/>
    <n v="0"/>
    <n v="-4.2012999999999998"/>
    <n v="-1.44794"/>
    <n v="4.4438105195428843"/>
    <n v="19.841077854985542"/>
    <x v="2"/>
    <m/>
  </r>
  <r>
    <n v="33.472299999999997"/>
    <n v="30.822299999999998"/>
    <n v="0"/>
    <n v="-3.4550399999999999"/>
    <n v="-1.8432900000000001"/>
    <n v="3.9159953301427723"/>
    <n v="28.85883507219981"/>
    <x v="2"/>
    <m/>
  </r>
  <r>
    <n v="35.612499999999997"/>
    <n v="30.876899999999999"/>
    <n v="2.1591999999999998"/>
    <n v="-3.8117700000000001"/>
    <n v="-2.2470400000000001"/>
    <n v="4.4247914407913065"/>
    <n v="31.285443456194969"/>
    <x v="2"/>
    <m/>
  </r>
  <r>
    <n v="24.158200000000001"/>
    <n v="33.402999999999999"/>
    <n v="3.1322999999999999"/>
    <n v="-2.6522899999999998"/>
    <n v="-2.00265"/>
    <n v="3.3234393730892697"/>
    <n v="37.787738734611196"/>
    <x v="3"/>
    <m/>
  </r>
  <r>
    <n v="31.778400000000001"/>
    <n v="31.387799999999999"/>
    <n v="1.30263"/>
    <n v="0.234096"/>
    <n v="-2.7331299999999999E-2"/>
    <n v="0.23568609881724037"/>
    <n v="173.37484978416961"/>
    <x v="1"/>
    <m/>
  </r>
  <r>
    <n v="36.471400000000003"/>
    <n v="31.433299999999999"/>
    <n v="2.5084599999999999"/>
    <n v="-1.41774"/>
    <n v="2.4510200000000002"/>
    <n v="2.8315165102820785"/>
    <n v="299.43108739206775"/>
    <x v="10"/>
    <m/>
  </r>
  <r>
    <n v="22.6874"/>
    <n v="33.885300000000001"/>
    <n v="4.7354399999999996"/>
    <n v="1.9272100000000001"/>
    <n v="-0.88178599999999996"/>
    <n v="2.119359557483345"/>
    <n v="155.53975857193183"/>
    <x v="0"/>
    <m/>
  </r>
  <r>
    <n v="37.545299999999997"/>
    <n v="30.930900000000001"/>
    <n v="8.5466499999999996"/>
    <n v="1.0835600000000001"/>
    <n v="-0.61274399999999996"/>
    <n v="1.2448122280633334"/>
    <n v="150.66333102113381"/>
    <x v="0"/>
    <m/>
  </r>
  <r>
    <n v="83.429400000000001"/>
    <n v="22.2761"/>
    <n v="6.7525199999999996"/>
    <n v="-3.2022599999999999"/>
    <n v="-0.74026800000000004"/>
    <n v="3.2867104860976117"/>
    <n v="13.872219883084313"/>
    <x v="2"/>
    <m/>
  </r>
  <r>
    <n v="68.196100000000001"/>
    <n v="24.316500000000001"/>
    <n v="1.49746"/>
    <n v="-1.6287700000000001"/>
    <n v="-1.37073"/>
    <n v="2.1288007059844753"/>
    <n v="40.800146182159381"/>
    <x v="3"/>
    <m/>
  </r>
  <r>
    <n v="54.610799999999998"/>
    <n v="27.154"/>
    <n v="0.49406800000000001"/>
    <n v="4.9167000000000002E-2"/>
    <n v="-1.1160600000000001"/>
    <n v="1.1171424785984105"/>
    <n v="92.970797229644759"/>
    <x v="11"/>
    <m/>
  </r>
  <r>
    <n v="39.898600000000002"/>
    <n v="30.366199999999999"/>
    <n v="1.5845"/>
    <n v="-0.384824"/>
    <n v="-0.59714699999999998"/>
    <n v="0.71040414595144363"/>
    <n v="57.830080668658198"/>
    <x v="7"/>
    <m/>
  </r>
  <r>
    <n v="53.537700000000001"/>
    <n v="26.674800000000001"/>
    <n v="26.675799999999999"/>
    <n v="1.3177399999999999"/>
    <n v="0.77607300000000001"/>
    <n v="1.5292900342737474"/>
    <n v="210.33934852710848"/>
    <x v="12"/>
    <m/>
  </r>
  <r>
    <n v="74.9726"/>
    <n v="23.5608"/>
    <n v="1.35294"/>
    <n v="-1.6192299999999999"/>
    <n v="0.98723799999999995"/>
    <n v="1.8964558158691702"/>
    <n v="327.86779221358029"/>
    <x v="4"/>
    <m/>
  </r>
  <r>
    <n v="87.248599999999996"/>
    <n v="18.868200000000002"/>
    <n v="5.4615"/>
    <n v="-1.9718500000000001"/>
    <n v="-0.33843000000000001"/>
    <n v="2.0006817056693453"/>
    <n v="10.611403500343357"/>
    <x v="8"/>
    <m/>
  </r>
  <r>
    <n v="80.715599999999995"/>
    <n v="19.0947"/>
    <n v="0.19817599999999999"/>
    <n v="-2.16554"/>
    <n v="-0.98217900000000002"/>
    <n v="2.3778643947124065"/>
    <n v="25.194086129240247"/>
    <x v="2"/>
    <m/>
  </r>
  <r>
    <n v="85.867599999999996"/>
    <n v="18.042400000000001"/>
    <n v="4.0137"/>
    <n v="-1.9937800000000001"/>
    <n v="-0.17364399999999999"/>
    <n v="2.0013272913584128"/>
    <n v="5.8744697305831153"/>
    <x v="8"/>
    <m/>
  </r>
  <r>
    <n v="92.075699999999998"/>
    <n v="17.173400000000001"/>
    <n v="11.7706"/>
    <n v="-1.1057900000000001"/>
    <n v="-0.63460300000000003"/>
    <n v="1.2749480349053448"/>
    <n v="30.620629774472974"/>
    <x v="2"/>
    <m/>
  </r>
  <r>
    <n v="72.985699999999994"/>
    <n v="23.8398"/>
    <n v="1.32579"/>
    <n v="-0.85338700000000001"/>
    <n v="1.2407899999999999E-2"/>
    <n v="0.85347719814381096"/>
    <n v="358.24878497691839"/>
    <x v="8"/>
    <m/>
  </r>
  <r>
    <n v="72.985699999999994"/>
    <n v="23.8398"/>
    <n v="4.5473699999999999E-2"/>
    <n v="-1.7144999999999999"/>
    <n v="-0.78810199999999997"/>
    <n v="1.8869591973341659"/>
    <n v="25.482729452284048"/>
    <x v="2"/>
    <m/>
  </r>
  <r>
    <n v="72.985699999999994"/>
    <n v="23.8398"/>
    <n v="2.4640299999999999E-3"/>
    <n v="-2.5756100000000002"/>
    <n v="-1.5886100000000001"/>
    <n v="3.0261276582788112"/>
    <n v="32.426062942971669"/>
    <x v="2"/>
    <m/>
  </r>
  <r>
    <n v="72.985699999999994"/>
    <n v="23.8398"/>
    <n v="9.1216799999999996"/>
    <n v="-1.1997199999999999"/>
    <n v="0.36871599999999999"/>
    <n v="1.2551014170400732"/>
    <n v="342.0810410420429"/>
    <x v="4"/>
    <m/>
  </r>
  <r>
    <n v="72.985699999999994"/>
    <n v="23.8398"/>
    <n v="8.39011"/>
    <n v="1.9906999999999999"/>
    <n v="-0.16781699999999999"/>
    <n v="1.9977610055982673"/>
    <n v="175.20602577619715"/>
    <x v="1"/>
    <m/>
  </r>
  <r>
    <n v="55.2956"/>
    <n v="25.997599999999998"/>
    <n v="2.2806500000000001"/>
    <n v="1.7375400000000001"/>
    <n v="1.23194"/>
    <n v="2.1299580782729035"/>
    <n v="215.15607038645044"/>
    <x v="6"/>
    <m/>
  </r>
  <r>
    <n v="55.402099999999997"/>
    <n v="27.6371"/>
    <n v="0.254519"/>
    <n v="2.8268200000000001"/>
    <n v="-1.0678300000000001"/>
    <n v="3.0217829540355807"/>
    <n v="159.41201957498413"/>
    <x v="0"/>
    <m/>
  </r>
  <r>
    <n v="52.887099999999997"/>
    <n v="28.396899999999999"/>
    <n v="6.6302799999999997E-3"/>
    <n v="3.7768700000000002"/>
    <n v="-1.2322500000000001"/>
    <n v="3.9728059428318421"/>
    <n v="162.02305667296085"/>
    <x v="0"/>
    <m/>
  </r>
  <r>
    <n v="65.772800000000004"/>
    <n v="26.7239"/>
    <n v="1.8089200000000001"/>
    <n v="0.64633099999999999"/>
    <n v="0.216283"/>
    <n v="0.68155857976405809"/>
    <n v="198.40706653929325"/>
    <x v="12"/>
    <m/>
  </r>
  <r>
    <n v="79.899000000000001"/>
    <n v="23.538"/>
    <n v="2.65246"/>
    <n v="-2.0845500000000001"/>
    <n v="-0.74063999999999997"/>
    <n v="2.212215249947437"/>
    <n v="20.382352285942204"/>
    <x v="2"/>
    <m/>
  </r>
  <r>
    <n v="95.826400000000007"/>
    <n v="17.6234"/>
    <n v="13.725099999999999"/>
    <n v="-1.1789400000000001"/>
    <n v="1.6653100000000001"/>
    <n v="2.0403815622819179"/>
    <n v="304.65408089544644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n v="58.273699999999998"/>
    <n v="23.654"/>
    <n v="4.2634599999999997E-4"/>
    <n v="3.6794799999999999"/>
    <n v="-0.96689800000000004"/>
    <n v="3.8044007166443441"/>
    <n v="13.695842579919638"/>
    <x v="0"/>
    <n v="165.35208275850465"/>
    <x v="0"/>
    <x v="0"/>
    <n v="2"/>
    <n v="1"/>
    <n v="4"/>
  </r>
  <r>
    <n v="62.632599999999996"/>
    <n v="22.851099999999999"/>
    <n v="0.12559600000000001"/>
    <n v="2.7960799999999999"/>
    <n v="-1.4333199999999999"/>
    <n v="3.1420486292863132"/>
    <n v="11.311375065430727"/>
    <x v="1"/>
    <n v="152.99861409569459"/>
    <x v="0"/>
    <x v="1"/>
    <n v="2"/>
    <n v="1"/>
    <n v="4"/>
  </r>
  <r>
    <n v="47.029000000000003"/>
    <n v="23.9374"/>
    <n v="0.441552"/>
    <n v="2.9545599999999999"/>
    <n v="-0.45636399999999999"/>
    <n v="2.9895974468305928"/>
    <n v="10.762550808590134"/>
    <x v="1"/>
    <n v="171.26443258329226"/>
    <x v="1"/>
    <x v="0"/>
    <n v="2"/>
    <n v="1"/>
    <n v="3"/>
  </r>
  <r>
    <n v="69.967500000000001"/>
    <n v="21.5153"/>
    <n v="0"/>
    <n v="-2.8375699999999999"/>
    <n v="-1.5314300000000001"/>
    <n v="3.2244505500627545"/>
    <n v="11.608021980225917"/>
    <x v="1"/>
    <n v="29.13279953496297"/>
    <x v="2"/>
    <x v="1"/>
    <n v="2"/>
    <n v="1"/>
    <n v="4"/>
  </r>
  <r>
    <n v="63.437899999999999"/>
    <n v="20.800799999999999"/>
    <n v="0"/>
    <n v="-1.59083"/>
    <n v="-1.27769"/>
    <n v="2.0403999179082519"/>
    <n v="7.3454397044697073"/>
    <x v="1"/>
    <n v="39.49380723794377"/>
    <x v="3"/>
    <x v="1"/>
    <n v="2"/>
    <n v="1"/>
    <n v="3"/>
  </r>
  <r>
    <n v="47.511699999999998"/>
    <n v="23.527999999999999"/>
    <n v="0"/>
    <n v="-3.0970599999999999"/>
    <n v="0.95793799999999996"/>
    <n v="3.2418244640085003"/>
    <n v="11.670568070430601"/>
    <x v="1"/>
    <n v="341.97846614052753"/>
    <x v="4"/>
    <x v="0"/>
    <n v="2"/>
    <n v="1"/>
    <n v="4"/>
  </r>
  <r>
    <n v="51.3994"/>
    <n v="21.686699999999998"/>
    <n v="0"/>
    <n v="-3.9282300000000001"/>
    <n v="-1.7550399999999999"/>
    <n v="4.302459335600977"/>
    <n v="15.488853608163518"/>
    <x v="0"/>
    <n v="24.873067377258877"/>
    <x v="2"/>
    <x v="0"/>
    <n v="2"/>
    <n v="1"/>
    <n v="5"/>
  </r>
  <r>
    <n v="48.962699999999998"/>
    <n v="23.1904"/>
    <n v="0"/>
    <n v="0.50618200000000002"/>
    <n v="-0.87189799999999995"/>
    <n v="1.0081797158879959"/>
    <n v="3.6294469771967854"/>
    <x v="2"/>
    <n v="120.44417827132133"/>
    <x v="5"/>
    <x v="0"/>
    <n v="2"/>
    <n v="1"/>
    <n v="2"/>
  </r>
  <r>
    <n v="43.853900000000003"/>
    <n v="24.412700000000001"/>
    <n v="0"/>
    <n v="0.86790699999999998"/>
    <n v="0.97967499999999996"/>
    <n v="1.3088260641788885"/>
    <n v="4.7117738310439989"/>
    <x v="2"/>
    <n v="228.21348065776382"/>
    <x v="6"/>
    <x v="0"/>
    <n v="2"/>
    <n v="1"/>
    <n v="2"/>
  </r>
  <r>
    <n v="63.4375"/>
    <n v="22.0854"/>
    <n v="0"/>
    <n v="-3.9969600000000001"/>
    <n v="-1.2358800000000001"/>
    <n v="4.1836692766039718"/>
    <n v="15.061209395774299"/>
    <x v="0"/>
    <n v="18.016299810872709"/>
    <x v="2"/>
    <x v="1"/>
    <n v="2"/>
    <n v="1"/>
    <n v="5"/>
  </r>
  <r>
    <n v="52.912700000000001"/>
    <n v="22.263999999999999"/>
    <n v="0"/>
    <n v="-2.2117200000000001"/>
    <n v="-2.22051"/>
    <n v="3.1340660520320882"/>
    <n v="11.282637787315517"/>
    <x v="1"/>
    <n v="45.804910594300793"/>
    <x v="3"/>
    <x v="0"/>
    <n v="2"/>
    <n v="1"/>
    <n v="4"/>
  </r>
  <r>
    <n v="45.617100000000001"/>
    <n v="22.927399999999999"/>
    <n v="0"/>
    <n v="-1.43601"/>
    <n v="-2.09842"/>
    <n v="2.5427330210818435"/>
    <n v="9.1538388758946372"/>
    <x v="1"/>
    <n v="56.252488584831497"/>
    <x v="7"/>
    <x v="0"/>
    <n v="2"/>
    <n v="1"/>
    <n v="3"/>
  </r>
  <r>
    <n v="47.547199999999997"/>
    <n v="24.244"/>
    <n v="0"/>
    <n v="-2.13144"/>
    <n v="-0.395982"/>
    <n v="2.1679110262932841"/>
    <n v="7.8044796946558233"/>
    <x v="1"/>
    <n v="11.393052041705658"/>
    <x v="2"/>
    <x v="0"/>
    <n v="2"/>
    <n v="1"/>
    <n v="3"/>
  </r>
  <r>
    <n v="41.102699999999999"/>
    <n v="25.414899999999999"/>
    <n v="0"/>
    <n v="-0.85047799999999996"/>
    <n v="3.3664899999999998E-2"/>
    <n v="0.85114402657600197"/>
    <n v="3.0641184956736072"/>
    <x v="2"/>
    <n v="356.82234730413546"/>
    <x v="8"/>
    <x v="0"/>
    <n v="2"/>
    <n v="1"/>
    <n v="1"/>
  </r>
  <r>
    <n v="60.537999999999997"/>
    <n v="22.767299999999999"/>
    <n v="0"/>
    <n v="-2.89425"/>
    <n v="-0.92845299999999997"/>
    <n v="3.039524310761307"/>
    <n v="10.942287518740706"/>
    <x v="1"/>
    <n v="18.617173287676195"/>
    <x v="2"/>
    <x v="1"/>
    <n v="2"/>
    <n v="1"/>
    <n v="4"/>
  </r>
  <r>
    <n v="70.591899999999995"/>
    <n v="20.398099999999999"/>
    <n v="2.7868799999999999E-2"/>
    <n v="-2.68574"/>
    <n v="-0.23790800000000001"/>
    <n v="2.6962565834994265"/>
    <n v="9.7065237005979359"/>
    <x v="1"/>
    <n v="5.9586994061433813"/>
    <x v="8"/>
    <x v="1"/>
    <n v="2"/>
    <n v="1"/>
    <n v="3"/>
  </r>
  <r>
    <n v="56.604100000000003"/>
    <n v="22.346"/>
    <n v="0"/>
    <n v="-2.0561600000000002"/>
    <n v="0.28662399999999999"/>
    <n v="2.0760412478985097"/>
    <n v="7.4737484924346349"/>
    <x v="1"/>
    <n v="351.18242229132011"/>
    <x v="8"/>
    <x v="0"/>
    <n v="2"/>
    <n v="1"/>
    <n v="3"/>
  </r>
  <r>
    <n v="72.868700000000004"/>
    <n v="18.3721"/>
    <n v="0"/>
    <n v="-3.8487300000000002"/>
    <n v="0.187667"/>
    <n v="3.8533026763789269"/>
    <n v="13.871889634964138"/>
    <x v="0"/>
    <n v="356.30024643333178"/>
    <x v="8"/>
    <x v="1"/>
    <n v="1"/>
    <n v="1"/>
    <n v="4"/>
  </r>
  <r>
    <n v="59.365900000000003"/>
    <n v="20.430700000000002"/>
    <n v="0"/>
    <n v="-4.3575299999999997"/>
    <n v="-1.18475"/>
    <n v="4.5157170264975637"/>
    <n v="16.256581295391229"/>
    <x v="0"/>
    <n v="16.054761855966262"/>
    <x v="2"/>
    <x v="0"/>
    <n v="2"/>
    <n v="1"/>
    <n v="5"/>
  </r>
  <r>
    <n v="58.7438"/>
    <n v="21.337700000000002"/>
    <n v="0"/>
    <n v="-2.7880799999999999"/>
    <n v="-1.9412400000000001"/>
    <n v="3.3973228907479487"/>
    <n v="12.230362406692615"/>
    <x v="0"/>
    <n v="35.592000854177627"/>
    <x v="3"/>
    <x v="0"/>
    <n v="2"/>
    <n v="1"/>
    <n v="4"/>
  </r>
  <r>
    <n v="54.992600000000003"/>
    <n v="22.9038"/>
    <n v="0"/>
    <n v="-2.4232999999999998"/>
    <n v="-1.39489"/>
    <n v="2.7960867300747303"/>
    <n v="10.065912228269029"/>
    <x v="1"/>
    <n v="30.694534918578256"/>
    <x v="2"/>
    <x v="0"/>
    <n v="2"/>
    <n v="1"/>
    <n v="3"/>
  </r>
  <r>
    <n v="48.337800000000001"/>
    <n v="22.9023"/>
    <n v="0"/>
    <n v="-2.5266199999999999"/>
    <n v="-0.70202900000000001"/>
    <n v="2.6223373812766728"/>
    <n v="9.4404145725960227"/>
    <x v="1"/>
    <n v="16.371018327868995"/>
    <x v="2"/>
    <x v="0"/>
    <n v="2"/>
    <n v="1"/>
    <n v="3"/>
  </r>
  <r>
    <n v="47.011400000000002"/>
    <n v="22.818100000000001"/>
    <n v="0"/>
    <n v="-3.0419200000000002"/>
    <n v="-0.62229299999999999"/>
    <n v="3.1049196228322886"/>
    <n v="11.177710642196239"/>
    <x v="1"/>
    <n v="12.424847997765596"/>
    <x v="2"/>
    <x v="0"/>
    <n v="2"/>
    <n v="1"/>
    <n v="4"/>
  </r>
  <r>
    <n v="62.744100000000003"/>
    <n v="20.898800000000001"/>
    <n v="0"/>
    <n v="-3.2778999999999998"/>
    <n v="-1.8517999999999999"/>
    <n v="3.7648096432621925"/>
    <n v="13.553314715743893"/>
    <x v="0"/>
    <n v="30.235106138470798"/>
    <x v="2"/>
    <x v="1"/>
    <n v="2"/>
    <n v="1"/>
    <n v="4"/>
  </r>
  <r>
    <n v="46.7592"/>
    <n v="21.956199999999999"/>
    <n v="0"/>
    <n v="-2.0779399999999999"/>
    <n v="-1.08064"/>
    <n v="2.342139503360122"/>
    <n v="8.4317022120964396"/>
    <x v="1"/>
    <n v="28.258513933858893"/>
    <x v="2"/>
    <x v="0"/>
    <n v="2"/>
    <n v="1"/>
    <n v="3"/>
  </r>
  <r>
    <n v="57.049300000000002"/>
    <n v="22.857299999999999"/>
    <n v="0"/>
    <n v="-4.1428200000000004"/>
    <n v="-1.85676"/>
    <n v="4.5398805325691116"/>
    <n v="16.343569917248804"/>
    <x v="0"/>
    <n v="24.940087683499428"/>
    <x v="2"/>
    <x v="0"/>
    <n v="2"/>
    <n v="1"/>
    <n v="5"/>
  </r>
  <r>
    <n v="58.854399999999998"/>
    <n v="21.873000000000001"/>
    <n v="0"/>
    <n v="-3.3176800000000002"/>
    <n v="-1.42991"/>
    <n v="3.6127057990514535"/>
    <n v="13.005740876585232"/>
    <x v="0"/>
    <n v="24.118888751666219"/>
    <x v="2"/>
    <x v="0"/>
    <n v="2"/>
    <n v="1"/>
    <n v="4"/>
  </r>
  <r>
    <n v="51.817900000000002"/>
    <n v="23.337800000000001"/>
    <n v="0"/>
    <n v="-1.5096099999999999"/>
    <n v="-1.3954"/>
    <n v="2.0557391644126448"/>
    <n v="7.4006609918855215"/>
    <x v="1"/>
    <n v="43.451987547428558"/>
    <x v="3"/>
    <x v="0"/>
    <n v="2"/>
    <n v="1"/>
    <n v="3"/>
  </r>
  <r>
    <n v="46.0839"/>
    <n v="24.183700000000002"/>
    <n v="0"/>
    <n v="-3.24119"/>
    <n v="-0.440467"/>
    <n v="3.2709820840519748"/>
    <n v="11.775535502587109"/>
    <x v="1"/>
    <n v="8.6217230610431272"/>
    <x v="8"/>
    <x v="0"/>
    <n v="2"/>
    <n v="1"/>
    <n v="4"/>
  </r>
  <r>
    <n v="48.511099999999999"/>
    <n v="23.757200000000001"/>
    <n v="0"/>
    <n v="-2.9133900000000001"/>
    <n v="0.21293000000000001"/>
    <n v="2.9211608098493995"/>
    <n v="10.516178915457839"/>
    <x v="1"/>
    <n v="354.91881149366793"/>
    <x v="8"/>
    <x v="0"/>
    <n v="2"/>
    <n v="1"/>
    <n v="3"/>
  </r>
  <r>
    <n v="65.707599999999999"/>
    <n v="20.324300000000001"/>
    <n v="0"/>
    <n v="-4.36463"/>
    <n v="1.4350700000000001"/>
    <n v="4.5944989870278565"/>
    <n v="16.540196353300285"/>
    <x v="0"/>
    <n v="340.9701673116864"/>
    <x v="4"/>
    <x v="1"/>
    <n v="2"/>
    <n v="1"/>
    <n v="5"/>
  </r>
  <r>
    <n v="61.770299999999999"/>
    <n v="19.916799999999999"/>
    <n v="0"/>
    <n v="-2.3706999999999998"/>
    <n v="-0.99190500000000004"/>
    <n v="2.5698431895788891"/>
    <n v="9.2514354824840019"/>
    <x v="1"/>
    <n v="23.510645650351108"/>
    <x v="2"/>
    <x v="1"/>
    <n v="1"/>
    <n v="1"/>
    <n v="3"/>
  </r>
  <r>
    <n v="53.884599999999999"/>
    <n v="20.609400000000001"/>
    <n v="0"/>
    <n v="-3.2929300000000001"/>
    <n v="0.696017"/>
    <n v="3.3656838308416615"/>
    <n v="12.116461791029982"/>
    <x v="0"/>
    <n v="347.20390131131091"/>
    <x v="4"/>
    <x v="0"/>
    <n v="2"/>
    <n v="1"/>
    <n v="4"/>
  </r>
  <r>
    <n v="46.576500000000003"/>
    <n v="20.235700000000001"/>
    <n v="0"/>
    <n v="-2.42686"/>
    <n v="0.28702899999999998"/>
    <n v="2.4437747658982403"/>
    <n v="8.7975891572336646"/>
    <x v="1"/>
    <n v="352.3669445906902"/>
    <x v="8"/>
    <x v="0"/>
    <n v="2"/>
    <n v="1"/>
    <n v="3"/>
  </r>
  <r>
    <n v="45.871099999999998"/>
    <n v="20.459700000000002"/>
    <n v="0"/>
    <n v="-3.9527700000000001"/>
    <n v="-0.41082400000000002"/>
    <n v="3.9740617800779092"/>
    <n v="14.306622408280473"/>
    <x v="0"/>
    <n v="6.8257052293667186"/>
    <x v="8"/>
    <x v="0"/>
    <n v="2"/>
    <n v="1"/>
    <n v="4"/>
  </r>
  <r>
    <n v="49.6038"/>
    <n v="20.8048"/>
    <n v="0"/>
    <n v="-4.2945500000000001"/>
    <n v="-0.17707600000000001"/>
    <n v="4.2981991126838226"/>
    <n v="15.473516805661761"/>
    <x v="0"/>
    <n v="3.2715085225820246"/>
    <x v="8"/>
    <x v="0"/>
    <n v="2"/>
    <n v="1"/>
    <n v="5"/>
  </r>
  <r>
    <n v="58.736699999999999"/>
    <n v="18.873200000000001"/>
    <n v="0"/>
    <n v="-3.27102"/>
    <n v="-1.0000800000000001"/>
    <n v="3.4204870774204075"/>
    <n v="12.313753478713467"/>
    <x v="0"/>
    <n v="17.835821204681451"/>
    <x v="2"/>
    <x v="0"/>
    <n v="1"/>
    <n v="1"/>
    <n v="4"/>
  </r>
  <r>
    <n v="54.1098"/>
    <n v="20.3734"/>
    <n v="0"/>
    <n v="-3.34979"/>
    <n v="-0.60998600000000003"/>
    <n v="3.4048753228710154"/>
    <n v="12.257551162335655"/>
    <x v="0"/>
    <n v="11.189892602742219"/>
    <x v="8"/>
    <x v="0"/>
    <n v="2"/>
    <n v="1"/>
    <n v="4"/>
  </r>
  <r>
    <n v="57.158999999999999"/>
    <n v="20.513100000000001"/>
    <n v="0"/>
    <n v="-3.39906"/>
    <n v="-0.84270400000000001"/>
    <n v="3.5019650077086717"/>
    <n v="12.607074027751219"/>
    <x v="0"/>
    <n v="14.775292609296088"/>
    <x v="2"/>
    <x v="0"/>
    <n v="2"/>
    <n v="1"/>
    <n v="4"/>
  </r>
  <r>
    <n v="52.787500000000001"/>
    <n v="21.400700000000001"/>
    <n v="0"/>
    <n v="-2.8807"/>
    <n v="-1.2508999999999999"/>
    <n v="3.1405705373387174"/>
    <n v="11.306053934419383"/>
    <x v="1"/>
    <n v="24.27435262507521"/>
    <x v="2"/>
    <x v="0"/>
    <n v="2"/>
    <n v="1"/>
    <n v="4"/>
  </r>
  <r>
    <n v="44.732199999999999"/>
    <n v="22.3977"/>
    <n v="0"/>
    <n v="-1.9868399999999999"/>
    <n v="-0.839028"/>
    <n v="2.156733912744917"/>
    <n v="7.7642420858817012"/>
    <x v="1"/>
    <n v="23.699133650254595"/>
    <x v="2"/>
    <x v="0"/>
    <n v="2"/>
    <n v="1"/>
    <n v="3"/>
  </r>
  <r>
    <n v="50.178699999999999"/>
    <n v="22.5947"/>
    <n v="0"/>
    <n v="-1.84582"/>
    <n v="-1.09016"/>
    <n v="2.1437118038579719"/>
    <n v="7.7173624938886993"/>
    <x v="1"/>
    <n v="31.332363811101743"/>
    <x v="2"/>
    <x v="0"/>
    <n v="2"/>
    <n v="1"/>
    <n v="3"/>
  </r>
  <r>
    <n v="52.848100000000002"/>
    <n v="23.216100000000001"/>
    <n v="0"/>
    <n v="-3.22803"/>
    <n v="-2.6864499999999998"/>
    <n v="4.1996656156651326"/>
    <n v="15.118796216394477"/>
    <x v="0"/>
    <n v="40.486779370849519"/>
    <x v="3"/>
    <x v="0"/>
    <n v="2"/>
    <n v="1"/>
    <n v="5"/>
  </r>
  <r>
    <n v="54.7044"/>
    <n v="23.321300000000001"/>
    <n v="0.40210400000000002"/>
    <n v="-2.3919800000000002"/>
    <n v="-1.44851"/>
    <n v="2.7963815083961632"/>
    <n v="10.066973430226188"/>
    <x v="1"/>
    <n v="31.96041578190048"/>
    <x v="2"/>
    <x v="0"/>
    <n v="2"/>
    <n v="1"/>
    <n v="3"/>
  </r>
  <r>
    <n v="43.544699999999999"/>
    <n v="25.6645"/>
    <n v="0"/>
    <n v="-3.0031500000000002"/>
    <n v="-0.17358199999999999"/>
    <n v="3.0081623349187789"/>
    <n v="10.829384405707604"/>
    <x v="1"/>
    <n v="4.2135462768941636"/>
    <x v="8"/>
    <x v="0"/>
    <n v="2"/>
    <n v="1"/>
    <n v="4"/>
  </r>
  <r>
    <n v="38.737200000000001"/>
    <n v="26.573699999999999"/>
    <n v="0"/>
    <n v="-0.64701399999999998"/>
    <n v="-0.16620699999999999"/>
    <n v="0.66802087021664225"/>
    <n v="2.4048751327799121"/>
    <x v="2"/>
    <n v="15.25546714853013"/>
    <x v="2"/>
    <x v="2"/>
    <n v="2"/>
    <n v="1"/>
    <n v="1"/>
  </r>
  <r>
    <n v="43.940300000000001"/>
    <n v="26.5153"/>
    <n v="2.8961600000000001E-5"/>
    <n v="-3.5762800000000001"/>
    <n v="-1.5216099999999999"/>
    <n v="3.8865248784100173"/>
    <n v="13.991489562276062"/>
    <x v="0"/>
    <n v="23.852799002256631"/>
    <x v="2"/>
    <x v="0"/>
    <n v="2"/>
    <n v="1"/>
    <n v="4"/>
  </r>
  <r>
    <n v="46.982100000000003"/>
    <n v="26.0258"/>
    <n v="4.9497999999999998"/>
    <n v="-1.78179"/>
    <n v="-1.2146600000000001"/>
    <n v="2.1564263306915912"/>
    <n v="7.7631347904897288"/>
    <x v="1"/>
    <n v="35.029346395084133"/>
    <x v="3"/>
    <x v="0"/>
    <n v="2"/>
    <n v="1"/>
    <n v="3"/>
  </r>
  <r>
    <n v="51.631500000000003"/>
    <n v="24.736899999999999"/>
    <n v="1.43979E-2"/>
    <n v="-3.71014"/>
    <n v="-2.4464700000000001"/>
    <n v="4.444137068149451"/>
    <n v="15.998893445338023"/>
    <x v="0"/>
    <n v="34.152206350000512"/>
    <x v="3"/>
    <x v="0"/>
    <n v="2"/>
    <n v="1"/>
    <n v="5"/>
  </r>
  <r>
    <n v="47.617899999999999"/>
    <n v="26.130199999999999"/>
    <n v="0"/>
    <n v="-1.8591200000000001"/>
    <n v="-1.7718700000000001"/>
    <n v="2.5682387878271755"/>
    <n v="9.245659636177832"/>
    <x v="1"/>
    <n v="44.322408331552793"/>
    <x v="3"/>
    <x v="0"/>
    <n v="2"/>
    <n v="1"/>
    <n v="3"/>
  </r>
  <r>
    <n v="46.713200000000001"/>
    <n v="27.441199999999998"/>
    <n v="0"/>
    <n v="-3.3247300000000002"/>
    <n v="-0.32399499999999998"/>
    <n v="3.3404793567577995"/>
    <n v="12.025725684328078"/>
    <x v="0"/>
    <n v="6.4598609444107353"/>
    <x v="8"/>
    <x v="0"/>
    <n v="2"/>
    <n v="1"/>
    <n v="4"/>
  </r>
  <r>
    <n v="72.392099999999999"/>
    <n v="20.717199999999998"/>
    <n v="0"/>
    <n v="-1.9142399999999999"/>
    <n v="2.1330399999999998"/>
    <n v="2.8660381049804622"/>
    <n v="10.317737177929665"/>
    <x v="1"/>
    <n v="311.22953994219938"/>
    <x v="9"/>
    <x v="1"/>
    <n v="2"/>
    <n v="1"/>
    <n v="3"/>
  </r>
  <r>
    <n v="93.956100000000006"/>
    <n v="13.118499999999999"/>
    <n v="1.59609"/>
    <n v="-1.4919199999999999"/>
    <n v="0.76455399999999996"/>
    <n v="1.6764152544390662"/>
    <n v="6.0350949159806389"/>
    <x v="1"/>
    <n v="332.08310463402518"/>
    <x v="4"/>
    <x v="3"/>
    <n v="1"/>
    <n v="1"/>
    <n v="2"/>
  </r>
  <r>
    <n v="84.125500000000002"/>
    <n v="14.256500000000001"/>
    <n v="8.73378E-3"/>
    <n v="-2.3248000000000002"/>
    <n v="0.866981"/>
    <n v="2.4811995273175835"/>
    <n v="8.9323182983433007"/>
    <x v="1"/>
    <n v="338.73047837557272"/>
    <x v="4"/>
    <x v="3"/>
    <n v="1"/>
    <n v="1"/>
    <n v="3"/>
  </r>
  <r>
    <n v="49.4557"/>
    <n v="19.518899999999999"/>
    <n v="0"/>
    <n v="-2.55897"/>
    <n v="2.1787800000000002"/>
    <n v="3.3608644348292298"/>
    <n v="12.099111965385228"/>
    <x v="0"/>
    <n v="318.87260324820716"/>
    <x v="9"/>
    <x v="0"/>
    <n v="1"/>
    <n v="1"/>
    <n v="4"/>
  </r>
  <r>
    <n v="37.682899999999997"/>
    <n v="20.1113"/>
    <n v="0"/>
    <n v="-2.59293"/>
    <n v="1.9737199999999999"/>
    <n v="3.2586587153766193"/>
    <n v="11.73117137535583"/>
    <x v="1"/>
    <n v="321.9904274662066"/>
    <x v="9"/>
    <x v="2"/>
    <n v="2"/>
    <n v="1"/>
    <n v="4"/>
  </r>
  <r>
    <n v="44.516100000000002"/>
    <n v="22.134899999999998"/>
    <n v="0"/>
    <n v="-2.9300099999999998"/>
    <n v="1.94278"/>
    <n v="3.5155871100713747"/>
    <n v="12.656113596256949"/>
    <x v="0"/>
    <n v="325.70257061337213"/>
    <x v="9"/>
    <x v="0"/>
    <n v="2"/>
    <n v="1"/>
    <n v="4"/>
  </r>
  <r>
    <n v="45.561399999999999"/>
    <n v="23.508199999999999"/>
    <n v="0"/>
    <n v="-2.94109"/>
    <n v="-0.38497100000000001"/>
    <n v="2.9661781906926969"/>
    <n v="10.678241486493709"/>
    <x v="1"/>
    <n v="8.3415443442487742"/>
    <x v="8"/>
    <x v="0"/>
    <n v="2"/>
    <n v="1"/>
    <n v="3"/>
  </r>
  <r>
    <n v="48.285200000000003"/>
    <n v="23.602399999999999"/>
    <n v="0"/>
    <n v="-3.6706300000000001"/>
    <n v="-0.87496700000000005"/>
    <n v="3.7734721210032811"/>
    <n v="13.584499635611813"/>
    <x v="0"/>
    <n v="14.261152811692426"/>
    <x v="2"/>
    <x v="0"/>
    <n v="2"/>
    <n v="1"/>
    <n v="4"/>
  </r>
  <r>
    <n v="44.232500000000002"/>
    <n v="24.794699999999999"/>
    <n v="0"/>
    <n v="-3.1825999999999999"/>
    <n v="-2.1358700000000002"/>
    <n v="3.8328688233358572"/>
    <n v="13.798327764009086"/>
    <x v="0"/>
    <n v="34.614824172658501"/>
    <x v="3"/>
    <x v="0"/>
    <n v="2"/>
    <n v="1"/>
    <n v="4"/>
  </r>
  <r>
    <n v="38.841900000000003"/>
    <n v="25.9193"/>
    <n v="0"/>
    <n v="-2.2864800000000001"/>
    <n v="-1.6119699999999999"/>
    <n v="2.797577178792392"/>
    <n v="10.071277843652611"/>
    <x v="1"/>
    <n v="35.926034382098294"/>
    <x v="3"/>
    <x v="2"/>
    <n v="2"/>
    <n v="1"/>
    <n v="3"/>
  </r>
  <r>
    <n v="45.428400000000003"/>
    <n v="26.171299999999999"/>
    <n v="0"/>
    <n v="-3.52433"/>
    <n v="-0.58310099999999998"/>
    <n v="3.5722414147284334"/>
    <n v="12.860069093022361"/>
    <x v="0"/>
    <n v="10.268831975593486"/>
    <x v="8"/>
    <x v="0"/>
    <n v="2"/>
    <n v="1"/>
    <n v="4"/>
  </r>
  <r>
    <n v="53.278799999999997"/>
    <n v="24.550799999999999"/>
    <n v="0"/>
    <n v="-4.0475300000000001"/>
    <n v="-0.177953"/>
    <n v="4.0514400367164516"/>
    <n v="14.585184132179226"/>
    <x v="0"/>
    <n v="3.4270188297834068"/>
    <x v="8"/>
    <x v="0"/>
    <n v="2"/>
    <n v="1"/>
    <n v="5"/>
  </r>
  <r>
    <n v="47.514000000000003"/>
    <n v="23.639500000000002"/>
    <n v="0"/>
    <n v="-4.8403499999999999"/>
    <n v="-0.97884599999999999"/>
    <n v="4.9383324730333822"/>
    <n v="17.777996902920176"/>
    <x v="0"/>
    <n v="12.296425158156694"/>
    <x v="2"/>
    <x v="0"/>
    <n v="2"/>
    <n v="1"/>
    <n v="5"/>
  </r>
  <r>
    <n v="41.2151"/>
    <n v="23.8719"/>
    <n v="0"/>
    <n v="-2.27366"/>
    <n v="-1.0329200000000001"/>
    <n v="2.4972892347503524"/>
    <n v="8.9902412451012683"/>
    <x v="1"/>
    <n v="25.229492526296468"/>
    <x v="2"/>
    <x v="0"/>
    <n v="2"/>
    <n v="1"/>
    <n v="3"/>
  </r>
  <r>
    <n v="32.962800000000001"/>
    <n v="26.566600000000001"/>
    <n v="0"/>
    <n v="-2.8088600000000001"/>
    <n v="-0.57498700000000003"/>
    <n v="2.867107348839419"/>
    <n v="10.321586455821908"/>
    <x v="1"/>
    <n v="12.432087062202669"/>
    <x v="2"/>
    <x v="2"/>
    <n v="2"/>
    <n v="1"/>
    <n v="3"/>
  </r>
  <r>
    <n v="32.3598"/>
    <n v="25.748799999999999"/>
    <n v="0"/>
    <n v="-4.1203399999999997"/>
    <n v="-0.58772100000000005"/>
    <n v="4.1620448927709797"/>
    <n v="14.983361613975527"/>
    <x v="0"/>
    <n v="8.9987329749251046"/>
    <x v="8"/>
    <x v="2"/>
    <n v="2"/>
    <n v="1"/>
    <n v="5"/>
  </r>
  <r>
    <n v="39.411499999999997"/>
    <n v="25.4559"/>
    <n v="0"/>
    <n v="-2.2347700000000001"/>
    <n v="-1.7291700000000001"/>
    <n v="2.8256372452599079"/>
    <n v="10.172294082935668"/>
    <x v="1"/>
    <n v="38.460296572691362"/>
    <x v="3"/>
    <x v="2"/>
    <n v="2"/>
    <n v="1"/>
    <n v="3"/>
  </r>
  <r>
    <n v="31.366499999999998"/>
    <n v="27.150500000000001"/>
    <n v="0"/>
    <n v="-2.7096200000000001"/>
    <n v="-0.71766099999999999"/>
    <n v="2.8030479580843779"/>
    <n v="10.09097264910376"/>
    <x v="1"/>
    <n v="15.681014360046078"/>
    <x v="2"/>
    <x v="2"/>
    <n v="2"/>
    <n v="1"/>
    <n v="3"/>
  </r>
  <r>
    <n v="36.977400000000003"/>
    <n v="27.356100000000001"/>
    <n v="0"/>
    <n v="-2.5507300000000002"/>
    <n v="-0.244141"/>
    <n v="2.5623872386470006"/>
    <n v="9.2245940591292026"/>
    <x v="1"/>
    <n v="6.3618282340802352"/>
    <x v="8"/>
    <x v="2"/>
    <n v="2"/>
    <n v="1"/>
    <n v="3"/>
  </r>
  <r>
    <n v="31.441099999999999"/>
    <n v="27.907299999999999"/>
    <n v="0"/>
    <n v="-4.2314699999999998"/>
    <n v="-1.1944300000000001"/>
    <n v="4.3968171881259748"/>
    <n v="15.82854187725351"/>
    <x v="0"/>
    <n v="16.604645345142728"/>
    <x v="2"/>
    <x v="2"/>
    <n v="2"/>
    <n v="1"/>
    <n v="5"/>
  </r>
  <r>
    <n v="31.441099999999999"/>
    <n v="27.907299999999999"/>
    <n v="0"/>
    <n v="-2.6234799999999998"/>
    <n v="-0.74956699999999998"/>
    <n v="2.7284607378316807"/>
    <n v="9.8224586561940512"/>
    <x v="1"/>
    <n v="16.786188295625095"/>
    <x v="2"/>
    <x v="2"/>
    <n v="2"/>
    <n v="1"/>
    <n v="3"/>
  </r>
  <r>
    <n v="27.1859"/>
    <n v="28.656199999999998"/>
    <n v="0"/>
    <n v="-2.8261500000000002"/>
    <n v="-1.0213099999999999"/>
    <n v="3.0050287750036606"/>
    <n v="10.818103590013179"/>
    <x v="1"/>
    <n v="20.68942847498451"/>
    <x v="2"/>
    <x v="2"/>
    <n v="2"/>
    <n v="1"/>
    <n v="4"/>
  </r>
  <r>
    <n v="35.1798"/>
    <n v="26.869299999999999"/>
    <n v="1.3291000000000001E-2"/>
    <n v="-4.1090499999999999"/>
    <n v="-1.32673"/>
    <n v="4.3179282526924876"/>
    <n v="15.544541709692956"/>
    <x v="0"/>
    <n v="18.72500858347405"/>
    <x v="2"/>
    <x v="2"/>
    <n v="2"/>
    <n v="1"/>
    <n v="5"/>
  </r>
  <r>
    <n v="39.317399999999999"/>
    <n v="25.114000000000001"/>
    <n v="0"/>
    <n v="-3.7377600000000002"/>
    <n v="-0.97300399999999998"/>
    <n v="3.8623291679524159"/>
    <n v="13.904385004628697"/>
    <x v="0"/>
    <n v="15.438956011416082"/>
    <x v="2"/>
    <x v="2"/>
    <n v="2"/>
    <n v="1"/>
    <n v="4"/>
  </r>
  <r>
    <n v="31.001100000000001"/>
    <n v="27.7925"/>
    <n v="0"/>
    <n v="-2.3204199999999999"/>
    <n v="-1.4121900000000001"/>
    <n v="2.7163632990636581"/>
    <n v="9.7789078766291695"/>
    <x v="1"/>
    <n v="32.086327047242008"/>
    <x v="2"/>
    <x v="2"/>
    <n v="2"/>
    <n v="1"/>
    <n v="3"/>
  </r>
  <r>
    <n v="33.020499999999998"/>
    <n v="27.6082"/>
    <n v="0"/>
    <n v="-4.0688199999999997"/>
    <n v="1.1654100000000001"/>
    <n v="4.2324315305152895"/>
    <n v="15.236753509855042"/>
    <x v="0"/>
    <n v="343.17641275442088"/>
    <x v="4"/>
    <x v="2"/>
    <n v="2"/>
    <n v="1"/>
    <n v="5"/>
  </r>
  <r>
    <n v="39.8992"/>
    <n v="26.0656"/>
    <n v="1.8180500000000001E-3"/>
    <n v="-2.1346799999999999"/>
    <n v="-1.3261099999999999"/>
    <n v="2.5130512200311395"/>
    <n v="9.0469843921121029"/>
    <x v="1"/>
    <n v="32.608715803626893"/>
    <x v="2"/>
    <x v="2"/>
    <n v="2"/>
    <n v="1"/>
    <n v="3"/>
  </r>
  <r>
    <n v="31.043900000000001"/>
    <n v="29.462900000000001"/>
    <n v="0"/>
    <n v="-1.5377099999999999"/>
    <n v="0.34026400000000001"/>
    <n v="1.5749068651180613"/>
    <n v="5.6696647144250205"/>
    <x v="2"/>
    <n v="346.66412397139408"/>
    <x v="4"/>
    <x v="2"/>
    <n v="2"/>
    <n v="1"/>
    <n v="2"/>
  </r>
  <r>
    <n v="24.049299999999999"/>
    <n v="31.007400000000001"/>
    <n v="0"/>
    <n v="-3.6499799999999998"/>
    <n v="-0.50455000000000005"/>
    <n v="3.6846878704850972"/>
    <n v="13.264876333746351"/>
    <x v="0"/>
    <n v="8.7524772421677994"/>
    <x v="8"/>
    <x v="2"/>
    <n v="3"/>
    <n v="1"/>
    <n v="4"/>
  </r>
  <r>
    <n v="23.492000000000001"/>
    <n v="32.091900000000003"/>
    <n v="0"/>
    <n v="-2.5505200000000001"/>
    <n v="-0.88747699999999996"/>
    <n v="2.7005124876454469"/>
    <n v="9.7218449555236095"/>
    <x v="1"/>
    <n v="20.009973148127841"/>
    <x v="2"/>
    <x v="2"/>
    <n v="3"/>
    <n v="1"/>
    <n v="3"/>
  </r>
  <r>
    <n v="25.430399999999999"/>
    <n v="31.3169"/>
    <n v="0"/>
    <n v="-3.7880500000000001"/>
    <n v="-1.66177"/>
    <n v="4.1365205590447633"/>
    <n v="14.891474012561149"/>
    <x v="0"/>
    <n v="24.487552654330045"/>
    <x v="2"/>
    <x v="2"/>
    <n v="3"/>
    <n v="1"/>
    <n v="5"/>
  </r>
  <r>
    <n v="40.859299999999998"/>
    <n v="27.469200000000001"/>
    <n v="1.62616"/>
    <n v="-2.3972500000000001"/>
    <n v="-1.3440000000000001"/>
    <n v="2.7482983030413566"/>
    <n v="9.8938738909488837"/>
    <x v="1"/>
    <n v="30.049282585265161"/>
    <x v="2"/>
    <x v="0"/>
    <n v="2"/>
    <n v="1"/>
    <n v="3"/>
  </r>
  <r>
    <n v="86.240600000000001"/>
    <n v="19.318999999999999"/>
    <n v="8.8165200000000006"/>
    <n v="-0.97002299999999997"/>
    <n v="-8.7806300000000004E-2"/>
    <n v="0.97398899729344479"/>
    <n v="3.5063603902564013"/>
    <x v="2"/>
    <n v="6.0682847139323712"/>
    <x v="8"/>
    <x v="3"/>
    <n v="1"/>
    <n v="1"/>
    <n v="1"/>
  </r>
  <r>
    <n v="70.407399999999996"/>
    <n v="21.154399999999999"/>
    <n v="4.6870599999999998"/>
    <n v="-1.5355300000000001"/>
    <n v="1.64574"/>
    <n v="2.2508470691053182"/>
    <n v="8.1030494487791458"/>
    <x v="1"/>
    <n v="312.33417747907095"/>
    <x v="9"/>
    <x v="1"/>
    <n v="2"/>
    <n v="1"/>
    <n v="3"/>
  </r>
  <r>
    <n v="57.751300000000001"/>
    <n v="24.7743"/>
    <n v="1.13757"/>
    <n v="-2.7237200000000001"/>
    <n v="0.50737600000000005"/>
    <n v="2.7705741361270233"/>
    <n v="9.9740668900572835"/>
    <x v="1"/>
    <n v="348.5794506813844"/>
    <x v="4"/>
    <x v="0"/>
    <n v="2"/>
    <n v="1"/>
    <n v="3"/>
  </r>
  <r>
    <n v="44.273099999999999"/>
    <n v="25.832000000000001"/>
    <n v="0"/>
    <n v="-2.6978"/>
    <n v="-1.5995699999999999"/>
    <n v="3.1363591989598385"/>
    <n v="11.290893116255418"/>
    <x v="1"/>
    <n v="31.429731966736966"/>
    <x v="2"/>
    <x v="0"/>
    <n v="2"/>
    <n v="1"/>
    <n v="4"/>
  </r>
  <r>
    <n v="34.130600000000001"/>
    <n v="27.9376"/>
    <n v="0"/>
    <n v="-2.37086"/>
    <n v="-0.96032200000000001"/>
    <n v="2.5579670606331115"/>
    <n v="9.2086814182792018"/>
    <x v="1"/>
    <n v="22.859993912190902"/>
    <x v="2"/>
    <x v="2"/>
    <n v="2"/>
    <n v="1"/>
    <n v="3"/>
  </r>
  <r>
    <n v="27.649899999999999"/>
    <n v="31.0505"/>
    <n v="0"/>
    <n v="-1.05193"/>
    <n v="-1.41025"/>
    <n v="1.7593640292446586"/>
    <n v="6.333710505280771"/>
    <x v="1"/>
    <n v="53.929531605428409"/>
    <x v="3"/>
    <x v="2"/>
    <n v="3"/>
    <n v="1"/>
    <n v="2"/>
  </r>
  <r>
    <n v="21.897500000000001"/>
    <n v="33.145499999999998"/>
    <n v="0"/>
    <n v="-2.6451199999999999"/>
    <n v="-1.2664299999999999"/>
    <n v="2.932661719206632"/>
    <n v="10.557582189143876"/>
    <x v="1"/>
    <n v="26.375526245045165"/>
    <x v="2"/>
    <x v="2"/>
    <n v="3"/>
    <n v="1"/>
    <n v="3"/>
  </r>
  <r>
    <n v="23.418299999999999"/>
    <n v="33.0349"/>
    <n v="0"/>
    <n v="-3.4748999999999999"/>
    <n v="-4.4647600000000003E-2"/>
    <n v="3.4751868177388334"/>
    <n v="12.510672543859801"/>
    <x v="0"/>
    <n v="1.654842867685943"/>
    <x v="8"/>
    <x v="2"/>
    <n v="3"/>
    <n v="1"/>
    <n v="4"/>
  </r>
  <r>
    <n v="29.182700000000001"/>
    <n v="31.789200000000001"/>
    <n v="0"/>
    <n v="-3.8532199999999999"/>
    <n v="-0.85203300000000004"/>
    <n v="3.9462975814665824"/>
    <n v="14.206671293279697"/>
    <x v="0"/>
    <n v="13.32732453332352"/>
    <x v="2"/>
    <x v="2"/>
    <n v="3"/>
    <n v="1"/>
    <n v="4"/>
  </r>
  <r>
    <n v="29.429300000000001"/>
    <n v="31.1434"/>
    <n v="0"/>
    <n v="-2.9610099999999999"/>
    <n v="-0.75151999999999997"/>
    <n v="3.0548915742624971"/>
    <n v="10.997609667344991"/>
    <x v="1"/>
    <n v="15.090761052590665"/>
    <x v="2"/>
    <x v="2"/>
    <n v="3"/>
    <n v="1"/>
    <n v="4"/>
  </r>
  <r>
    <n v="25.8856"/>
    <n v="32.232100000000003"/>
    <n v="0"/>
    <n v="-3.0978699999999999"/>
    <n v="-0.64268800000000004"/>
    <n v="3.1638341300144037"/>
    <n v="11.389802868051854"/>
    <x v="1"/>
    <n v="12.582812066739621"/>
    <x v="2"/>
    <x v="2"/>
    <n v="3"/>
    <n v="1"/>
    <n v="4"/>
  </r>
  <r>
    <n v="17.949100000000001"/>
    <n v="33.968899999999998"/>
    <n v="0"/>
    <n v="-4.2012999999999998"/>
    <n v="-1.44794"/>
    <n v="4.4438105195428843"/>
    <n v="15.997717870354384"/>
    <x v="0"/>
    <n v="19.841077854985542"/>
    <x v="2"/>
    <x v="4"/>
    <n v="3"/>
    <n v="1"/>
    <n v="5"/>
  </r>
  <r>
    <n v="33.472299999999997"/>
    <n v="30.822299999999998"/>
    <n v="0"/>
    <n v="-3.4550399999999999"/>
    <n v="-1.8432900000000001"/>
    <n v="3.9159953301427723"/>
    <n v="14.097583188513982"/>
    <x v="0"/>
    <n v="28.85883507219981"/>
    <x v="2"/>
    <x v="2"/>
    <n v="3"/>
    <n v="1"/>
    <n v="4"/>
  </r>
  <r>
    <n v="35.612499999999997"/>
    <n v="30.876899999999999"/>
    <n v="2.1591999999999998"/>
    <n v="-3.8117700000000001"/>
    <n v="-2.2470400000000001"/>
    <n v="4.4247914407913065"/>
    <n v="15.929249186848704"/>
    <x v="0"/>
    <n v="31.285443456194969"/>
    <x v="2"/>
    <x v="2"/>
    <n v="3"/>
    <n v="1"/>
    <n v="5"/>
  </r>
  <r>
    <n v="24.158200000000001"/>
    <n v="33.402999999999999"/>
    <n v="3.1322999999999999"/>
    <n v="-2.6522899999999998"/>
    <n v="-2.00265"/>
    <n v="3.3234393730892697"/>
    <n v="11.964381743121372"/>
    <x v="0"/>
    <n v="37.787738734611196"/>
    <x v="3"/>
    <x v="2"/>
    <n v="3"/>
    <n v="1"/>
    <n v="4"/>
  </r>
  <r>
    <n v="31.778400000000001"/>
    <n v="31.387799999999999"/>
    <n v="1.30263"/>
    <n v="0.234096"/>
    <n v="-2.7331299999999999E-2"/>
    <n v="0.23568609881724037"/>
    <n v="0.8484699557420653"/>
    <x v="2"/>
    <n v="173.37484978416961"/>
    <x v="1"/>
    <x v="2"/>
    <n v="3"/>
    <n v="1"/>
    <n v="1"/>
  </r>
  <r>
    <n v="36.471400000000003"/>
    <n v="31.433299999999999"/>
    <n v="2.5084599999999999"/>
    <n v="-1.41774"/>
    <n v="2.4510200000000002"/>
    <n v="2.8315165102820785"/>
    <n v="10.193459437015482"/>
    <x v="1"/>
    <n v="299.43108739206775"/>
    <x v="10"/>
    <x v="2"/>
    <n v="3"/>
    <n v="1"/>
    <n v="3"/>
  </r>
  <r>
    <n v="22.6874"/>
    <n v="33.885300000000001"/>
    <n v="4.7354399999999996"/>
    <n v="1.9272100000000001"/>
    <n v="-0.88178599999999996"/>
    <n v="2.119359557483345"/>
    <n v="7.6296944069400423"/>
    <x v="1"/>
    <n v="155.53975857193183"/>
    <x v="0"/>
    <x v="2"/>
    <n v="3"/>
    <n v="1"/>
    <n v="3"/>
  </r>
  <r>
    <n v="37.545299999999997"/>
    <n v="30.930900000000001"/>
    <n v="8.5466499999999996"/>
    <n v="1.0835600000000001"/>
    <n v="-0.61274399999999996"/>
    <n v="1.2448122280633334"/>
    <n v="4.4813240210280005"/>
    <x v="2"/>
    <n v="150.66333102113381"/>
    <x v="0"/>
    <x v="2"/>
    <n v="3"/>
    <n v="1"/>
    <n v="2"/>
  </r>
  <r>
    <n v="83.429400000000001"/>
    <n v="22.2761"/>
    <n v="6.7525199999999996"/>
    <n v="-3.2022599999999999"/>
    <n v="-0.74026800000000004"/>
    <n v="3.2867104860976117"/>
    <n v="11.832157749951403"/>
    <x v="1"/>
    <n v="13.872219883084313"/>
    <x v="2"/>
    <x v="3"/>
    <n v="2"/>
    <n v="1"/>
    <n v="4"/>
  </r>
  <r>
    <n v="68.196100000000001"/>
    <n v="24.316500000000001"/>
    <n v="1.49746"/>
    <n v="-1.6287700000000001"/>
    <n v="-1.37073"/>
    <n v="2.1288007059844753"/>
    <n v="7.6636825415441114"/>
    <x v="1"/>
    <n v="40.800146182159381"/>
    <x v="3"/>
    <x v="1"/>
    <n v="2"/>
    <n v="1"/>
    <n v="3"/>
  </r>
  <r>
    <n v="54.610799999999998"/>
    <n v="27.154"/>
    <n v="0.49406800000000001"/>
    <n v="4.9167000000000002E-2"/>
    <n v="-1.1160600000000001"/>
    <n v="1.1171424785984105"/>
    <n v="4.0217129229542783"/>
    <x v="2"/>
    <n v="92.970797229644759"/>
    <x v="11"/>
    <x v="0"/>
    <n v="2"/>
    <n v="1"/>
    <n v="2"/>
  </r>
  <r>
    <n v="39.898600000000002"/>
    <n v="30.366199999999999"/>
    <n v="1.5845"/>
    <n v="-0.384824"/>
    <n v="-0.59714699999999998"/>
    <n v="0.71040414595144363"/>
    <n v="2.5574549254251973"/>
    <x v="2"/>
    <n v="57.830080668658198"/>
    <x v="7"/>
    <x v="2"/>
    <n v="3"/>
    <n v="1"/>
    <n v="1"/>
  </r>
  <r>
    <n v="53.537700000000001"/>
    <n v="26.674800000000001"/>
    <n v="26.675799999999999"/>
    <n v="1.3177399999999999"/>
    <n v="0.77607300000000001"/>
    <n v="1.5292900342737474"/>
    <n v="5.5054441233854909"/>
    <x v="2"/>
    <n v="210.33934852710848"/>
    <x v="12"/>
    <x v="0"/>
    <n v="2"/>
    <n v="3"/>
    <n v="2"/>
  </r>
  <r>
    <n v="74.9726"/>
    <n v="23.5608"/>
    <n v="1.35294"/>
    <n v="-1.6192299999999999"/>
    <n v="0.98723799999999995"/>
    <n v="1.8964558158691702"/>
    <n v="6.8272409371290133"/>
    <x v="1"/>
    <n v="327.86779221358029"/>
    <x v="4"/>
    <x v="1"/>
    <n v="2"/>
    <n v="1"/>
    <n v="2"/>
  </r>
  <r>
    <n v="87.248599999999996"/>
    <n v="18.868200000000002"/>
    <n v="5.4615"/>
    <n v="-1.9718500000000001"/>
    <n v="-0.33843000000000001"/>
    <n v="2.0006817056693453"/>
    <n v="7.2024541404096434"/>
    <x v="1"/>
    <n v="10.611403500343357"/>
    <x v="8"/>
    <x v="3"/>
    <n v="1"/>
    <n v="1"/>
    <n v="3"/>
  </r>
  <r>
    <n v="80.715599999999995"/>
    <n v="19.0947"/>
    <n v="0.19817599999999999"/>
    <n v="-2.16554"/>
    <n v="-0.98217900000000002"/>
    <n v="2.3778643947124065"/>
    <n v="8.5603118209646638"/>
    <x v="1"/>
    <n v="25.194086129240247"/>
    <x v="2"/>
    <x v="3"/>
    <n v="1"/>
    <n v="1"/>
    <n v="3"/>
  </r>
  <r>
    <n v="85.867599999999996"/>
    <n v="18.042400000000001"/>
    <n v="4.0137"/>
    <n v="-1.9937800000000001"/>
    <n v="-0.17364399999999999"/>
    <n v="2.0013272913584128"/>
    <n v="7.2047782488902863"/>
    <x v="1"/>
    <n v="5.8744697305831153"/>
    <x v="8"/>
    <x v="3"/>
    <n v="1"/>
    <n v="1"/>
    <n v="3"/>
  </r>
  <r>
    <n v="92.075699999999998"/>
    <n v="17.173400000000001"/>
    <n v="11.7706"/>
    <n v="-1.1057900000000001"/>
    <n v="-0.63460300000000003"/>
    <n v="1.2749480349053448"/>
    <n v="4.589812925659241"/>
    <x v="2"/>
    <n v="30.620629774472974"/>
    <x v="2"/>
    <x v="3"/>
    <n v="1"/>
    <n v="2"/>
    <n v="2"/>
  </r>
  <r>
    <n v="72.985699999999994"/>
    <n v="23.8398"/>
    <n v="1.32579"/>
    <n v="-0.85338700000000001"/>
    <n v="1.2407899999999999E-2"/>
    <n v="0.85347719814381096"/>
    <n v="3.0725179133177196"/>
    <x v="2"/>
    <n v="358.24878497691839"/>
    <x v="8"/>
    <x v="1"/>
    <n v="2"/>
    <n v="1"/>
    <n v="1"/>
  </r>
  <r>
    <n v="72.985699999999994"/>
    <n v="23.8398"/>
    <n v="4.5473699999999999E-2"/>
    <n v="-1.7144999999999999"/>
    <n v="-0.78810199999999997"/>
    <n v="1.8869591973341659"/>
    <n v="6.7930531104029974"/>
    <x v="1"/>
    <n v="25.482729452284048"/>
    <x v="2"/>
    <x v="1"/>
    <n v="2"/>
    <n v="1"/>
    <n v="2"/>
  </r>
  <r>
    <n v="72.985699999999994"/>
    <n v="23.8398"/>
    <n v="2.4640299999999999E-3"/>
    <n v="-2.5756100000000002"/>
    <n v="-1.5886100000000001"/>
    <n v="3.0261276582788112"/>
    <n v="10.894059569803721"/>
    <x v="1"/>
    <n v="32.426062942971669"/>
    <x v="2"/>
    <x v="1"/>
    <n v="2"/>
    <n v="1"/>
    <n v="4"/>
  </r>
  <r>
    <n v="72.985699999999994"/>
    <n v="23.8398"/>
    <n v="9.1216799999999996"/>
    <n v="-1.1997199999999999"/>
    <n v="0.36871599999999999"/>
    <n v="1.2551014170400732"/>
    <n v="4.5183651013442638"/>
    <x v="2"/>
    <n v="342.0810410420429"/>
    <x v="4"/>
    <x v="1"/>
    <n v="2"/>
    <n v="1"/>
    <n v="2"/>
  </r>
  <r>
    <n v="72.985699999999994"/>
    <n v="23.8398"/>
    <n v="8.39011"/>
    <n v="1.9906999999999999"/>
    <n v="-0.16781699999999999"/>
    <n v="1.9977610055982673"/>
    <n v="7.1919396201537626"/>
    <x v="1"/>
    <n v="175.20602577619715"/>
    <x v="1"/>
    <x v="1"/>
    <n v="2"/>
    <n v="1"/>
    <n v="2"/>
  </r>
  <r>
    <n v="55.2956"/>
    <n v="25.997599999999998"/>
    <n v="2.2806500000000001"/>
    <n v="1.7375400000000001"/>
    <n v="1.23194"/>
    <n v="2.1299580782729035"/>
    <n v="7.6678490817824532"/>
    <x v="1"/>
    <n v="215.15607038645044"/>
    <x v="6"/>
    <x v="0"/>
    <n v="2"/>
    <n v="1"/>
    <n v="3"/>
  </r>
  <r>
    <n v="55.402099999999997"/>
    <n v="27.6371"/>
    <n v="0.254519"/>
    <n v="2.8268200000000001"/>
    <n v="-1.0678300000000001"/>
    <n v="3.0217829540355807"/>
    <n v="10.87841863452809"/>
    <x v="1"/>
    <n v="159.41201957498413"/>
    <x v="0"/>
    <x v="0"/>
    <n v="2"/>
    <n v="1"/>
    <n v="4"/>
  </r>
  <r>
    <n v="52.887099999999997"/>
    <n v="28.396899999999999"/>
    <n v="6.6302799999999997E-3"/>
    <n v="3.7768700000000002"/>
    <n v="-1.2322500000000001"/>
    <n v="3.9728059428318421"/>
    <n v="14.302101394194631"/>
    <x v="0"/>
    <n v="162.02305667296085"/>
    <x v="0"/>
    <x v="0"/>
    <n v="2"/>
    <n v="1"/>
    <n v="4"/>
  </r>
  <r>
    <n v="65.772800000000004"/>
    <n v="26.7239"/>
    <n v="1.8089200000000001"/>
    <n v="0.64633099999999999"/>
    <n v="0.216283"/>
    <n v="0.68155857976405809"/>
    <n v="2.4536108871506093"/>
    <x v="2"/>
    <n v="198.40706653929325"/>
    <x v="12"/>
    <x v="1"/>
    <n v="2"/>
    <n v="1"/>
    <n v="1"/>
  </r>
  <r>
    <n v="79.899000000000001"/>
    <n v="23.538"/>
    <n v="2.65246"/>
    <n v="-2.0845500000000001"/>
    <n v="-0.74063999999999997"/>
    <n v="2.212215249947437"/>
    <n v="7.9639748998107738"/>
    <x v="1"/>
    <n v="20.382352285942204"/>
    <x v="2"/>
    <x v="1"/>
    <n v="2"/>
    <n v="1"/>
    <n v="3"/>
  </r>
  <r>
    <n v="95.826400000000007"/>
    <n v="17.6234"/>
    <n v="13.725099999999999"/>
    <n v="-1.1789400000000001"/>
    <n v="1.6653100000000001"/>
    <n v="2.0403815622819179"/>
    <n v="7.345373624214905"/>
    <x v="1"/>
    <n v="304.65408089544644"/>
    <x v="9"/>
    <x v="3"/>
    <n v="1"/>
    <n v="2"/>
    <n v="3"/>
  </r>
  <r>
    <n v="17.949100000000001"/>
    <n v="13.118499999999999"/>
    <n v="0"/>
    <n v="-4.8403499999999999"/>
    <n v="-2.6864499999999998"/>
    <n v="0.23568609881724037"/>
    <n v="0.8484699557420653"/>
    <x v="3"/>
    <n v="1.654842867685943"/>
    <x v="13"/>
    <x v="5"/>
    <m/>
    <m/>
    <m/>
  </r>
  <r>
    <n v="50.616477235772386"/>
    <n v="24.601682926829277"/>
    <n v="1.1841362426634143"/>
    <n v="-2.1571129512195126"/>
    <n v="-0.60344321463414607"/>
    <n v="2.8619669853498917"/>
    <n v="10.30308114725961"/>
    <x v="3"/>
    <n v="99.221392948725665"/>
    <x v="13"/>
    <x v="5"/>
    <m/>
    <m/>
    <m/>
  </r>
  <r>
    <n v="95.826400000000007"/>
    <n v="33.968899999999998"/>
    <n v="26.675799999999999"/>
    <n v="3.7768700000000002"/>
    <n v="2.4510200000000002"/>
    <n v="4.9383324730333822"/>
    <n v="17.777996902920176"/>
    <x v="3"/>
    <n v="358.24878497691839"/>
    <x v="13"/>
    <x v="5"/>
    <m/>
    <m/>
    <m/>
  </r>
  <r>
    <n v="123"/>
    <n v="123"/>
    <n v="123"/>
    <n v="123"/>
    <n v="123"/>
    <n v="123"/>
    <n v="123"/>
    <x v="4"/>
    <n v="123"/>
    <x v="13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346CF-4F19-4C84-9BEC-461E1ACFB9F5}" name="Tabela dinâmica39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B7" firstHeaderRow="1" firstDataRow="1" firstDataCol="1"/>
  <pivotFields count="14">
    <pivotField numFmtI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4"/>
        <item h="1" x="3"/>
        <item x="2"/>
        <item x="0"/>
        <item x="1"/>
        <item t="default"/>
      </items>
    </pivotField>
    <pivotField numFmtId="1" showAll="0"/>
    <pivotField dataField="1" showAll="0"/>
    <pivotField showAll="0">
      <items count="7">
        <item x="4"/>
        <item x="2"/>
        <item x="0"/>
        <item x="1"/>
        <item x="3"/>
        <item x="5"/>
        <item t="default"/>
      </items>
    </pivotField>
    <pivotField showAll="0"/>
    <pivotField showAll="0"/>
    <pivotField showAll="0"/>
  </pivotFields>
  <rowFields count="1">
    <field x="7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Contagem de -" fld="9" subtotal="count" baseField="0" baseItem="0"/>
  </dataFields>
  <chartFormats count="1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A6DCF-9EA5-4CED-A93F-1DE61450A9EE}" name="Tabela dinâmica8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9">
  <location ref="A3:B17" firstHeaderRow="1" firstDataRow="1" firstDataCol="1"/>
  <pivotFields count="9"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" showAll="0"/>
    <pivotField axis="axisRow" dataField="1" showAll="0" sortType="ascending">
      <items count="14">
        <item x="11"/>
        <item x="7"/>
        <item x="5"/>
        <item x="8"/>
        <item x="3"/>
        <item x="2"/>
        <item x="4"/>
        <item x="9"/>
        <item x="1"/>
        <item x="0"/>
        <item x="12"/>
        <item x="6"/>
        <item x="10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-" fld="7" subtotal="count" baseField="0" baseItem="0"/>
  </dataField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TEMP2M.GFS.ANL.20200701.20201031" connectionId="3" xr16:uid="{16134914-A39E-44D5-951F-EF8140FA1F3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RH2M.GFS.ANL.20200701.20201031.nc" connectionId="2" xr16:uid="{B2FD95F1-6EA7-4609-9396-40AF6E2809C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PREC.IMERG.20200701.20201031" connectionId="1" xr16:uid="{2FE09DB2-8C57-467E-A132-E6CA8C919A9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VENTO10M.GFS.ANL.20200701.20201031.nc_v10m" connectionId="5" xr16:uid="{EB9310E8-F0CF-4FAE-931D-F3DBF2F24762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VENTO10M.GFS.ANL.20200701.20201031.nc_u10m" connectionId="4" xr16:uid="{9361D454-578D-4945-B923-D7063B94E8B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961B-DA8B-42AF-9C91-E2954F467ED3}">
  <dimension ref="A1:U130"/>
  <sheetViews>
    <sheetView zoomScale="90" zoomScaleNormal="90" workbookViewId="0">
      <selection activeCell="I4" sqref="I4"/>
    </sheetView>
  </sheetViews>
  <sheetFormatPr defaultRowHeight="14.4" x14ac:dyDescent="0.3"/>
  <cols>
    <col min="1" max="1" width="20.6640625" style="1" bestFit="1" customWidth="1"/>
    <col min="2" max="2" width="18.44140625" style="1" bestFit="1" customWidth="1"/>
    <col min="3" max="4" width="13.77734375" style="1" bestFit="1" customWidth="1"/>
    <col min="5" max="6" width="9.88671875" style="1" bestFit="1" customWidth="1"/>
    <col min="7" max="8" width="12.21875" style="1" bestFit="1" customWidth="1"/>
    <col min="9" max="9" width="12.21875" style="1" customWidth="1"/>
    <col min="10" max="10" width="9.109375" style="1" bestFit="1" customWidth="1"/>
    <col min="11" max="11" width="10.44140625" style="1" bestFit="1" customWidth="1"/>
    <col min="12" max="12" width="29" style="1" bestFit="1" customWidth="1"/>
    <col min="13" max="14" width="24.6640625" style="1" bestFit="1" customWidth="1"/>
    <col min="15" max="15" width="18.33203125" style="1" bestFit="1" customWidth="1"/>
    <col min="16" max="21" width="27.33203125" style="1" customWidth="1"/>
    <col min="22" max="16384" width="8.88671875" style="1"/>
  </cols>
  <sheetData>
    <row r="1" spans="1:21" x14ac:dyDescent="0.3">
      <c r="B1" s="14" t="s">
        <v>53</v>
      </c>
      <c r="C1" s="14"/>
      <c r="D1" s="13" t="s">
        <v>52</v>
      </c>
      <c r="E1" s="14" t="s">
        <v>53</v>
      </c>
      <c r="F1" s="14"/>
      <c r="G1" s="14"/>
      <c r="H1" s="14"/>
      <c r="I1" s="14"/>
      <c r="J1" s="14"/>
      <c r="K1" s="14"/>
    </row>
    <row r="2" spans="1:21" x14ac:dyDescent="0.3">
      <c r="A2" s="1" t="s">
        <v>13</v>
      </c>
      <c r="B2" s="1" t="s">
        <v>0</v>
      </c>
      <c r="C2" s="1" t="s">
        <v>3</v>
      </c>
      <c r="D2" s="1" t="s">
        <v>7</v>
      </c>
      <c r="E2" s="1" t="s">
        <v>4</v>
      </c>
      <c r="F2" s="1" t="s">
        <v>6</v>
      </c>
      <c r="G2" s="1" t="s">
        <v>12</v>
      </c>
      <c r="H2" s="1" t="s">
        <v>12</v>
      </c>
      <c r="I2" s="1" t="s">
        <v>41</v>
      </c>
      <c r="J2" s="1" t="s">
        <v>10</v>
      </c>
      <c r="K2" s="1" t="s">
        <v>10</v>
      </c>
      <c r="L2" s="1" t="s">
        <v>48</v>
      </c>
      <c r="M2" s="1" t="s">
        <v>49</v>
      </c>
      <c r="N2" s="1" t="s">
        <v>47</v>
      </c>
      <c r="O2" s="1" t="s">
        <v>46</v>
      </c>
    </row>
    <row r="3" spans="1:21" x14ac:dyDescent="0.3">
      <c r="A3" s="1" t="s">
        <v>13</v>
      </c>
      <c r="B3" s="1" t="s">
        <v>1</v>
      </c>
      <c r="C3" s="1" t="s">
        <v>2</v>
      </c>
      <c r="D3" s="1" t="s">
        <v>8</v>
      </c>
      <c r="E3" s="1" t="s">
        <v>5</v>
      </c>
      <c r="F3" s="1" t="s">
        <v>5</v>
      </c>
      <c r="G3" s="1" t="s">
        <v>5</v>
      </c>
      <c r="H3" s="1" t="s">
        <v>31</v>
      </c>
      <c r="I3" s="1" t="s">
        <v>42</v>
      </c>
      <c r="J3" s="1" t="s">
        <v>11</v>
      </c>
      <c r="K3" s="1" t="s">
        <v>42</v>
      </c>
      <c r="L3" s="1" t="s">
        <v>13</v>
      </c>
      <c r="M3" s="1" t="s">
        <v>13</v>
      </c>
      <c r="N3" s="1" t="s">
        <v>13</v>
      </c>
      <c r="O3" s="1" t="s">
        <v>13</v>
      </c>
    </row>
    <row r="4" spans="1:21" x14ac:dyDescent="0.3">
      <c r="A4" s="11">
        <v>44013</v>
      </c>
      <c r="B4" s="2">
        <v>58.273699999999998</v>
      </c>
      <c r="C4" s="3">
        <v>23.654</v>
      </c>
      <c r="D4" s="3">
        <v>4.2634599999999997E-4</v>
      </c>
      <c r="E4" s="3">
        <v>3.6794799999999999</v>
      </c>
      <c r="F4" s="3">
        <v>-0.96689800000000004</v>
      </c>
      <c r="G4" s="3">
        <f>SQRT(E4*E4+F4*F4)</f>
        <v>3.8044007166443441</v>
      </c>
      <c r="H4" s="3">
        <f>G4*3.6</f>
        <v>13.695842579919638</v>
      </c>
      <c r="I4" s="3" t="str">
        <f>IF(G4&lt;=0.2,"Calmo",IF(AND(G4&gt;0.2,G4&lt;=1.6),"Aragem",IF(AND(G4&gt;1.6,G4&lt;=3.3),"Brisa Leve",IF(AND(G4&gt;3.3,G4&lt;=5.4),"Brisa Fraca",IF(AND(G4&gt;5.4,G4&lt;=7.9),"Brisa Moderada",)))))</f>
        <v>Brisa Fraca</v>
      </c>
      <c r="J4" s="2">
        <f t="shared" ref="J4:J35" si="0">(1/0.0175432)*ATAN2(E4,F4)+180</f>
        <v>165.35208275850465</v>
      </c>
      <c r="K4" s="1" t="str">
        <f>IF(J4&gt;348.75,"N",IF(J4&lt;=11.25,"N",IF(AND(J4&gt;11.25,J4&lt;=33.73),"NNE",IF(AND(J4&gt;33.75,J4&lt;=56.25),"NE",IF(AND(J4&gt;56.25,J4&lt;=78.75),"ENE",IF(AND(J4&gt;78.75,J4&lt;=101.25),"E",IF(AND(J4&gt;101.25,J4&lt;=123.75),"ESE",IF(AND(J4&gt;123.75,J4&lt;=146.25),"SE",IF(AND(J4&gt;146.25,J4&lt;=168.75),"SSE",IF(AND(J4&gt;168.75,J4&lt;=191.25),"S",IF(AND(J4&gt;191.25,J4&lt;=213.75),"SSW",IF(AND(J4&gt;213.75,J4&lt;=236.25),"SW",IF(AND(J4&gt;236.25,J4&lt;=258.75),"WSW",IF(AND(J4&gt;258.75,J4&lt;=281.25),"W",IF(AND(J4&gt;281.25,J4&lt;=303.75),"WNW",IF(AND(J4&gt;303.75,J4&lt;=326.25),"NW",IF(AND(J4&gt;326.25,J4&lt;=348.75),"NNW")))))))))))))))))</f>
        <v>SSE</v>
      </c>
      <c r="L4" s="2">
        <f>IF(B4&lt;=20,1,IF(AND(B4&gt;20,B4&lt;=40),2,IF(AND(B4&gt;40,B4&lt;=60),3,IF(AND(B4&gt;60,B4&lt;=80),4,IF(AND(B4&gt;80,B4&lt;=100),5)))))</f>
        <v>3</v>
      </c>
      <c r="M4" s="2">
        <f>IF(C4&lt;=20,1,IF(AND(C4&gt;20,C4&lt;=30),2,IF(AND(C4&gt;30,C4&lt;=40),3)))</f>
        <v>2</v>
      </c>
      <c r="N4" s="2">
        <f>IF(D4&lt;=10,1,IF(AND(D4&gt;10,D4&lt;=20),2,IF(AND(D4&gt;20,D4&lt;=30),3,IF(AND(D4&gt;30,D4&lt;=40),4))))</f>
        <v>1</v>
      </c>
      <c r="O4" s="2">
        <f>IF(G4&lt;=1,1,IF(AND(G4&gt;1,G4&lt;=2),2,IF(AND(G4&gt;2,G4&lt;=3),3,IF(AND(G4&gt;3,G4&lt;=4),4,IF(AND(G4&gt;4,G4&lt;=5),5)))))</f>
        <v>4</v>
      </c>
      <c r="P4" s="2"/>
      <c r="Q4" s="2"/>
      <c r="R4" s="2"/>
      <c r="S4" s="2"/>
      <c r="T4" s="2"/>
      <c r="U4" s="2"/>
    </row>
    <row r="5" spans="1:21" x14ac:dyDescent="0.3">
      <c r="A5" s="11">
        <v>44014</v>
      </c>
      <c r="B5" s="2">
        <v>62.632599999999996</v>
      </c>
      <c r="C5" s="3">
        <v>22.851099999999999</v>
      </c>
      <c r="D5" s="3">
        <v>0.12559600000000001</v>
      </c>
      <c r="E5" s="3">
        <v>2.7960799999999999</v>
      </c>
      <c r="F5" s="3">
        <v>-1.4333199999999999</v>
      </c>
      <c r="G5" s="3">
        <f t="shared" ref="G5:G68" si="1">SQRT(E5*E5+F5*F5)</f>
        <v>3.1420486292863132</v>
      </c>
      <c r="H5" s="3">
        <f t="shared" ref="H5:H68" si="2">G5*3.6</f>
        <v>11.311375065430727</v>
      </c>
      <c r="I5" s="3" t="str">
        <f t="shared" ref="I5:I68" si="3">IF(G5&lt;=0.2,"Calmo",IF(AND(G5&gt;0.2,G5&lt;=1.6),"Aragem",IF(AND(G5&gt;1.6,G5&lt;=3.3),"Brisa Leve",IF(AND(G5&gt;3.3,G5&lt;=5.4),"Brisa Fraca",IF(AND(G5&gt;5.4,G5&lt;=7.9),"Brisa Moderada",)))))</f>
        <v>Brisa Leve</v>
      </c>
      <c r="J5" s="2">
        <f t="shared" si="0"/>
        <v>152.99861409569459</v>
      </c>
      <c r="K5" s="1" t="str">
        <f t="shared" ref="K5:K68" si="4">IF(J5&gt;348.75,"N",IF(J5&lt;=11.25,"N",IF(AND(J5&gt;11.25,J5&lt;=33.73),"NNE",IF(AND(J5&gt;33.75,J5&lt;=56.25),"NE",IF(AND(J5&gt;56.25,J5&lt;=78.75),"ENE",IF(AND(J5&gt;78.75,J5&lt;=101.25),"E",IF(AND(J5&gt;101.25,J5&lt;=123.75),"ESE",IF(AND(J5&gt;123.75,J5&lt;=146.25),"SE",IF(AND(J5&gt;146.25,J5&lt;=168.75),"SSE",IF(AND(J5&gt;168.75,J5&lt;=191.25),"S",IF(AND(J5&gt;191.25,J5&lt;=213.75),"SSW",IF(AND(J5&gt;213.75,J5&lt;=236.25),"SW",IF(AND(J5&gt;236.25,J5&lt;=258.75),"WSW",IF(AND(J5&gt;258.75,J5&lt;=281.25),"W",IF(AND(J5&gt;281.25,J5&lt;=303.75),"WNW",IF(AND(J5&gt;303.75,J5&lt;=326.25),"NW",IF(AND(J5&gt;326.25,J5&lt;=348.75),"NNW")))))))))))))))))</f>
        <v>SSE</v>
      </c>
      <c r="L5" s="2">
        <f t="shared" ref="L5:L68" si="5">IF(B5&lt;=20,1,IF(AND(B5&gt;20,B5&lt;=40),2,IF(AND(B5&gt;40,B5&lt;=60),3,IF(AND(B5&gt;60,B5&lt;=80),4,IF(AND(B5&gt;80,B5&lt;=100),5)))))</f>
        <v>4</v>
      </c>
      <c r="M5" s="2">
        <f t="shared" ref="M5:M68" si="6">IF(C5&lt;=20,1,IF(AND(C5&gt;20,C5&lt;=30),2,IF(AND(C5&gt;30,C5&lt;=40),3)))</f>
        <v>2</v>
      </c>
      <c r="N5" s="2">
        <f t="shared" ref="N5:N68" si="7">IF(D5&lt;=10,1,IF(AND(D5&gt;10,D5&lt;=20),2,IF(AND(D5&gt;20,D5&lt;=30),3,IF(AND(D5&gt;30,D5&lt;=40),4))))</f>
        <v>1</v>
      </c>
      <c r="O5" s="2">
        <f t="shared" ref="O5:O68" si="8">IF(G5&lt;=1,1,IF(AND(G5&gt;1,G5&lt;=2),2,IF(AND(G5&gt;2,G5&lt;=3),3,IF(AND(G5&gt;3,G5&lt;=4),4,IF(AND(G5&gt;4,G5&lt;=5),5)))))</f>
        <v>4</v>
      </c>
      <c r="P5" s="2"/>
      <c r="Q5" s="2"/>
      <c r="R5" s="2"/>
      <c r="S5" s="2"/>
      <c r="T5" s="2"/>
      <c r="U5" s="2"/>
    </row>
    <row r="6" spans="1:21" x14ac:dyDescent="0.3">
      <c r="A6" s="11">
        <v>44015</v>
      </c>
      <c r="B6" s="2">
        <v>47.029000000000003</v>
      </c>
      <c r="C6" s="3">
        <v>23.9374</v>
      </c>
      <c r="D6" s="3">
        <v>0.441552</v>
      </c>
      <c r="E6" s="3">
        <v>2.9545599999999999</v>
      </c>
      <c r="F6" s="3">
        <v>-0.45636399999999999</v>
      </c>
      <c r="G6" s="3">
        <f t="shared" si="1"/>
        <v>2.9895974468305928</v>
      </c>
      <c r="H6" s="3">
        <f t="shared" si="2"/>
        <v>10.762550808590134</v>
      </c>
      <c r="I6" s="3" t="str">
        <f t="shared" si="3"/>
        <v>Brisa Leve</v>
      </c>
      <c r="J6" s="2">
        <f t="shared" si="0"/>
        <v>171.26443258329226</v>
      </c>
      <c r="K6" s="1" t="str">
        <f t="shared" si="4"/>
        <v>S</v>
      </c>
      <c r="L6" s="2">
        <f t="shared" si="5"/>
        <v>3</v>
      </c>
      <c r="M6" s="2">
        <f t="shared" si="6"/>
        <v>2</v>
      </c>
      <c r="N6" s="2">
        <f t="shared" si="7"/>
        <v>1</v>
      </c>
      <c r="O6" s="2">
        <f t="shared" si="8"/>
        <v>3</v>
      </c>
      <c r="P6" s="2"/>
      <c r="Q6" s="2"/>
      <c r="R6" s="2"/>
      <c r="S6" s="2"/>
      <c r="T6" s="2"/>
      <c r="U6" s="2"/>
    </row>
    <row r="7" spans="1:21" x14ac:dyDescent="0.3">
      <c r="A7" s="11">
        <v>44016</v>
      </c>
      <c r="B7" s="2">
        <v>69.967500000000001</v>
      </c>
      <c r="C7" s="3">
        <v>21.5153</v>
      </c>
      <c r="D7" s="3">
        <v>0</v>
      </c>
      <c r="E7" s="3">
        <v>-2.8375699999999999</v>
      </c>
      <c r="F7" s="3">
        <v>-1.5314300000000001</v>
      </c>
      <c r="G7" s="3">
        <f t="shared" si="1"/>
        <v>3.2244505500627545</v>
      </c>
      <c r="H7" s="3">
        <f t="shared" si="2"/>
        <v>11.608021980225917</v>
      </c>
      <c r="I7" s="3" t="str">
        <f t="shared" si="3"/>
        <v>Brisa Leve</v>
      </c>
      <c r="J7" s="2">
        <f t="shared" si="0"/>
        <v>29.13279953496297</v>
      </c>
      <c r="K7" s="1" t="str">
        <f t="shared" si="4"/>
        <v>NNE</v>
      </c>
      <c r="L7" s="2">
        <f t="shared" si="5"/>
        <v>4</v>
      </c>
      <c r="M7" s="2">
        <f t="shared" si="6"/>
        <v>2</v>
      </c>
      <c r="N7" s="2">
        <f t="shared" si="7"/>
        <v>1</v>
      </c>
      <c r="O7" s="2">
        <f t="shared" si="8"/>
        <v>4</v>
      </c>
      <c r="P7" s="2"/>
      <c r="Q7" s="2"/>
      <c r="R7" s="2"/>
      <c r="S7" s="2"/>
      <c r="T7" s="2"/>
      <c r="U7" s="2"/>
    </row>
    <row r="8" spans="1:21" x14ac:dyDescent="0.3">
      <c r="A8" s="11">
        <v>44017</v>
      </c>
      <c r="B8" s="2">
        <v>63.437899999999999</v>
      </c>
      <c r="C8" s="3">
        <v>20.800799999999999</v>
      </c>
      <c r="D8" s="3">
        <v>0</v>
      </c>
      <c r="E8" s="3">
        <v>-1.59083</v>
      </c>
      <c r="F8" s="3">
        <v>-1.27769</v>
      </c>
      <c r="G8" s="3">
        <f t="shared" si="1"/>
        <v>2.0403999179082519</v>
      </c>
      <c r="H8" s="3">
        <f t="shared" si="2"/>
        <v>7.3454397044697073</v>
      </c>
      <c r="I8" s="3" t="str">
        <f t="shared" si="3"/>
        <v>Brisa Leve</v>
      </c>
      <c r="J8" s="2">
        <f t="shared" si="0"/>
        <v>39.49380723794377</v>
      </c>
      <c r="K8" s="1" t="str">
        <f t="shared" si="4"/>
        <v>NE</v>
      </c>
      <c r="L8" s="2">
        <f t="shared" si="5"/>
        <v>4</v>
      </c>
      <c r="M8" s="2">
        <f t="shared" si="6"/>
        <v>2</v>
      </c>
      <c r="N8" s="2">
        <f t="shared" si="7"/>
        <v>1</v>
      </c>
      <c r="O8" s="2">
        <f t="shared" si="8"/>
        <v>3</v>
      </c>
      <c r="P8" s="2"/>
      <c r="Q8" s="2"/>
      <c r="R8" s="2"/>
      <c r="S8" s="2"/>
      <c r="T8" s="2"/>
      <c r="U8" s="2"/>
    </row>
    <row r="9" spans="1:21" x14ac:dyDescent="0.3">
      <c r="A9" s="11">
        <v>44018</v>
      </c>
      <c r="B9" s="2">
        <v>47.511699999999998</v>
      </c>
      <c r="C9" s="3">
        <v>23.527999999999999</v>
      </c>
      <c r="D9" s="3">
        <v>0</v>
      </c>
      <c r="E9" s="3">
        <v>-3.0970599999999999</v>
      </c>
      <c r="F9" s="3">
        <v>0.95793799999999996</v>
      </c>
      <c r="G9" s="3">
        <f t="shared" si="1"/>
        <v>3.2418244640085003</v>
      </c>
      <c r="H9" s="3">
        <f t="shared" si="2"/>
        <v>11.670568070430601</v>
      </c>
      <c r="I9" s="3" t="str">
        <f t="shared" si="3"/>
        <v>Brisa Leve</v>
      </c>
      <c r="J9" s="2">
        <f t="shared" si="0"/>
        <v>341.97846614052753</v>
      </c>
      <c r="K9" s="1" t="str">
        <f t="shared" si="4"/>
        <v>NNW</v>
      </c>
      <c r="L9" s="2">
        <f t="shared" si="5"/>
        <v>3</v>
      </c>
      <c r="M9" s="2">
        <f t="shared" si="6"/>
        <v>2</v>
      </c>
      <c r="N9" s="2">
        <f t="shared" si="7"/>
        <v>1</v>
      </c>
      <c r="O9" s="2">
        <f t="shared" si="8"/>
        <v>4</v>
      </c>
      <c r="P9" s="2"/>
      <c r="Q9" s="2"/>
      <c r="R9" s="2"/>
      <c r="S9" s="2"/>
      <c r="T9" s="2"/>
      <c r="U9" s="2"/>
    </row>
    <row r="10" spans="1:21" x14ac:dyDescent="0.3">
      <c r="A10" s="11">
        <v>44019</v>
      </c>
      <c r="B10" s="2">
        <v>51.3994</v>
      </c>
      <c r="C10" s="3">
        <v>21.686699999999998</v>
      </c>
      <c r="D10" s="3">
        <v>0</v>
      </c>
      <c r="E10" s="3">
        <v>-3.9282300000000001</v>
      </c>
      <c r="F10" s="3">
        <v>-1.7550399999999999</v>
      </c>
      <c r="G10" s="3">
        <f t="shared" si="1"/>
        <v>4.302459335600977</v>
      </c>
      <c r="H10" s="3">
        <f t="shared" si="2"/>
        <v>15.488853608163518</v>
      </c>
      <c r="I10" s="3" t="str">
        <f t="shared" si="3"/>
        <v>Brisa Fraca</v>
      </c>
      <c r="J10" s="2">
        <f t="shared" si="0"/>
        <v>24.873067377258877</v>
      </c>
      <c r="K10" s="1" t="str">
        <f t="shared" si="4"/>
        <v>NNE</v>
      </c>
      <c r="L10" s="2">
        <f t="shared" si="5"/>
        <v>3</v>
      </c>
      <c r="M10" s="2">
        <f t="shared" si="6"/>
        <v>2</v>
      </c>
      <c r="N10" s="2">
        <f t="shared" si="7"/>
        <v>1</v>
      </c>
      <c r="O10" s="2">
        <f t="shared" si="8"/>
        <v>5</v>
      </c>
      <c r="P10" s="2"/>
      <c r="Q10" s="2"/>
      <c r="R10" s="2"/>
      <c r="S10" s="2"/>
      <c r="T10" s="2"/>
      <c r="U10" s="2"/>
    </row>
    <row r="11" spans="1:21" x14ac:dyDescent="0.3">
      <c r="A11" s="11">
        <v>44020</v>
      </c>
      <c r="B11" s="2">
        <v>48.962699999999998</v>
      </c>
      <c r="C11" s="3">
        <v>23.1904</v>
      </c>
      <c r="D11" s="3">
        <v>0</v>
      </c>
      <c r="E11" s="3">
        <v>0.50618200000000002</v>
      </c>
      <c r="F11" s="3">
        <v>-0.87189799999999995</v>
      </c>
      <c r="G11" s="3">
        <f t="shared" si="1"/>
        <v>1.0081797158879959</v>
      </c>
      <c r="H11" s="3">
        <f t="shared" si="2"/>
        <v>3.6294469771967854</v>
      </c>
      <c r="I11" s="3" t="str">
        <f>IF(G11&lt;=0.2,"Calmo",IF(AND(G11&gt;0.2,G11&lt;=1.6),"Aragem",IF(AND(G11&gt;1.6,G11&lt;=3.3),"Brisa Leve",IF(AND(G11&gt;3.3,G11&lt;=5.4),"Brisa Fraca",IF(AND(G11&gt;5.4,G11&lt;=7.9),"Brisa Moderada",)))))</f>
        <v>Aragem</v>
      </c>
      <c r="J11" s="2">
        <f t="shared" si="0"/>
        <v>120.44417827132133</v>
      </c>
      <c r="K11" s="1" t="str">
        <f t="shared" si="4"/>
        <v>ESE</v>
      </c>
      <c r="L11" s="2">
        <f t="shared" si="5"/>
        <v>3</v>
      </c>
      <c r="M11" s="2">
        <f t="shared" si="6"/>
        <v>2</v>
      </c>
      <c r="N11" s="2">
        <f t="shared" si="7"/>
        <v>1</v>
      </c>
      <c r="O11" s="2">
        <f t="shared" si="8"/>
        <v>2</v>
      </c>
      <c r="P11" s="2"/>
      <c r="Q11" s="2"/>
      <c r="R11" s="2"/>
      <c r="S11" s="2"/>
      <c r="T11" s="2"/>
      <c r="U11" s="2"/>
    </row>
    <row r="12" spans="1:21" x14ac:dyDescent="0.3">
      <c r="A12" s="11">
        <v>44021</v>
      </c>
      <c r="B12" s="2">
        <v>43.853900000000003</v>
      </c>
      <c r="C12" s="3">
        <v>24.412700000000001</v>
      </c>
      <c r="D12" s="3">
        <v>0</v>
      </c>
      <c r="E12" s="3">
        <v>0.86790699999999998</v>
      </c>
      <c r="F12" s="3">
        <v>0.97967499999999996</v>
      </c>
      <c r="G12" s="3">
        <f t="shared" si="1"/>
        <v>1.3088260641788885</v>
      </c>
      <c r="H12" s="3">
        <f t="shared" si="2"/>
        <v>4.7117738310439989</v>
      </c>
      <c r="I12" s="3" t="str">
        <f t="shared" si="3"/>
        <v>Aragem</v>
      </c>
      <c r="J12" s="2">
        <f t="shared" si="0"/>
        <v>228.21348065776382</v>
      </c>
      <c r="K12" s="1" t="str">
        <f t="shared" si="4"/>
        <v>SW</v>
      </c>
      <c r="L12" s="2">
        <f t="shared" si="5"/>
        <v>3</v>
      </c>
      <c r="M12" s="2">
        <f t="shared" si="6"/>
        <v>2</v>
      </c>
      <c r="N12" s="2">
        <f t="shared" si="7"/>
        <v>1</v>
      </c>
      <c r="O12" s="2">
        <f t="shared" si="8"/>
        <v>2</v>
      </c>
      <c r="P12" s="2"/>
      <c r="Q12" s="2"/>
      <c r="R12" s="2"/>
      <c r="S12" s="2"/>
      <c r="T12" s="2"/>
      <c r="U12" s="2"/>
    </row>
    <row r="13" spans="1:21" x14ac:dyDescent="0.3">
      <c r="A13" s="11">
        <v>44022</v>
      </c>
      <c r="B13" s="2">
        <v>63.4375</v>
      </c>
      <c r="C13" s="3">
        <v>22.0854</v>
      </c>
      <c r="D13" s="3">
        <v>0</v>
      </c>
      <c r="E13" s="3">
        <v>-3.9969600000000001</v>
      </c>
      <c r="F13" s="3">
        <v>-1.2358800000000001</v>
      </c>
      <c r="G13" s="3">
        <f t="shared" si="1"/>
        <v>4.1836692766039718</v>
      </c>
      <c r="H13" s="3">
        <f t="shared" si="2"/>
        <v>15.061209395774299</v>
      </c>
      <c r="I13" s="3" t="str">
        <f t="shared" si="3"/>
        <v>Brisa Fraca</v>
      </c>
      <c r="J13" s="2">
        <f t="shared" si="0"/>
        <v>18.016299810872709</v>
      </c>
      <c r="K13" s="1" t="str">
        <f t="shared" si="4"/>
        <v>NNE</v>
      </c>
      <c r="L13" s="2">
        <f t="shared" si="5"/>
        <v>4</v>
      </c>
      <c r="M13" s="2">
        <f t="shared" si="6"/>
        <v>2</v>
      </c>
      <c r="N13" s="2">
        <f t="shared" si="7"/>
        <v>1</v>
      </c>
      <c r="O13" s="2">
        <f t="shared" si="8"/>
        <v>5</v>
      </c>
      <c r="P13" s="2"/>
      <c r="Q13" s="2"/>
      <c r="R13" s="2"/>
      <c r="S13" s="2"/>
      <c r="T13" s="2"/>
      <c r="U13" s="2"/>
    </row>
    <row r="14" spans="1:21" x14ac:dyDescent="0.3">
      <c r="A14" s="11">
        <v>44023</v>
      </c>
      <c r="B14" s="2">
        <v>52.912700000000001</v>
      </c>
      <c r="C14" s="3">
        <v>22.263999999999999</v>
      </c>
      <c r="D14" s="3">
        <v>0</v>
      </c>
      <c r="E14" s="3">
        <v>-2.2117200000000001</v>
      </c>
      <c r="F14" s="3">
        <v>-2.22051</v>
      </c>
      <c r="G14" s="3">
        <f t="shared" si="1"/>
        <v>3.1340660520320882</v>
      </c>
      <c r="H14" s="3">
        <f t="shared" si="2"/>
        <v>11.282637787315517</v>
      </c>
      <c r="I14" s="3" t="str">
        <f t="shared" si="3"/>
        <v>Brisa Leve</v>
      </c>
      <c r="J14" s="2">
        <f t="shared" si="0"/>
        <v>45.804910594300793</v>
      </c>
      <c r="K14" s="1" t="str">
        <f t="shared" si="4"/>
        <v>NE</v>
      </c>
      <c r="L14" s="2">
        <f t="shared" si="5"/>
        <v>3</v>
      </c>
      <c r="M14" s="2">
        <f t="shared" si="6"/>
        <v>2</v>
      </c>
      <c r="N14" s="2">
        <f t="shared" si="7"/>
        <v>1</v>
      </c>
      <c r="O14" s="2">
        <f t="shared" si="8"/>
        <v>4</v>
      </c>
      <c r="P14" s="2"/>
      <c r="Q14" s="2"/>
      <c r="R14" s="2"/>
      <c r="S14" s="2"/>
      <c r="T14" s="2"/>
      <c r="U14" s="2"/>
    </row>
    <row r="15" spans="1:21" x14ac:dyDescent="0.3">
      <c r="A15" s="11">
        <v>44024</v>
      </c>
      <c r="B15" s="2">
        <v>45.617100000000001</v>
      </c>
      <c r="C15" s="3">
        <v>22.927399999999999</v>
      </c>
      <c r="D15" s="3">
        <v>0</v>
      </c>
      <c r="E15" s="3">
        <v>-1.43601</v>
      </c>
      <c r="F15" s="3">
        <v>-2.09842</v>
      </c>
      <c r="G15" s="3">
        <f t="shared" si="1"/>
        <v>2.5427330210818435</v>
      </c>
      <c r="H15" s="3">
        <f t="shared" si="2"/>
        <v>9.1538388758946372</v>
      </c>
      <c r="I15" s="3" t="str">
        <f t="shared" si="3"/>
        <v>Brisa Leve</v>
      </c>
      <c r="J15" s="2">
        <f t="shared" si="0"/>
        <v>56.252488584831497</v>
      </c>
      <c r="K15" s="1" t="str">
        <f t="shared" si="4"/>
        <v>ENE</v>
      </c>
      <c r="L15" s="2">
        <f t="shared" si="5"/>
        <v>3</v>
      </c>
      <c r="M15" s="2">
        <f t="shared" si="6"/>
        <v>2</v>
      </c>
      <c r="N15" s="2">
        <f t="shared" si="7"/>
        <v>1</v>
      </c>
      <c r="O15" s="2">
        <f t="shared" si="8"/>
        <v>3</v>
      </c>
      <c r="P15" s="2"/>
      <c r="Q15" s="2"/>
      <c r="R15" s="2"/>
      <c r="S15" s="2"/>
      <c r="T15" s="2"/>
      <c r="U15" s="2"/>
    </row>
    <row r="16" spans="1:21" x14ac:dyDescent="0.3">
      <c r="A16" s="11">
        <v>44025</v>
      </c>
      <c r="B16" s="2">
        <v>47.547199999999997</v>
      </c>
      <c r="C16" s="3">
        <v>24.244</v>
      </c>
      <c r="D16" s="3">
        <v>0</v>
      </c>
      <c r="E16" s="3">
        <v>-2.13144</v>
      </c>
      <c r="F16" s="3">
        <v>-0.395982</v>
      </c>
      <c r="G16" s="3">
        <f t="shared" si="1"/>
        <v>2.1679110262932841</v>
      </c>
      <c r="H16" s="3">
        <f t="shared" si="2"/>
        <v>7.8044796946558233</v>
      </c>
      <c r="I16" s="3" t="str">
        <f t="shared" si="3"/>
        <v>Brisa Leve</v>
      </c>
      <c r="J16" s="2">
        <f t="shared" si="0"/>
        <v>11.393052041705658</v>
      </c>
      <c r="K16" s="1" t="str">
        <f t="shared" si="4"/>
        <v>NNE</v>
      </c>
      <c r="L16" s="2">
        <f t="shared" si="5"/>
        <v>3</v>
      </c>
      <c r="M16" s="2">
        <f t="shared" si="6"/>
        <v>2</v>
      </c>
      <c r="N16" s="2">
        <f t="shared" si="7"/>
        <v>1</v>
      </c>
      <c r="O16" s="2">
        <f t="shared" si="8"/>
        <v>3</v>
      </c>
      <c r="P16" s="2"/>
      <c r="Q16" s="2"/>
      <c r="R16" s="2"/>
      <c r="S16" s="2"/>
      <c r="T16" s="2"/>
      <c r="U16" s="2"/>
    </row>
    <row r="17" spans="1:21" x14ac:dyDescent="0.3">
      <c r="A17" s="11">
        <v>44026</v>
      </c>
      <c r="B17" s="2">
        <v>41.102699999999999</v>
      </c>
      <c r="C17" s="3">
        <v>25.414899999999999</v>
      </c>
      <c r="D17" s="3">
        <v>0</v>
      </c>
      <c r="E17" s="3">
        <v>-0.85047799999999996</v>
      </c>
      <c r="F17" s="3">
        <v>3.3664899999999998E-2</v>
      </c>
      <c r="G17" s="3">
        <f t="shared" si="1"/>
        <v>0.85114402657600197</v>
      </c>
      <c r="H17" s="3">
        <f t="shared" si="2"/>
        <v>3.0641184956736072</v>
      </c>
      <c r="I17" s="3" t="str">
        <f t="shared" si="3"/>
        <v>Aragem</v>
      </c>
      <c r="J17" s="2">
        <f t="shared" si="0"/>
        <v>356.82234730413546</v>
      </c>
      <c r="K17" s="1" t="str">
        <f t="shared" si="4"/>
        <v>N</v>
      </c>
      <c r="L17" s="2">
        <f t="shared" si="5"/>
        <v>3</v>
      </c>
      <c r="M17" s="2">
        <f t="shared" si="6"/>
        <v>2</v>
      </c>
      <c r="N17" s="2">
        <f t="shared" si="7"/>
        <v>1</v>
      </c>
      <c r="O17" s="2">
        <f t="shared" si="8"/>
        <v>1</v>
      </c>
      <c r="P17" s="2"/>
      <c r="Q17" s="2"/>
      <c r="R17" s="2"/>
      <c r="S17" s="2"/>
      <c r="T17" s="2"/>
      <c r="U17" s="2"/>
    </row>
    <row r="18" spans="1:21" x14ac:dyDescent="0.3">
      <c r="A18" s="11">
        <v>44027</v>
      </c>
      <c r="B18" s="2">
        <v>60.537999999999997</v>
      </c>
      <c r="C18" s="3">
        <v>22.767299999999999</v>
      </c>
      <c r="D18" s="3">
        <v>0</v>
      </c>
      <c r="E18" s="3">
        <v>-2.89425</v>
      </c>
      <c r="F18" s="3">
        <v>-0.92845299999999997</v>
      </c>
      <c r="G18" s="3">
        <f t="shared" si="1"/>
        <v>3.039524310761307</v>
      </c>
      <c r="H18" s="3">
        <f t="shared" si="2"/>
        <v>10.942287518740706</v>
      </c>
      <c r="I18" s="3" t="str">
        <f t="shared" si="3"/>
        <v>Brisa Leve</v>
      </c>
      <c r="J18" s="2">
        <f t="shared" si="0"/>
        <v>18.617173287676195</v>
      </c>
      <c r="K18" s="1" t="str">
        <f t="shared" si="4"/>
        <v>NNE</v>
      </c>
      <c r="L18" s="2">
        <f t="shared" si="5"/>
        <v>4</v>
      </c>
      <c r="M18" s="2">
        <f t="shared" si="6"/>
        <v>2</v>
      </c>
      <c r="N18" s="2">
        <f t="shared" si="7"/>
        <v>1</v>
      </c>
      <c r="O18" s="2">
        <f t="shared" si="8"/>
        <v>4</v>
      </c>
      <c r="P18" s="2"/>
      <c r="Q18" s="2"/>
      <c r="R18" s="2"/>
      <c r="S18" s="2"/>
      <c r="T18" s="2"/>
      <c r="U18" s="2"/>
    </row>
    <row r="19" spans="1:21" x14ac:dyDescent="0.3">
      <c r="A19" s="11">
        <v>44028</v>
      </c>
      <c r="B19" s="2">
        <v>70.591899999999995</v>
      </c>
      <c r="C19" s="3">
        <v>20.398099999999999</v>
      </c>
      <c r="D19" s="3">
        <v>2.7868799999999999E-2</v>
      </c>
      <c r="E19" s="3">
        <v>-2.68574</v>
      </c>
      <c r="F19" s="3">
        <v>-0.23790800000000001</v>
      </c>
      <c r="G19" s="3">
        <f t="shared" si="1"/>
        <v>2.6962565834994265</v>
      </c>
      <c r="H19" s="3">
        <f t="shared" si="2"/>
        <v>9.7065237005979359</v>
      </c>
      <c r="I19" s="3" t="str">
        <f t="shared" si="3"/>
        <v>Brisa Leve</v>
      </c>
      <c r="J19" s="2">
        <f t="shared" si="0"/>
        <v>5.9586994061433813</v>
      </c>
      <c r="K19" s="1" t="str">
        <f t="shared" si="4"/>
        <v>N</v>
      </c>
      <c r="L19" s="2">
        <f t="shared" si="5"/>
        <v>4</v>
      </c>
      <c r="M19" s="2">
        <f t="shared" si="6"/>
        <v>2</v>
      </c>
      <c r="N19" s="2">
        <f t="shared" si="7"/>
        <v>1</v>
      </c>
      <c r="O19" s="2">
        <f t="shared" si="8"/>
        <v>3</v>
      </c>
      <c r="P19" s="2"/>
      <c r="Q19" s="2"/>
      <c r="R19" s="2"/>
      <c r="S19" s="2"/>
      <c r="T19" s="2"/>
      <c r="U19" s="2"/>
    </row>
    <row r="20" spans="1:21" x14ac:dyDescent="0.3">
      <c r="A20" s="11">
        <v>44029</v>
      </c>
      <c r="B20" s="2">
        <v>56.604100000000003</v>
      </c>
      <c r="C20" s="3">
        <v>22.346</v>
      </c>
      <c r="D20" s="3">
        <v>0</v>
      </c>
      <c r="E20" s="3">
        <v>-2.0561600000000002</v>
      </c>
      <c r="F20" s="3">
        <v>0.28662399999999999</v>
      </c>
      <c r="G20" s="3">
        <f t="shared" si="1"/>
        <v>2.0760412478985097</v>
      </c>
      <c r="H20" s="3">
        <f t="shared" si="2"/>
        <v>7.4737484924346349</v>
      </c>
      <c r="I20" s="3" t="str">
        <f t="shared" si="3"/>
        <v>Brisa Leve</v>
      </c>
      <c r="J20" s="2">
        <f t="shared" si="0"/>
        <v>351.18242229132011</v>
      </c>
      <c r="K20" s="1" t="str">
        <f t="shared" si="4"/>
        <v>N</v>
      </c>
      <c r="L20" s="2">
        <f t="shared" si="5"/>
        <v>3</v>
      </c>
      <c r="M20" s="2">
        <f t="shared" si="6"/>
        <v>2</v>
      </c>
      <c r="N20" s="2">
        <f t="shared" si="7"/>
        <v>1</v>
      </c>
      <c r="O20" s="2">
        <f t="shared" si="8"/>
        <v>3</v>
      </c>
      <c r="P20" s="2"/>
      <c r="Q20" s="2"/>
      <c r="R20" s="2"/>
      <c r="S20" s="2"/>
      <c r="T20" s="2"/>
      <c r="U20" s="2"/>
    </row>
    <row r="21" spans="1:21" x14ac:dyDescent="0.3">
      <c r="A21" s="11">
        <v>44030</v>
      </c>
      <c r="B21" s="2">
        <v>72.868700000000004</v>
      </c>
      <c r="C21" s="3">
        <v>18.3721</v>
      </c>
      <c r="D21" s="3">
        <v>0</v>
      </c>
      <c r="E21" s="3">
        <v>-3.8487300000000002</v>
      </c>
      <c r="F21" s="3">
        <v>0.187667</v>
      </c>
      <c r="G21" s="3">
        <f t="shared" si="1"/>
        <v>3.8533026763789269</v>
      </c>
      <c r="H21" s="3">
        <f t="shared" si="2"/>
        <v>13.871889634964138</v>
      </c>
      <c r="I21" s="3" t="str">
        <f t="shared" si="3"/>
        <v>Brisa Fraca</v>
      </c>
      <c r="J21" s="2">
        <f t="shared" si="0"/>
        <v>356.30024643333178</v>
      </c>
      <c r="K21" s="1" t="str">
        <f t="shared" si="4"/>
        <v>N</v>
      </c>
      <c r="L21" s="2">
        <f t="shared" si="5"/>
        <v>4</v>
      </c>
      <c r="M21" s="2">
        <f t="shared" si="6"/>
        <v>1</v>
      </c>
      <c r="N21" s="2">
        <f t="shared" si="7"/>
        <v>1</v>
      </c>
      <c r="O21" s="2">
        <f t="shared" si="8"/>
        <v>4</v>
      </c>
      <c r="P21" s="2"/>
      <c r="Q21" s="2"/>
      <c r="R21" s="2"/>
      <c r="S21" s="2"/>
      <c r="T21" s="2"/>
      <c r="U21" s="2"/>
    </row>
    <row r="22" spans="1:21" x14ac:dyDescent="0.3">
      <c r="A22" s="11">
        <v>44031</v>
      </c>
      <c r="B22" s="2">
        <v>59.365900000000003</v>
      </c>
      <c r="C22" s="3">
        <v>20.430700000000002</v>
      </c>
      <c r="D22" s="3">
        <v>0</v>
      </c>
      <c r="E22" s="3">
        <v>-4.3575299999999997</v>
      </c>
      <c r="F22" s="3">
        <v>-1.18475</v>
      </c>
      <c r="G22" s="3">
        <f t="shared" si="1"/>
        <v>4.5157170264975637</v>
      </c>
      <c r="H22" s="3">
        <f t="shared" si="2"/>
        <v>16.256581295391229</v>
      </c>
      <c r="I22" s="3" t="str">
        <f t="shared" si="3"/>
        <v>Brisa Fraca</v>
      </c>
      <c r="J22" s="2">
        <f t="shared" si="0"/>
        <v>16.054761855966262</v>
      </c>
      <c r="K22" s="1" t="str">
        <f t="shared" si="4"/>
        <v>NNE</v>
      </c>
      <c r="L22" s="2">
        <f t="shared" si="5"/>
        <v>3</v>
      </c>
      <c r="M22" s="2">
        <f t="shared" si="6"/>
        <v>2</v>
      </c>
      <c r="N22" s="2">
        <f t="shared" si="7"/>
        <v>1</v>
      </c>
      <c r="O22" s="2">
        <f t="shared" si="8"/>
        <v>5</v>
      </c>
      <c r="P22" s="2"/>
      <c r="Q22" s="2"/>
      <c r="R22" s="2"/>
      <c r="S22" s="2"/>
      <c r="T22" s="2"/>
      <c r="U22" s="2"/>
    </row>
    <row r="23" spans="1:21" x14ac:dyDescent="0.3">
      <c r="A23" s="11">
        <v>44032</v>
      </c>
      <c r="B23" s="2">
        <v>58.7438</v>
      </c>
      <c r="C23" s="3">
        <v>21.337700000000002</v>
      </c>
      <c r="D23" s="3">
        <v>0</v>
      </c>
      <c r="E23" s="3">
        <v>-2.7880799999999999</v>
      </c>
      <c r="F23" s="3">
        <v>-1.9412400000000001</v>
      </c>
      <c r="G23" s="3">
        <f t="shared" si="1"/>
        <v>3.3973228907479487</v>
      </c>
      <c r="H23" s="3">
        <f t="shared" si="2"/>
        <v>12.230362406692615</v>
      </c>
      <c r="I23" s="3" t="str">
        <f t="shared" si="3"/>
        <v>Brisa Fraca</v>
      </c>
      <c r="J23" s="2">
        <f t="shared" si="0"/>
        <v>35.592000854177627</v>
      </c>
      <c r="K23" s="1" t="str">
        <f t="shared" si="4"/>
        <v>NE</v>
      </c>
      <c r="L23" s="2">
        <f t="shared" si="5"/>
        <v>3</v>
      </c>
      <c r="M23" s="2">
        <f t="shared" si="6"/>
        <v>2</v>
      </c>
      <c r="N23" s="2">
        <f t="shared" si="7"/>
        <v>1</v>
      </c>
      <c r="O23" s="2">
        <f t="shared" si="8"/>
        <v>4</v>
      </c>
      <c r="P23" s="2"/>
      <c r="Q23" s="2"/>
      <c r="R23" s="2"/>
      <c r="S23" s="2"/>
      <c r="T23" s="2"/>
      <c r="U23" s="2"/>
    </row>
    <row r="24" spans="1:21" x14ac:dyDescent="0.3">
      <c r="A24" s="11">
        <v>44033</v>
      </c>
      <c r="B24" s="2">
        <v>54.992600000000003</v>
      </c>
      <c r="C24" s="3">
        <v>22.9038</v>
      </c>
      <c r="D24" s="3">
        <v>0</v>
      </c>
      <c r="E24" s="3">
        <v>-2.4232999999999998</v>
      </c>
      <c r="F24" s="3">
        <v>-1.39489</v>
      </c>
      <c r="G24" s="3">
        <f t="shared" si="1"/>
        <v>2.7960867300747303</v>
      </c>
      <c r="H24" s="3">
        <f t="shared" si="2"/>
        <v>10.065912228269029</v>
      </c>
      <c r="I24" s="3" t="str">
        <f t="shared" si="3"/>
        <v>Brisa Leve</v>
      </c>
      <c r="J24" s="2">
        <f t="shared" si="0"/>
        <v>30.694534918578256</v>
      </c>
      <c r="K24" s="1" t="str">
        <f t="shared" si="4"/>
        <v>NNE</v>
      </c>
      <c r="L24" s="2">
        <f t="shared" si="5"/>
        <v>3</v>
      </c>
      <c r="M24" s="2">
        <f t="shared" si="6"/>
        <v>2</v>
      </c>
      <c r="N24" s="2">
        <f t="shared" si="7"/>
        <v>1</v>
      </c>
      <c r="O24" s="2">
        <f t="shared" si="8"/>
        <v>3</v>
      </c>
      <c r="P24" s="2"/>
      <c r="Q24" s="2"/>
      <c r="R24" s="2"/>
      <c r="S24" s="2"/>
      <c r="T24" s="2"/>
      <c r="U24" s="2"/>
    </row>
    <row r="25" spans="1:21" x14ac:dyDescent="0.3">
      <c r="A25" s="11">
        <v>44034</v>
      </c>
      <c r="B25" s="2">
        <v>48.337800000000001</v>
      </c>
      <c r="C25" s="3">
        <v>22.9023</v>
      </c>
      <c r="D25" s="3">
        <v>0</v>
      </c>
      <c r="E25" s="3">
        <v>-2.5266199999999999</v>
      </c>
      <c r="F25" s="3">
        <v>-0.70202900000000001</v>
      </c>
      <c r="G25" s="3">
        <f t="shared" si="1"/>
        <v>2.6223373812766728</v>
      </c>
      <c r="H25" s="3">
        <f t="shared" si="2"/>
        <v>9.4404145725960227</v>
      </c>
      <c r="I25" s="3" t="str">
        <f t="shared" si="3"/>
        <v>Brisa Leve</v>
      </c>
      <c r="J25" s="2">
        <f t="shared" si="0"/>
        <v>16.371018327868995</v>
      </c>
      <c r="K25" s="1" t="str">
        <f t="shared" si="4"/>
        <v>NNE</v>
      </c>
      <c r="L25" s="2">
        <f t="shared" si="5"/>
        <v>3</v>
      </c>
      <c r="M25" s="2">
        <f t="shared" si="6"/>
        <v>2</v>
      </c>
      <c r="N25" s="2">
        <f t="shared" si="7"/>
        <v>1</v>
      </c>
      <c r="O25" s="2">
        <f t="shared" si="8"/>
        <v>3</v>
      </c>
      <c r="P25" s="2"/>
      <c r="Q25" s="2"/>
      <c r="R25" s="2"/>
      <c r="S25" s="2"/>
      <c r="T25" s="2"/>
      <c r="U25" s="2"/>
    </row>
    <row r="26" spans="1:21" x14ac:dyDescent="0.3">
      <c r="A26" s="11">
        <v>44035</v>
      </c>
      <c r="B26" s="2">
        <v>47.011400000000002</v>
      </c>
      <c r="C26" s="3">
        <v>22.818100000000001</v>
      </c>
      <c r="D26" s="3">
        <v>0</v>
      </c>
      <c r="E26" s="3">
        <v>-3.0419200000000002</v>
      </c>
      <c r="F26" s="3">
        <v>-0.62229299999999999</v>
      </c>
      <c r="G26" s="3">
        <f t="shared" si="1"/>
        <v>3.1049196228322886</v>
      </c>
      <c r="H26" s="3">
        <f t="shared" si="2"/>
        <v>11.177710642196239</v>
      </c>
      <c r="I26" s="3" t="str">
        <f t="shared" si="3"/>
        <v>Brisa Leve</v>
      </c>
      <c r="J26" s="2">
        <f t="shared" si="0"/>
        <v>12.424847997765596</v>
      </c>
      <c r="K26" s="1" t="str">
        <f t="shared" si="4"/>
        <v>NNE</v>
      </c>
      <c r="L26" s="2">
        <f t="shared" si="5"/>
        <v>3</v>
      </c>
      <c r="M26" s="2">
        <f t="shared" si="6"/>
        <v>2</v>
      </c>
      <c r="N26" s="2">
        <f t="shared" si="7"/>
        <v>1</v>
      </c>
      <c r="O26" s="2">
        <f t="shared" si="8"/>
        <v>4</v>
      </c>
      <c r="P26" s="2"/>
      <c r="Q26" s="2"/>
      <c r="R26" s="2"/>
      <c r="S26" s="2"/>
      <c r="T26" s="2"/>
      <c r="U26" s="2"/>
    </row>
    <row r="27" spans="1:21" x14ac:dyDescent="0.3">
      <c r="A27" s="11">
        <v>44036</v>
      </c>
      <c r="B27" s="2">
        <v>62.744100000000003</v>
      </c>
      <c r="C27" s="3">
        <v>20.898800000000001</v>
      </c>
      <c r="D27" s="3">
        <v>0</v>
      </c>
      <c r="E27" s="3">
        <v>-3.2778999999999998</v>
      </c>
      <c r="F27" s="3">
        <v>-1.8517999999999999</v>
      </c>
      <c r="G27" s="3">
        <f t="shared" si="1"/>
        <v>3.7648096432621925</v>
      </c>
      <c r="H27" s="3">
        <f t="shared" si="2"/>
        <v>13.553314715743893</v>
      </c>
      <c r="I27" s="3" t="str">
        <f t="shared" si="3"/>
        <v>Brisa Fraca</v>
      </c>
      <c r="J27" s="2">
        <f t="shared" si="0"/>
        <v>30.235106138470798</v>
      </c>
      <c r="K27" s="1" t="str">
        <f t="shared" si="4"/>
        <v>NNE</v>
      </c>
      <c r="L27" s="2">
        <f t="shared" si="5"/>
        <v>4</v>
      </c>
      <c r="M27" s="2">
        <f t="shared" si="6"/>
        <v>2</v>
      </c>
      <c r="N27" s="2">
        <f t="shared" si="7"/>
        <v>1</v>
      </c>
      <c r="O27" s="2">
        <f t="shared" si="8"/>
        <v>4</v>
      </c>
      <c r="P27" s="2"/>
      <c r="Q27" s="2"/>
      <c r="R27" s="2"/>
      <c r="S27" s="2"/>
      <c r="T27" s="2"/>
      <c r="U27" s="2"/>
    </row>
    <row r="28" spans="1:21" x14ac:dyDescent="0.3">
      <c r="A28" s="11">
        <v>44037</v>
      </c>
      <c r="B28" s="2">
        <v>46.7592</v>
      </c>
      <c r="C28" s="3">
        <v>21.956199999999999</v>
      </c>
      <c r="D28" s="3">
        <v>0</v>
      </c>
      <c r="E28" s="3">
        <v>-2.0779399999999999</v>
      </c>
      <c r="F28" s="3">
        <v>-1.08064</v>
      </c>
      <c r="G28" s="3">
        <f t="shared" si="1"/>
        <v>2.342139503360122</v>
      </c>
      <c r="H28" s="3">
        <f t="shared" si="2"/>
        <v>8.4317022120964396</v>
      </c>
      <c r="I28" s="3" t="str">
        <f t="shared" si="3"/>
        <v>Brisa Leve</v>
      </c>
      <c r="J28" s="2">
        <f t="shared" si="0"/>
        <v>28.258513933858893</v>
      </c>
      <c r="K28" s="1" t="str">
        <f t="shared" si="4"/>
        <v>NNE</v>
      </c>
      <c r="L28" s="2">
        <f t="shared" si="5"/>
        <v>3</v>
      </c>
      <c r="M28" s="2">
        <f t="shared" si="6"/>
        <v>2</v>
      </c>
      <c r="N28" s="2">
        <f t="shared" si="7"/>
        <v>1</v>
      </c>
      <c r="O28" s="2">
        <f t="shared" si="8"/>
        <v>3</v>
      </c>
      <c r="P28" s="2"/>
      <c r="Q28" s="2"/>
      <c r="R28" s="2"/>
      <c r="S28" s="2"/>
      <c r="T28" s="2"/>
      <c r="U28" s="2"/>
    </row>
    <row r="29" spans="1:21" x14ac:dyDescent="0.3">
      <c r="A29" s="11">
        <v>44038</v>
      </c>
      <c r="B29" s="2">
        <v>57.049300000000002</v>
      </c>
      <c r="C29" s="3">
        <v>22.857299999999999</v>
      </c>
      <c r="D29" s="3">
        <v>0</v>
      </c>
      <c r="E29" s="3">
        <v>-4.1428200000000004</v>
      </c>
      <c r="F29" s="3">
        <v>-1.85676</v>
      </c>
      <c r="G29" s="3">
        <f t="shared" si="1"/>
        <v>4.5398805325691116</v>
      </c>
      <c r="H29" s="3">
        <f t="shared" si="2"/>
        <v>16.343569917248804</v>
      </c>
      <c r="I29" s="3" t="str">
        <f t="shared" si="3"/>
        <v>Brisa Fraca</v>
      </c>
      <c r="J29" s="2">
        <f t="shared" si="0"/>
        <v>24.940087683499428</v>
      </c>
      <c r="K29" s="1" t="str">
        <f t="shared" si="4"/>
        <v>NNE</v>
      </c>
      <c r="L29" s="2">
        <f t="shared" si="5"/>
        <v>3</v>
      </c>
      <c r="M29" s="2">
        <f t="shared" si="6"/>
        <v>2</v>
      </c>
      <c r="N29" s="2">
        <f t="shared" si="7"/>
        <v>1</v>
      </c>
      <c r="O29" s="2">
        <f t="shared" si="8"/>
        <v>5</v>
      </c>
      <c r="P29" s="2"/>
      <c r="Q29" s="2"/>
      <c r="R29" s="2"/>
      <c r="S29" s="2"/>
      <c r="T29" s="2"/>
      <c r="U29" s="2"/>
    </row>
    <row r="30" spans="1:21" x14ac:dyDescent="0.3">
      <c r="A30" s="11">
        <v>44039</v>
      </c>
      <c r="B30" s="2">
        <v>58.854399999999998</v>
      </c>
      <c r="C30" s="3">
        <v>21.873000000000001</v>
      </c>
      <c r="D30" s="3">
        <v>0</v>
      </c>
      <c r="E30" s="3">
        <v>-3.3176800000000002</v>
      </c>
      <c r="F30" s="3">
        <v>-1.42991</v>
      </c>
      <c r="G30" s="3">
        <f t="shared" si="1"/>
        <v>3.6127057990514535</v>
      </c>
      <c r="H30" s="3">
        <f t="shared" si="2"/>
        <v>13.005740876585232</v>
      </c>
      <c r="I30" s="3" t="str">
        <f t="shared" si="3"/>
        <v>Brisa Fraca</v>
      </c>
      <c r="J30" s="2">
        <f t="shared" si="0"/>
        <v>24.118888751666219</v>
      </c>
      <c r="K30" s="1" t="str">
        <f t="shared" si="4"/>
        <v>NNE</v>
      </c>
      <c r="L30" s="2">
        <f t="shared" si="5"/>
        <v>3</v>
      </c>
      <c r="M30" s="2">
        <f t="shared" si="6"/>
        <v>2</v>
      </c>
      <c r="N30" s="2">
        <f t="shared" si="7"/>
        <v>1</v>
      </c>
      <c r="O30" s="2">
        <f t="shared" si="8"/>
        <v>4</v>
      </c>
      <c r="P30" s="2"/>
      <c r="Q30" s="2"/>
      <c r="R30" s="2"/>
      <c r="S30" s="2"/>
      <c r="T30" s="2"/>
      <c r="U30" s="2"/>
    </row>
    <row r="31" spans="1:21" x14ac:dyDescent="0.3">
      <c r="A31" s="11">
        <v>44040</v>
      </c>
      <c r="B31" s="2">
        <v>51.817900000000002</v>
      </c>
      <c r="C31" s="3">
        <v>23.337800000000001</v>
      </c>
      <c r="D31" s="3">
        <v>0</v>
      </c>
      <c r="E31" s="3">
        <v>-1.5096099999999999</v>
      </c>
      <c r="F31" s="3">
        <v>-1.3954</v>
      </c>
      <c r="G31" s="3">
        <f t="shared" si="1"/>
        <v>2.0557391644126448</v>
      </c>
      <c r="H31" s="3">
        <f t="shared" si="2"/>
        <v>7.4006609918855215</v>
      </c>
      <c r="I31" s="3" t="str">
        <f t="shared" si="3"/>
        <v>Brisa Leve</v>
      </c>
      <c r="J31" s="2">
        <f t="shared" si="0"/>
        <v>43.451987547428558</v>
      </c>
      <c r="K31" s="1" t="str">
        <f t="shared" si="4"/>
        <v>NE</v>
      </c>
      <c r="L31" s="2">
        <f t="shared" si="5"/>
        <v>3</v>
      </c>
      <c r="M31" s="2">
        <f t="shared" si="6"/>
        <v>2</v>
      </c>
      <c r="N31" s="2">
        <f t="shared" si="7"/>
        <v>1</v>
      </c>
      <c r="O31" s="2">
        <f t="shared" si="8"/>
        <v>3</v>
      </c>
      <c r="P31" s="2"/>
      <c r="Q31" s="2"/>
      <c r="R31" s="2"/>
      <c r="S31" s="2"/>
      <c r="T31" s="2"/>
      <c r="U31" s="2"/>
    </row>
    <row r="32" spans="1:21" x14ac:dyDescent="0.3">
      <c r="A32" s="11">
        <v>44041</v>
      </c>
      <c r="B32" s="2">
        <v>46.0839</v>
      </c>
      <c r="C32" s="3">
        <v>24.183700000000002</v>
      </c>
      <c r="D32" s="3">
        <v>0</v>
      </c>
      <c r="E32" s="3">
        <v>-3.24119</v>
      </c>
      <c r="F32" s="3">
        <v>-0.440467</v>
      </c>
      <c r="G32" s="3">
        <f t="shared" si="1"/>
        <v>3.2709820840519748</v>
      </c>
      <c r="H32" s="3">
        <f t="shared" si="2"/>
        <v>11.775535502587109</v>
      </c>
      <c r="I32" s="3" t="str">
        <f t="shared" si="3"/>
        <v>Brisa Leve</v>
      </c>
      <c r="J32" s="2">
        <f t="shared" si="0"/>
        <v>8.6217230610431272</v>
      </c>
      <c r="K32" s="1" t="str">
        <f t="shared" si="4"/>
        <v>N</v>
      </c>
      <c r="L32" s="2">
        <f t="shared" si="5"/>
        <v>3</v>
      </c>
      <c r="M32" s="2">
        <f t="shared" si="6"/>
        <v>2</v>
      </c>
      <c r="N32" s="2">
        <f t="shared" si="7"/>
        <v>1</v>
      </c>
      <c r="O32" s="2">
        <f t="shared" si="8"/>
        <v>4</v>
      </c>
      <c r="P32" s="2"/>
      <c r="Q32" s="2"/>
      <c r="R32" s="2"/>
      <c r="S32" s="2"/>
      <c r="T32" s="2"/>
      <c r="U32" s="2"/>
    </row>
    <row r="33" spans="1:21" x14ac:dyDescent="0.3">
      <c r="A33" s="11">
        <v>44042</v>
      </c>
      <c r="B33" s="2">
        <v>48.511099999999999</v>
      </c>
      <c r="C33" s="3">
        <v>23.757200000000001</v>
      </c>
      <c r="D33" s="3">
        <v>0</v>
      </c>
      <c r="E33" s="3">
        <v>-2.9133900000000001</v>
      </c>
      <c r="F33" s="3">
        <v>0.21293000000000001</v>
      </c>
      <c r="G33" s="3">
        <f t="shared" si="1"/>
        <v>2.9211608098493995</v>
      </c>
      <c r="H33" s="3">
        <f t="shared" si="2"/>
        <v>10.516178915457839</v>
      </c>
      <c r="I33" s="3" t="str">
        <f t="shared" si="3"/>
        <v>Brisa Leve</v>
      </c>
      <c r="J33" s="2">
        <f t="shared" si="0"/>
        <v>354.91881149366793</v>
      </c>
      <c r="K33" s="1" t="str">
        <f t="shared" si="4"/>
        <v>N</v>
      </c>
      <c r="L33" s="2">
        <f t="shared" si="5"/>
        <v>3</v>
      </c>
      <c r="M33" s="2">
        <f t="shared" si="6"/>
        <v>2</v>
      </c>
      <c r="N33" s="2">
        <f t="shared" si="7"/>
        <v>1</v>
      </c>
      <c r="O33" s="2">
        <f t="shared" si="8"/>
        <v>3</v>
      </c>
      <c r="P33" s="2"/>
      <c r="Q33" s="2"/>
      <c r="R33" s="2"/>
      <c r="S33" s="2"/>
      <c r="T33" s="2"/>
      <c r="U33" s="2"/>
    </row>
    <row r="34" spans="1:21" x14ac:dyDescent="0.3">
      <c r="A34" s="11">
        <v>44043</v>
      </c>
      <c r="B34" s="2">
        <v>65.707599999999999</v>
      </c>
      <c r="C34" s="3">
        <v>20.324300000000001</v>
      </c>
      <c r="D34" s="3">
        <v>0</v>
      </c>
      <c r="E34" s="3">
        <v>-4.36463</v>
      </c>
      <c r="F34" s="3">
        <v>1.4350700000000001</v>
      </c>
      <c r="G34" s="3">
        <f t="shared" si="1"/>
        <v>4.5944989870278565</v>
      </c>
      <c r="H34" s="3">
        <f t="shared" si="2"/>
        <v>16.540196353300285</v>
      </c>
      <c r="I34" s="3" t="str">
        <f t="shared" si="3"/>
        <v>Brisa Fraca</v>
      </c>
      <c r="J34" s="2">
        <f t="shared" si="0"/>
        <v>340.9701673116864</v>
      </c>
      <c r="K34" s="1" t="str">
        <f t="shared" si="4"/>
        <v>NNW</v>
      </c>
      <c r="L34" s="2">
        <f t="shared" si="5"/>
        <v>4</v>
      </c>
      <c r="M34" s="2">
        <f t="shared" si="6"/>
        <v>2</v>
      </c>
      <c r="N34" s="2">
        <f t="shared" si="7"/>
        <v>1</v>
      </c>
      <c r="O34" s="2">
        <f t="shared" si="8"/>
        <v>5</v>
      </c>
      <c r="P34" s="2"/>
      <c r="Q34" s="2"/>
      <c r="R34" s="2"/>
      <c r="S34" s="2"/>
      <c r="T34" s="2"/>
      <c r="U34" s="2"/>
    </row>
    <row r="35" spans="1:21" x14ac:dyDescent="0.3">
      <c r="A35" s="11">
        <v>44044</v>
      </c>
      <c r="B35" s="2">
        <v>61.770299999999999</v>
      </c>
      <c r="C35" s="3">
        <v>19.916799999999999</v>
      </c>
      <c r="D35" s="3">
        <v>0</v>
      </c>
      <c r="E35" s="3">
        <v>-2.3706999999999998</v>
      </c>
      <c r="F35" s="3">
        <v>-0.99190500000000004</v>
      </c>
      <c r="G35" s="3">
        <f t="shared" si="1"/>
        <v>2.5698431895788891</v>
      </c>
      <c r="H35" s="3">
        <f t="shared" si="2"/>
        <v>9.2514354824840019</v>
      </c>
      <c r="I35" s="3" t="str">
        <f t="shared" si="3"/>
        <v>Brisa Leve</v>
      </c>
      <c r="J35" s="2">
        <f t="shared" si="0"/>
        <v>23.510645650351108</v>
      </c>
      <c r="K35" s="1" t="str">
        <f t="shared" si="4"/>
        <v>NNE</v>
      </c>
      <c r="L35" s="2">
        <f t="shared" si="5"/>
        <v>4</v>
      </c>
      <c r="M35" s="2">
        <f t="shared" si="6"/>
        <v>1</v>
      </c>
      <c r="N35" s="2">
        <f t="shared" si="7"/>
        <v>1</v>
      </c>
      <c r="O35" s="2">
        <f t="shared" si="8"/>
        <v>3</v>
      </c>
      <c r="P35" s="2"/>
      <c r="Q35" s="2"/>
      <c r="R35" s="2"/>
      <c r="S35" s="2"/>
      <c r="T35" s="2"/>
      <c r="U35" s="2"/>
    </row>
    <row r="36" spans="1:21" x14ac:dyDescent="0.3">
      <c r="A36" s="11">
        <v>44045</v>
      </c>
      <c r="B36" s="2">
        <v>53.884599999999999</v>
      </c>
      <c r="C36" s="3">
        <v>20.609400000000001</v>
      </c>
      <c r="D36" s="3">
        <v>0</v>
      </c>
      <c r="E36" s="3">
        <v>-3.2929300000000001</v>
      </c>
      <c r="F36" s="3">
        <v>0.696017</v>
      </c>
      <c r="G36" s="3">
        <f t="shared" si="1"/>
        <v>3.3656838308416615</v>
      </c>
      <c r="H36" s="3">
        <f t="shared" si="2"/>
        <v>12.116461791029982</v>
      </c>
      <c r="I36" s="3" t="str">
        <f t="shared" si="3"/>
        <v>Brisa Fraca</v>
      </c>
      <c r="J36" s="2">
        <f t="shared" ref="J36:J68" si="9">(1/0.0175432)*ATAN2(E36,F36)+180</f>
        <v>347.20390131131091</v>
      </c>
      <c r="K36" s="1" t="str">
        <f t="shared" si="4"/>
        <v>NNW</v>
      </c>
      <c r="L36" s="2">
        <f t="shared" si="5"/>
        <v>3</v>
      </c>
      <c r="M36" s="2">
        <f t="shared" si="6"/>
        <v>2</v>
      </c>
      <c r="N36" s="2">
        <f t="shared" si="7"/>
        <v>1</v>
      </c>
      <c r="O36" s="2">
        <f t="shared" si="8"/>
        <v>4</v>
      </c>
      <c r="P36" s="2"/>
      <c r="Q36" s="2"/>
      <c r="R36" s="2"/>
      <c r="S36" s="2"/>
      <c r="T36" s="2"/>
      <c r="U36" s="2"/>
    </row>
    <row r="37" spans="1:21" x14ac:dyDescent="0.3">
      <c r="A37" s="11">
        <v>44046</v>
      </c>
      <c r="B37" s="2">
        <v>46.576500000000003</v>
      </c>
      <c r="C37" s="3">
        <v>20.235700000000001</v>
      </c>
      <c r="D37" s="3">
        <v>0</v>
      </c>
      <c r="E37" s="3">
        <v>-2.42686</v>
      </c>
      <c r="F37" s="3">
        <v>0.28702899999999998</v>
      </c>
      <c r="G37" s="3">
        <f t="shared" si="1"/>
        <v>2.4437747658982403</v>
      </c>
      <c r="H37" s="3">
        <f t="shared" si="2"/>
        <v>8.7975891572336646</v>
      </c>
      <c r="I37" s="3" t="str">
        <f t="shared" si="3"/>
        <v>Brisa Leve</v>
      </c>
      <c r="J37" s="2">
        <f t="shared" si="9"/>
        <v>352.3669445906902</v>
      </c>
      <c r="K37" s="1" t="str">
        <f t="shared" si="4"/>
        <v>N</v>
      </c>
      <c r="L37" s="2">
        <f t="shared" si="5"/>
        <v>3</v>
      </c>
      <c r="M37" s="2">
        <f t="shared" si="6"/>
        <v>2</v>
      </c>
      <c r="N37" s="2">
        <f t="shared" si="7"/>
        <v>1</v>
      </c>
      <c r="O37" s="2">
        <f t="shared" si="8"/>
        <v>3</v>
      </c>
      <c r="P37" s="2"/>
      <c r="Q37" s="2"/>
      <c r="R37" s="2"/>
      <c r="S37" s="2"/>
      <c r="T37" s="2"/>
      <c r="U37" s="2"/>
    </row>
    <row r="38" spans="1:21" x14ac:dyDescent="0.3">
      <c r="A38" s="11">
        <v>44047</v>
      </c>
      <c r="B38" s="2">
        <v>45.871099999999998</v>
      </c>
      <c r="C38" s="3">
        <v>20.459700000000002</v>
      </c>
      <c r="D38" s="3">
        <v>0</v>
      </c>
      <c r="E38" s="3">
        <v>-3.9527700000000001</v>
      </c>
      <c r="F38" s="3">
        <v>-0.41082400000000002</v>
      </c>
      <c r="G38" s="3">
        <f t="shared" si="1"/>
        <v>3.9740617800779092</v>
      </c>
      <c r="H38" s="3">
        <f t="shared" si="2"/>
        <v>14.306622408280473</v>
      </c>
      <c r="I38" s="3" t="str">
        <f t="shared" si="3"/>
        <v>Brisa Fraca</v>
      </c>
      <c r="J38" s="2">
        <f t="shared" si="9"/>
        <v>6.8257052293667186</v>
      </c>
      <c r="K38" s="1" t="str">
        <f t="shared" si="4"/>
        <v>N</v>
      </c>
      <c r="L38" s="2">
        <f t="shared" si="5"/>
        <v>3</v>
      </c>
      <c r="M38" s="2">
        <f t="shared" si="6"/>
        <v>2</v>
      </c>
      <c r="N38" s="2">
        <f t="shared" si="7"/>
        <v>1</v>
      </c>
      <c r="O38" s="2">
        <f t="shared" si="8"/>
        <v>4</v>
      </c>
      <c r="P38" s="2"/>
      <c r="Q38" s="2"/>
      <c r="R38" s="2"/>
      <c r="S38" s="2"/>
      <c r="T38" s="2"/>
      <c r="U38" s="2"/>
    </row>
    <row r="39" spans="1:21" x14ac:dyDescent="0.3">
      <c r="A39" s="11">
        <v>44048</v>
      </c>
      <c r="B39" s="2">
        <v>49.6038</v>
      </c>
      <c r="C39" s="3">
        <v>20.8048</v>
      </c>
      <c r="D39" s="3">
        <v>0</v>
      </c>
      <c r="E39" s="3">
        <v>-4.2945500000000001</v>
      </c>
      <c r="F39" s="3">
        <v>-0.17707600000000001</v>
      </c>
      <c r="G39" s="3">
        <f t="shared" si="1"/>
        <v>4.2981991126838226</v>
      </c>
      <c r="H39" s="3">
        <f t="shared" si="2"/>
        <v>15.473516805661761</v>
      </c>
      <c r="I39" s="3" t="str">
        <f t="shared" si="3"/>
        <v>Brisa Fraca</v>
      </c>
      <c r="J39" s="2">
        <f t="shared" si="9"/>
        <v>3.2715085225820246</v>
      </c>
      <c r="K39" s="1" t="str">
        <f t="shared" si="4"/>
        <v>N</v>
      </c>
      <c r="L39" s="2">
        <f t="shared" si="5"/>
        <v>3</v>
      </c>
      <c r="M39" s="2">
        <f t="shared" si="6"/>
        <v>2</v>
      </c>
      <c r="N39" s="2">
        <f t="shared" si="7"/>
        <v>1</v>
      </c>
      <c r="O39" s="2">
        <f t="shared" si="8"/>
        <v>5</v>
      </c>
      <c r="P39" s="2"/>
      <c r="Q39" s="2"/>
      <c r="R39" s="2"/>
      <c r="S39" s="2"/>
      <c r="T39" s="2"/>
      <c r="U39" s="2"/>
    </row>
    <row r="40" spans="1:21" x14ac:dyDescent="0.3">
      <c r="A40" s="11">
        <v>44049</v>
      </c>
      <c r="B40" s="2">
        <v>58.736699999999999</v>
      </c>
      <c r="C40" s="3">
        <v>18.873200000000001</v>
      </c>
      <c r="D40" s="3">
        <v>0</v>
      </c>
      <c r="E40" s="3">
        <v>-3.27102</v>
      </c>
      <c r="F40" s="3">
        <v>-1.0000800000000001</v>
      </c>
      <c r="G40" s="3">
        <f t="shared" si="1"/>
        <v>3.4204870774204075</v>
      </c>
      <c r="H40" s="3">
        <f t="shared" si="2"/>
        <v>12.313753478713467</v>
      </c>
      <c r="I40" s="3" t="str">
        <f t="shared" si="3"/>
        <v>Brisa Fraca</v>
      </c>
      <c r="J40" s="2">
        <f t="shared" si="9"/>
        <v>17.835821204681451</v>
      </c>
      <c r="K40" s="1" t="str">
        <f t="shared" si="4"/>
        <v>NNE</v>
      </c>
      <c r="L40" s="2">
        <f t="shared" si="5"/>
        <v>3</v>
      </c>
      <c r="M40" s="2">
        <f t="shared" si="6"/>
        <v>1</v>
      </c>
      <c r="N40" s="2">
        <f t="shared" si="7"/>
        <v>1</v>
      </c>
      <c r="O40" s="2">
        <f t="shared" si="8"/>
        <v>4</v>
      </c>
      <c r="P40" s="2"/>
      <c r="Q40" s="2"/>
      <c r="R40" s="2"/>
      <c r="S40" s="2"/>
      <c r="T40" s="2"/>
      <c r="U40" s="2"/>
    </row>
    <row r="41" spans="1:21" x14ac:dyDescent="0.3">
      <c r="A41" s="11">
        <v>44050</v>
      </c>
      <c r="B41" s="2">
        <v>54.1098</v>
      </c>
      <c r="C41" s="3">
        <v>20.3734</v>
      </c>
      <c r="D41" s="3">
        <v>0</v>
      </c>
      <c r="E41" s="3">
        <v>-3.34979</v>
      </c>
      <c r="F41" s="3">
        <v>-0.60998600000000003</v>
      </c>
      <c r="G41" s="3">
        <f t="shared" si="1"/>
        <v>3.4048753228710154</v>
      </c>
      <c r="H41" s="3">
        <f t="shared" si="2"/>
        <v>12.257551162335655</v>
      </c>
      <c r="I41" s="3" t="str">
        <f t="shared" si="3"/>
        <v>Brisa Fraca</v>
      </c>
      <c r="J41" s="2">
        <f t="shared" si="9"/>
        <v>11.189892602742219</v>
      </c>
      <c r="K41" s="1" t="str">
        <f t="shared" si="4"/>
        <v>N</v>
      </c>
      <c r="L41" s="2">
        <f t="shared" si="5"/>
        <v>3</v>
      </c>
      <c r="M41" s="2">
        <f t="shared" si="6"/>
        <v>2</v>
      </c>
      <c r="N41" s="2">
        <f t="shared" si="7"/>
        <v>1</v>
      </c>
      <c r="O41" s="2">
        <f t="shared" si="8"/>
        <v>4</v>
      </c>
      <c r="P41" s="2"/>
      <c r="Q41" s="2"/>
      <c r="R41" s="2"/>
      <c r="S41" s="2"/>
      <c r="T41" s="2"/>
      <c r="U41" s="2"/>
    </row>
    <row r="42" spans="1:21" x14ac:dyDescent="0.3">
      <c r="A42" s="11">
        <v>44051</v>
      </c>
      <c r="B42" s="2">
        <v>57.158999999999999</v>
      </c>
      <c r="C42" s="3">
        <v>20.513100000000001</v>
      </c>
      <c r="D42" s="3">
        <v>0</v>
      </c>
      <c r="E42" s="3">
        <v>-3.39906</v>
      </c>
      <c r="F42" s="3">
        <v>-0.84270400000000001</v>
      </c>
      <c r="G42" s="3">
        <f t="shared" si="1"/>
        <v>3.5019650077086717</v>
      </c>
      <c r="H42" s="3">
        <f t="shared" si="2"/>
        <v>12.607074027751219</v>
      </c>
      <c r="I42" s="3" t="str">
        <f t="shared" si="3"/>
        <v>Brisa Fraca</v>
      </c>
      <c r="J42" s="2">
        <f t="shared" si="9"/>
        <v>14.775292609296088</v>
      </c>
      <c r="K42" s="1" t="str">
        <f t="shared" si="4"/>
        <v>NNE</v>
      </c>
      <c r="L42" s="2">
        <f t="shared" si="5"/>
        <v>3</v>
      </c>
      <c r="M42" s="2">
        <f t="shared" si="6"/>
        <v>2</v>
      </c>
      <c r="N42" s="2">
        <f t="shared" si="7"/>
        <v>1</v>
      </c>
      <c r="O42" s="2">
        <f t="shared" si="8"/>
        <v>4</v>
      </c>
      <c r="P42" s="2"/>
      <c r="Q42" s="2"/>
      <c r="R42" s="2"/>
      <c r="S42" s="2"/>
      <c r="T42" s="2"/>
      <c r="U42" s="2"/>
    </row>
    <row r="43" spans="1:21" x14ac:dyDescent="0.3">
      <c r="A43" s="11">
        <v>44052</v>
      </c>
      <c r="B43" s="2">
        <v>52.787500000000001</v>
      </c>
      <c r="C43" s="3">
        <v>21.400700000000001</v>
      </c>
      <c r="D43" s="3">
        <v>0</v>
      </c>
      <c r="E43" s="3">
        <v>-2.8807</v>
      </c>
      <c r="F43" s="3">
        <v>-1.2508999999999999</v>
      </c>
      <c r="G43" s="3">
        <f t="shared" si="1"/>
        <v>3.1405705373387174</v>
      </c>
      <c r="H43" s="3">
        <f t="shared" si="2"/>
        <v>11.306053934419383</v>
      </c>
      <c r="I43" s="3" t="str">
        <f t="shared" si="3"/>
        <v>Brisa Leve</v>
      </c>
      <c r="J43" s="2">
        <f t="shared" si="9"/>
        <v>24.27435262507521</v>
      </c>
      <c r="K43" s="1" t="str">
        <f t="shared" si="4"/>
        <v>NNE</v>
      </c>
      <c r="L43" s="2">
        <f t="shared" si="5"/>
        <v>3</v>
      </c>
      <c r="M43" s="2">
        <f t="shared" si="6"/>
        <v>2</v>
      </c>
      <c r="N43" s="2">
        <f t="shared" si="7"/>
        <v>1</v>
      </c>
      <c r="O43" s="2">
        <f t="shared" si="8"/>
        <v>4</v>
      </c>
      <c r="P43" s="2"/>
      <c r="Q43" s="2"/>
      <c r="R43" s="2"/>
      <c r="S43" s="2"/>
      <c r="T43" s="2"/>
      <c r="U43" s="2"/>
    </row>
    <row r="44" spans="1:21" x14ac:dyDescent="0.3">
      <c r="A44" s="11">
        <v>44053</v>
      </c>
      <c r="B44" s="2">
        <v>44.732199999999999</v>
      </c>
      <c r="C44" s="3">
        <v>22.3977</v>
      </c>
      <c r="D44" s="3">
        <v>0</v>
      </c>
      <c r="E44" s="3">
        <v>-1.9868399999999999</v>
      </c>
      <c r="F44" s="3">
        <v>-0.839028</v>
      </c>
      <c r="G44" s="3">
        <f t="shared" si="1"/>
        <v>2.156733912744917</v>
      </c>
      <c r="H44" s="3">
        <f t="shared" si="2"/>
        <v>7.7642420858817012</v>
      </c>
      <c r="I44" s="3" t="str">
        <f t="shared" si="3"/>
        <v>Brisa Leve</v>
      </c>
      <c r="J44" s="2">
        <f t="shared" si="9"/>
        <v>23.699133650254595</v>
      </c>
      <c r="K44" s="1" t="str">
        <f t="shared" si="4"/>
        <v>NNE</v>
      </c>
      <c r="L44" s="2">
        <f t="shared" si="5"/>
        <v>3</v>
      </c>
      <c r="M44" s="2">
        <f t="shared" si="6"/>
        <v>2</v>
      </c>
      <c r="N44" s="2">
        <f t="shared" si="7"/>
        <v>1</v>
      </c>
      <c r="O44" s="2">
        <f t="shared" si="8"/>
        <v>3</v>
      </c>
      <c r="P44" s="2"/>
      <c r="Q44" s="2"/>
      <c r="R44" s="2"/>
      <c r="S44" s="2"/>
      <c r="T44" s="2"/>
      <c r="U44" s="2"/>
    </row>
    <row r="45" spans="1:21" x14ac:dyDescent="0.3">
      <c r="A45" s="11">
        <v>44054</v>
      </c>
      <c r="B45" s="2">
        <v>50.178699999999999</v>
      </c>
      <c r="C45" s="3">
        <v>22.5947</v>
      </c>
      <c r="D45" s="3">
        <v>0</v>
      </c>
      <c r="E45" s="3">
        <v>-1.84582</v>
      </c>
      <c r="F45" s="3">
        <v>-1.09016</v>
      </c>
      <c r="G45" s="3">
        <f t="shared" si="1"/>
        <v>2.1437118038579719</v>
      </c>
      <c r="H45" s="3">
        <f t="shared" si="2"/>
        <v>7.7173624938886993</v>
      </c>
      <c r="I45" s="3" t="str">
        <f t="shared" si="3"/>
        <v>Brisa Leve</v>
      </c>
      <c r="J45" s="2">
        <f t="shared" si="9"/>
        <v>31.332363811101743</v>
      </c>
      <c r="K45" s="1" t="str">
        <f t="shared" si="4"/>
        <v>NNE</v>
      </c>
      <c r="L45" s="2">
        <f t="shared" si="5"/>
        <v>3</v>
      </c>
      <c r="M45" s="2">
        <f t="shared" si="6"/>
        <v>2</v>
      </c>
      <c r="N45" s="2">
        <f t="shared" si="7"/>
        <v>1</v>
      </c>
      <c r="O45" s="2">
        <f t="shared" si="8"/>
        <v>3</v>
      </c>
      <c r="P45" s="2"/>
      <c r="Q45" s="2"/>
      <c r="R45" s="2"/>
      <c r="S45" s="2"/>
      <c r="T45" s="2"/>
      <c r="U45" s="2"/>
    </row>
    <row r="46" spans="1:21" x14ac:dyDescent="0.3">
      <c r="A46" s="11">
        <v>44055</v>
      </c>
      <c r="B46" s="2">
        <v>52.848100000000002</v>
      </c>
      <c r="C46" s="3">
        <v>23.216100000000001</v>
      </c>
      <c r="D46" s="3">
        <v>0</v>
      </c>
      <c r="E46" s="3">
        <v>-3.22803</v>
      </c>
      <c r="F46" s="3">
        <v>-2.6864499999999998</v>
      </c>
      <c r="G46" s="3">
        <f t="shared" si="1"/>
        <v>4.1996656156651326</v>
      </c>
      <c r="H46" s="3">
        <f t="shared" si="2"/>
        <v>15.118796216394477</v>
      </c>
      <c r="I46" s="3" t="str">
        <f t="shared" si="3"/>
        <v>Brisa Fraca</v>
      </c>
      <c r="J46" s="2">
        <f t="shared" si="9"/>
        <v>40.486779370849519</v>
      </c>
      <c r="K46" s="1" t="str">
        <f t="shared" si="4"/>
        <v>NE</v>
      </c>
      <c r="L46" s="2">
        <f t="shared" si="5"/>
        <v>3</v>
      </c>
      <c r="M46" s="2">
        <f t="shared" si="6"/>
        <v>2</v>
      </c>
      <c r="N46" s="2">
        <f t="shared" si="7"/>
        <v>1</v>
      </c>
      <c r="O46" s="2">
        <f t="shared" si="8"/>
        <v>5</v>
      </c>
      <c r="P46" s="2"/>
      <c r="Q46" s="2"/>
      <c r="R46" s="2"/>
      <c r="S46" s="2"/>
      <c r="T46" s="2"/>
      <c r="U46" s="2"/>
    </row>
    <row r="47" spans="1:21" x14ac:dyDescent="0.3">
      <c r="A47" s="11">
        <v>44056</v>
      </c>
      <c r="B47" s="2">
        <v>54.7044</v>
      </c>
      <c r="C47" s="3">
        <v>23.321300000000001</v>
      </c>
      <c r="D47" s="3">
        <v>0.40210400000000002</v>
      </c>
      <c r="E47" s="3">
        <v>-2.3919800000000002</v>
      </c>
      <c r="F47" s="3">
        <v>-1.44851</v>
      </c>
      <c r="G47" s="3">
        <f t="shared" si="1"/>
        <v>2.7963815083961632</v>
      </c>
      <c r="H47" s="3">
        <f t="shared" si="2"/>
        <v>10.066973430226188</v>
      </c>
      <c r="I47" s="3" t="str">
        <f t="shared" si="3"/>
        <v>Brisa Leve</v>
      </c>
      <c r="J47" s="2">
        <f t="shared" si="9"/>
        <v>31.96041578190048</v>
      </c>
      <c r="K47" s="1" t="str">
        <f t="shared" si="4"/>
        <v>NNE</v>
      </c>
      <c r="L47" s="2">
        <f t="shared" si="5"/>
        <v>3</v>
      </c>
      <c r="M47" s="2">
        <f t="shared" si="6"/>
        <v>2</v>
      </c>
      <c r="N47" s="2">
        <f t="shared" si="7"/>
        <v>1</v>
      </c>
      <c r="O47" s="2">
        <f t="shared" si="8"/>
        <v>3</v>
      </c>
      <c r="P47" s="2"/>
      <c r="Q47" s="2"/>
      <c r="R47" s="2"/>
      <c r="S47" s="2"/>
      <c r="T47" s="2"/>
      <c r="U47" s="2"/>
    </row>
    <row r="48" spans="1:21" x14ac:dyDescent="0.3">
      <c r="A48" s="11">
        <v>44057</v>
      </c>
      <c r="B48" s="2">
        <v>43.544699999999999</v>
      </c>
      <c r="C48" s="3">
        <v>25.6645</v>
      </c>
      <c r="D48" s="3">
        <v>0</v>
      </c>
      <c r="E48" s="3">
        <v>-3.0031500000000002</v>
      </c>
      <c r="F48" s="3">
        <v>-0.17358199999999999</v>
      </c>
      <c r="G48" s="3">
        <f t="shared" si="1"/>
        <v>3.0081623349187789</v>
      </c>
      <c r="H48" s="3">
        <f t="shared" si="2"/>
        <v>10.829384405707604</v>
      </c>
      <c r="I48" s="3" t="str">
        <f t="shared" si="3"/>
        <v>Brisa Leve</v>
      </c>
      <c r="J48" s="2">
        <f t="shared" si="9"/>
        <v>4.2135462768941636</v>
      </c>
      <c r="K48" s="1" t="str">
        <f t="shared" si="4"/>
        <v>N</v>
      </c>
      <c r="L48" s="2">
        <f t="shared" si="5"/>
        <v>3</v>
      </c>
      <c r="M48" s="2">
        <f t="shared" si="6"/>
        <v>2</v>
      </c>
      <c r="N48" s="2">
        <f t="shared" si="7"/>
        <v>1</v>
      </c>
      <c r="O48" s="2">
        <f t="shared" si="8"/>
        <v>4</v>
      </c>
      <c r="P48" s="2"/>
      <c r="Q48" s="2"/>
      <c r="R48" s="2"/>
      <c r="S48" s="2"/>
      <c r="T48" s="2"/>
      <c r="U48" s="2"/>
    </row>
    <row r="49" spans="1:21" x14ac:dyDescent="0.3">
      <c r="A49" s="11">
        <v>44058</v>
      </c>
      <c r="B49" s="2">
        <v>38.737200000000001</v>
      </c>
      <c r="C49" s="3">
        <v>26.573699999999999</v>
      </c>
      <c r="D49" s="3">
        <v>0</v>
      </c>
      <c r="E49" s="3">
        <v>-0.64701399999999998</v>
      </c>
      <c r="F49" s="3">
        <v>-0.16620699999999999</v>
      </c>
      <c r="G49" s="3">
        <f t="shared" si="1"/>
        <v>0.66802087021664225</v>
      </c>
      <c r="H49" s="3">
        <f t="shared" si="2"/>
        <v>2.4048751327799121</v>
      </c>
      <c r="I49" s="3" t="str">
        <f t="shared" si="3"/>
        <v>Aragem</v>
      </c>
      <c r="J49" s="2">
        <f t="shared" si="9"/>
        <v>15.25546714853013</v>
      </c>
      <c r="K49" s="1" t="str">
        <f t="shared" si="4"/>
        <v>NNE</v>
      </c>
      <c r="L49" s="2">
        <f t="shared" si="5"/>
        <v>2</v>
      </c>
      <c r="M49" s="2">
        <f t="shared" si="6"/>
        <v>2</v>
      </c>
      <c r="N49" s="2">
        <f t="shared" si="7"/>
        <v>1</v>
      </c>
      <c r="O49" s="2">
        <f t="shared" si="8"/>
        <v>1</v>
      </c>
      <c r="P49" s="2"/>
      <c r="Q49" s="2"/>
      <c r="R49" s="2"/>
      <c r="S49" s="2"/>
      <c r="T49" s="2"/>
      <c r="U49" s="2"/>
    </row>
    <row r="50" spans="1:21" x14ac:dyDescent="0.3">
      <c r="A50" s="11">
        <v>44059</v>
      </c>
      <c r="B50" s="2">
        <v>43.940300000000001</v>
      </c>
      <c r="C50" s="3">
        <v>26.5153</v>
      </c>
      <c r="D50" s="3">
        <v>2.8961600000000001E-5</v>
      </c>
      <c r="E50" s="3">
        <v>-3.5762800000000001</v>
      </c>
      <c r="F50" s="3">
        <v>-1.5216099999999999</v>
      </c>
      <c r="G50" s="3">
        <f t="shared" si="1"/>
        <v>3.8865248784100173</v>
      </c>
      <c r="H50" s="3">
        <f t="shared" si="2"/>
        <v>13.991489562276062</v>
      </c>
      <c r="I50" s="3" t="str">
        <f t="shared" si="3"/>
        <v>Brisa Fraca</v>
      </c>
      <c r="J50" s="2">
        <f t="shared" si="9"/>
        <v>23.852799002256631</v>
      </c>
      <c r="K50" s="1" t="str">
        <f t="shared" si="4"/>
        <v>NNE</v>
      </c>
      <c r="L50" s="2">
        <f t="shared" si="5"/>
        <v>3</v>
      </c>
      <c r="M50" s="2">
        <f t="shared" si="6"/>
        <v>2</v>
      </c>
      <c r="N50" s="2">
        <f t="shared" si="7"/>
        <v>1</v>
      </c>
      <c r="O50" s="2">
        <f t="shared" si="8"/>
        <v>4</v>
      </c>
      <c r="P50" s="2"/>
      <c r="Q50" s="2"/>
      <c r="R50" s="2"/>
      <c r="S50" s="2"/>
      <c r="T50" s="2"/>
      <c r="U50" s="2"/>
    </row>
    <row r="51" spans="1:21" x14ac:dyDescent="0.3">
      <c r="A51" s="11">
        <v>44060</v>
      </c>
      <c r="B51" s="2">
        <v>46.982100000000003</v>
      </c>
      <c r="C51" s="3">
        <v>26.0258</v>
      </c>
      <c r="D51" s="3">
        <v>4.9497999999999998</v>
      </c>
      <c r="E51" s="3">
        <v>-1.78179</v>
      </c>
      <c r="F51" s="3">
        <v>-1.2146600000000001</v>
      </c>
      <c r="G51" s="3">
        <f t="shared" si="1"/>
        <v>2.1564263306915912</v>
      </c>
      <c r="H51" s="3">
        <f t="shared" si="2"/>
        <v>7.7631347904897288</v>
      </c>
      <c r="I51" s="3" t="str">
        <f t="shared" si="3"/>
        <v>Brisa Leve</v>
      </c>
      <c r="J51" s="2">
        <f t="shared" si="9"/>
        <v>35.029346395084133</v>
      </c>
      <c r="K51" s="1" t="str">
        <f t="shared" si="4"/>
        <v>NE</v>
      </c>
      <c r="L51" s="2">
        <f t="shared" si="5"/>
        <v>3</v>
      </c>
      <c r="M51" s="2">
        <f t="shared" si="6"/>
        <v>2</v>
      </c>
      <c r="N51" s="2">
        <f t="shared" si="7"/>
        <v>1</v>
      </c>
      <c r="O51" s="2">
        <f t="shared" si="8"/>
        <v>3</v>
      </c>
      <c r="P51" s="2"/>
      <c r="Q51" s="2"/>
      <c r="R51" s="2"/>
      <c r="S51" s="2"/>
      <c r="T51" s="2"/>
      <c r="U51" s="2"/>
    </row>
    <row r="52" spans="1:21" x14ac:dyDescent="0.3">
      <c r="A52" s="11">
        <v>44061</v>
      </c>
      <c r="B52" s="2">
        <v>51.631500000000003</v>
      </c>
      <c r="C52" s="3">
        <v>24.736899999999999</v>
      </c>
      <c r="D52" s="3">
        <v>1.43979E-2</v>
      </c>
      <c r="E52" s="3">
        <v>-3.71014</v>
      </c>
      <c r="F52" s="3">
        <v>-2.4464700000000001</v>
      </c>
      <c r="G52" s="3">
        <f t="shared" si="1"/>
        <v>4.444137068149451</v>
      </c>
      <c r="H52" s="3">
        <f t="shared" si="2"/>
        <v>15.998893445338023</v>
      </c>
      <c r="I52" s="3" t="str">
        <f t="shared" si="3"/>
        <v>Brisa Fraca</v>
      </c>
      <c r="J52" s="2">
        <f t="shared" si="9"/>
        <v>34.152206350000512</v>
      </c>
      <c r="K52" s="1" t="str">
        <f t="shared" si="4"/>
        <v>NE</v>
      </c>
      <c r="L52" s="2">
        <f t="shared" si="5"/>
        <v>3</v>
      </c>
      <c r="M52" s="2">
        <f t="shared" si="6"/>
        <v>2</v>
      </c>
      <c r="N52" s="2">
        <f t="shared" si="7"/>
        <v>1</v>
      </c>
      <c r="O52" s="2">
        <f t="shared" si="8"/>
        <v>5</v>
      </c>
      <c r="P52" s="2"/>
      <c r="Q52" s="2"/>
      <c r="R52" s="2"/>
      <c r="S52" s="2"/>
      <c r="T52" s="2"/>
      <c r="U52" s="2"/>
    </row>
    <row r="53" spans="1:21" x14ac:dyDescent="0.3">
      <c r="A53" s="11">
        <v>44062</v>
      </c>
      <c r="B53" s="2">
        <v>47.617899999999999</v>
      </c>
      <c r="C53" s="3">
        <v>26.130199999999999</v>
      </c>
      <c r="D53" s="3">
        <v>0</v>
      </c>
      <c r="E53" s="3">
        <v>-1.8591200000000001</v>
      </c>
      <c r="F53" s="3">
        <v>-1.7718700000000001</v>
      </c>
      <c r="G53" s="3">
        <f t="shared" si="1"/>
        <v>2.5682387878271755</v>
      </c>
      <c r="H53" s="3">
        <f t="shared" si="2"/>
        <v>9.245659636177832</v>
      </c>
      <c r="I53" s="3" t="str">
        <f t="shared" si="3"/>
        <v>Brisa Leve</v>
      </c>
      <c r="J53" s="2">
        <f t="shared" si="9"/>
        <v>44.322408331552793</v>
      </c>
      <c r="K53" s="1" t="str">
        <f t="shared" si="4"/>
        <v>NE</v>
      </c>
      <c r="L53" s="2">
        <f t="shared" si="5"/>
        <v>3</v>
      </c>
      <c r="M53" s="2">
        <f t="shared" si="6"/>
        <v>2</v>
      </c>
      <c r="N53" s="2">
        <f t="shared" si="7"/>
        <v>1</v>
      </c>
      <c r="O53" s="2">
        <f t="shared" si="8"/>
        <v>3</v>
      </c>
      <c r="P53" s="2"/>
      <c r="Q53" s="2"/>
      <c r="R53" s="2"/>
      <c r="S53" s="2"/>
      <c r="T53" s="2"/>
      <c r="U53" s="2"/>
    </row>
    <row r="54" spans="1:21" x14ac:dyDescent="0.3">
      <c r="A54" s="11">
        <v>44063</v>
      </c>
      <c r="B54" s="2">
        <v>46.713200000000001</v>
      </c>
      <c r="C54" s="3">
        <v>27.441199999999998</v>
      </c>
      <c r="D54" s="3">
        <v>0</v>
      </c>
      <c r="E54" s="3">
        <v>-3.3247300000000002</v>
      </c>
      <c r="F54" s="3">
        <v>-0.32399499999999998</v>
      </c>
      <c r="G54" s="3">
        <f t="shared" si="1"/>
        <v>3.3404793567577995</v>
      </c>
      <c r="H54" s="3">
        <f t="shared" si="2"/>
        <v>12.025725684328078</v>
      </c>
      <c r="I54" s="3" t="str">
        <f t="shared" si="3"/>
        <v>Brisa Fraca</v>
      </c>
      <c r="J54" s="2">
        <f t="shared" si="9"/>
        <v>6.4598609444107353</v>
      </c>
      <c r="K54" s="1" t="str">
        <f t="shared" si="4"/>
        <v>N</v>
      </c>
      <c r="L54" s="2">
        <f t="shared" si="5"/>
        <v>3</v>
      </c>
      <c r="M54" s="2">
        <f t="shared" si="6"/>
        <v>2</v>
      </c>
      <c r="N54" s="2">
        <f t="shared" si="7"/>
        <v>1</v>
      </c>
      <c r="O54" s="2">
        <f t="shared" si="8"/>
        <v>4</v>
      </c>
      <c r="P54" s="2"/>
      <c r="Q54" s="2"/>
      <c r="R54" s="2"/>
      <c r="S54" s="2"/>
      <c r="T54" s="2"/>
      <c r="U54" s="2"/>
    </row>
    <row r="55" spans="1:21" x14ac:dyDescent="0.3">
      <c r="A55" s="11">
        <v>44064</v>
      </c>
      <c r="B55" s="2">
        <v>72.392099999999999</v>
      </c>
      <c r="C55" s="3">
        <v>20.717199999999998</v>
      </c>
      <c r="D55" s="3">
        <v>0</v>
      </c>
      <c r="E55" s="3">
        <v>-1.9142399999999999</v>
      </c>
      <c r="F55" s="3">
        <v>2.1330399999999998</v>
      </c>
      <c r="G55" s="3">
        <f t="shared" si="1"/>
        <v>2.8660381049804622</v>
      </c>
      <c r="H55" s="3">
        <f t="shared" si="2"/>
        <v>10.317737177929665</v>
      </c>
      <c r="I55" s="3" t="str">
        <f t="shared" si="3"/>
        <v>Brisa Leve</v>
      </c>
      <c r="J55" s="2">
        <f t="shared" si="9"/>
        <v>311.22953994219938</v>
      </c>
      <c r="K55" s="1" t="str">
        <f t="shared" si="4"/>
        <v>NW</v>
      </c>
      <c r="L55" s="2">
        <f t="shared" si="5"/>
        <v>4</v>
      </c>
      <c r="M55" s="2">
        <f t="shared" si="6"/>
        <v>2</v>
      </c>
      <c r="N55" s="2">
        <f t="shared" si="7"/>
        <v>1</v>
      </c>
      <c r="O55" s="2">
        <f t="shared" si="8"/>
        <v>3</v>
      </c>
      <c r="P55" s="2"/>
      <c r="Q55" s="2"/>
      <c r="R55" s="2"/>
      <c r="S55" s="2"/>
      <c r="T55" s="2"/>
      <c r="U55" s="2"/>
    </row>
    <row r="56" spans="1:21" x14ac:dyDescent="0.3">
      <c r="A56" s="11">
        <v>44065</v>
      </c>
      <c r="B56" s="2">
        <v>93.956100000000006</v>
      </c>
      <c r="C56" s="3">
        <v>13.118499999999999</v>
      </c>
      <c r="D56" s="3">
        <v>1.59609</v>
      </c>
      <c r="E56" s="3">
        <v>-1.4919199999999999</v>
      </c>
      <c r="F56" s="3">
        <v>0.76455399999999996</v>
      </c>
      <c r="G56" s="3">
        <f t="shared" si="1"/>
        <v>1.6764152544390662</v>
      </c>
      <c r="H56" s="3">
        <f t="shared" si="2"/>
        <v>6.0350949159806389</v>
      </c>
      <c r="I56" s="3" t="str">
        <f t="shared" si="3"/>
        <v>Brisa Leve</v>
      </c>
      <c r="J56" s="2">
        <f t="shared" si="9"/>
        <v>332.08310463402518</v>
      </c>
      <c r="K56" s="1" t="str">
        <f t="shared" si="4"/>
        <v>NNW</v>
      </c>
      <c r="L56" s="2">
        <f t="shared" si="5"/>
        <v>5</v>
      </c>
      <c r="M56" s="2">
        <f t="shared" si="6"/>
        <v>1</v>
      </c>
      <c r="N56" s="2">
        <f t="shared" si="7"/>
        <v>1</v>
      </c>
      <c r="O56" s="2">
        <f t="shared" si="8"/>
        <v>2</v>
      </c>
      <c r="P56" s="2"/>
      <c r="Q56" s="2"/>
      <c r="R56" s="2"/>
      <c r="S56" s="2"/>
      <c r="T56" s="2"/>
      <c r="U56" s="2"/>
    </row>
    <row r="57" spans="1:21" x14ac:dyDescent="0.3">
      <c r="A57" s="11">
        <v>44066</v>
      </c>
      <c r="B57" s="2">
        <v>84.125500000000002</v>
      </c>
      <c r="C57" s="3">
        <v>14.256500000000001</v>
      </c>
      <c r="D57" s="3">
        <v>8.73378E-3</v>
      </c>
      <c r="E57" s="3">
        <v>-2.3248000000000002</v>
      </c>
      <c r="F57" s="3">
        <v>0.866981</v>
      </c>
      <c r="G57" s="3">
        <f t="shared" si="1"/>
        <v>2.4811995273175835</v>
      </c>
      <c r="H57" s="3">
        <f t="shared" si="2"/>
        <v>8.9323182983433007</v>
      </c>
      <c r="I57" s="3" t="str">
        <f t="shared" si="3"/>
        <v>Brisa Leve</v>
      </c>
      <c r="J57" s="2">
        <f t="shared" si="9"/>
        <v>338.73047837557272</v>
      </c>
      <c r="K57" s="1" t="str">
        <f t="shared" si="4"/>
        <v>NNW</v>
      </c>
      <c r="L57" s="2">
        <f t="shared" si="5"/>
        <v>5</v>
      </c>
      <c r="M57" s="2">
        <f t="shared" si="6"/>
        <v>1</v>
      </c>
      <c r="N57" s="2">
        <f t="shared" si="7"/>
        <v>1</v>
      </c>
      <c r="O57" s="2">
        <f t="shared" si="8"/>
        <v>3</v>
      </c>
      <c r="P57" s="2"/>
      <c r="Q57" s="2"/>
      <c r="R57" s="2"/>
      <c r="S57" s="2"/>
      <c r="T57" s="2"/>
      <c r="U57" s="2"/>
    </row>
    <row r="58" spans="1:21" x14ac:dyDescent="0.3">
      <c r="A58" s="11">
        <v>44067</v>
      </c>
      <c r="B58" s="2">
        <v>49.4557</v>
      </c>
      <c r="C58" s="3">
        <v>19.518899999999999</v>
      </c>
      <c r="D58" s="3">
        <v>0</v>
      </c>
      <c r="E58" s="3">
        <v>-2.55897</v>
      </c>
      <c r="F58" s="3">
        <v>2.1787800000000002</v>
      </c>
      <c r="G58" s="3">
        <f t="shared" si="1"/>
        <v>3.3608644348292298</v>
      </c>
      <c r="H58" s="3">
        <f t="shared" si="2"/>
        <v>12.099111965385228</v>
      </c>
      <c r="I58" s="3" t="str">
        <f t="shared" si="3"/>
        <v>Brisa Fraca</v>
      </c>
      <c r="J58" s="2">
        <f t="shared" si="9"/>
        <v>318.87260324820716</v>
      </c>
      <c r="K58" s="1" t="str">
        <f t="shared" si="4"/>
        <v>NW</v>
      </c>
      <c r="L58" s="2">
        <f t="shared" si="5"/>
        <v>3</v>
      </c>
      <c r="M58" s="2">
        <f t="shared" si="6"/>
        <v>1</v>
      </c>
      <c r="N58" s="2">
        <f t="shared" si="7"/>
        <v>1</v>
      </c>
      <c r="O58" s="2">
        <f t="shared" si="8"/>
        <v>4</v>
      </c>
      <c r="P58" s="2"/>
      <c r="Q58" s="2"/>
      <c r="R58" s="2"/>
      <c r="S58" s="2"/>
      <c r="T58" s="2"/>
      <c r="U58" s="2"/>
    </row>
    <row r="59" spans="1:21" x14ac:dyDescent="0.3">
      <c r="A59" s="11">
        <v>44068</v>
      </c>
      <c r="B59" s="2">
        <v>37.682899999999997</v>
      </c>
      <c r="C59" s="3">
        <v>20.1113</v>
      </c>
      <c r="D59" s="3">
        <v>0</v>
      </c>
      <c r="E59" s="3">
        <v>-2.59293</v>
      </c>
      <c r="F59" s="3">
        <v>1.9737199999999999</v>
      </c>
      <c r="G59" s="3">
        <f t="shared" si="1"/>
        <v>3.2586587153766193</v>
      </c>
      <c r="H59" s="3">
        <f t="shared" si="2"/>
        <v>11.73117137535583</v>
      </c>
      <c r="I59" s="3" t="str">
        <f t="shared" si="3"/>
        <v>Brisa Leve</v>
      </c>
      <c r="J59" s="2">
        <f t="shared" si="9"/>
        <v>321.9904274662066</v>
      </c>
      <c r="K59" s="1" t="str">
        <f t="shared" si="4"/>
        <v>NW</v>
      </c>
      <c r="L59" s="2">
        <f t="shared" si="5"/>
        <v>2</v>
      </c>
      <c r="M59" s="2">
        <f t="shared" si="6"/>
        <v>2</v>
      </c>
      <c r="N59" s="2">
        <f t="shared" si="7"/>
        <v>1</v>
      </c>
      <c r="O59" s="2">
        <f t="shared" si="8"/>
        <v>4</v>
      </c>
      <c r="P59" s="2"/>
      <c r="Q59" s="2"/>
      <c r="R59" s="2"/>
      <c r="S59" s="2"/>
      <c r="T59" s="2"/>
      <c r="U59" s="2"/>
    </row>
    <row r="60" spans="1:21" x14ac:dyDescent="0.3">
      <c r="A60" s="11">
        <v>44069</v>
      </c>
      <c r="B60" s="2">
        <v>44.516100000000002</v>
      </c>
      <c r="C60" s="3">
        <v>22.134899999999998</v>
      </c>
      <c r="D60" s="3">
        <v>0</v>
      </c>
      <c r="E60" s="3">
        <v>-2.9300099999999998</v>
      </c>
      <c r="F60" s="3">
        <v>1.94278</v>
      </c>
      <c r="G60" s="3">
        <f t="shared" si="1"/>
        <v>3.5155871100713747</v>
      </c>
      <c r="H60" s="3">
        <f t="shared" si="2"/>
        <v>12.656113596256949</v>
      </c>
      <c r="I60" s="3" t="str">
        <f t="shared" si="3"/>
        <v>Brisa Fraca</v>
      </c>
      <c r="J60" s="2">
        <f t="shared" si="9"/>
        <v>325.70257061337213</v>
      </c>
      <c r="K60" s="1" t="str">
        <f t="shared" si="4"/>
        <v>NW</v>
      </c>
      <c r="L60" s="2">
        <f t="shared" si="5"/>
        <v>3</v>
      </c>
      <c r="M60" s="2">
        <f t="shared" si="6"/>
        <v>2</v>
      </c>
      <c r="N60" s="2">
        <f t="shared" si="7"/>
        <v>1</v>
      </c>
      <c r="O60" s="2">
        <f t="shared" si="8"/>
        <v>4</v>
      </c>
      <c r="P60" s="2"/>
      <c r="Q60" s="2"/>
      <c r="R60" s="2"/>
      <c r="S60" s="2"/>
      <c r="T60" s="2"/>
      <c r="U60" s="2"/>
    </row>
    <row r="61" spans="1:21" x14ac:dyDescent="0.3">
      <c r="A61" s="11">
        <v>44070</v>
      </c>
      <c r="B61" s="2">
        <v>45.561399999999999</v>
      </c>
      <c r="C61" s="3">
        <v>23.508199999999999</v>
      </c>
      <c r="D61" s="3">
        <v>0</v>
      </c>
      <c r="E61" s="3">
        <v>-2.94109</v>
      </c>
      <c r="F61" s="3">
        <v>-0.38497100000000001</v>
      </c>
      <c r="G61" s="3">
        <f t="shared" si="1"/>
        <v>2.9661781906926969</v>
      </c>
      <c r="H61" s="3">
        <f t="shared" si="2"/>
        <v>10.678241486493709</v>
      </c>
      <c r="I61" s="3" t="str">
        <f t="shared" si="3"/>
        <v>Brisa Leve</v>
      </c>
      <c r="J61" s="2">
        <f t="shared" si="9"/>
        <v>8.3415443442487742</v>
      </c>
      <c r="K61" s="1" t="str">
        <f t="shared" si="4"/>
        <v>N</v>
      </c>
      <c r="L61" s="2">
        <f t="shared" si="5"/>
        <v>3</v>
      </c>
      <c r="M61" s="2">
        <f t="shared" si="6"/>
        <v>2</v>
      </c>
      <c r="N61" s="2">
        <f t="shared" si="7"/>
        <v>1</v>
      </c>
      <c r="O61" s="2">
        <f t="shared" si="8"/>
        <v>3</v>
      </c>
      <c r="P61" s="2"/>
      <c r="Q61" s="2"/>
      <c r="R61" s="2"/>
      <c r="S61" s="2"/>
      <c r="T61" s="2"/>
      <c r="U61" s="2"/>
    </row>
    <row r="62" spans="1:21" x14ac:dyDescent="0.3">
      <c r="A62" s="11">
        <v>44071</v>
      </c>
      <c r="B62" s="2">
        <v>48.285200000000003</v>
      </c>
      <c r="C62" s="3">
        <v>23.602399999999999</v>
      </c>
      <c r="D62" s="3">
        <v>0</v>
      </c>
      <c r="E62" s="3">
        <v>-3.6706300000000001</v>
      </c>
      <c r="F62" s="3">
        <v>-0.87496700000000005</v>
      </c>
      <c r="G62" s="3">
        <f t="shared" si="1"/>
        <v>3.7734721210032811</v>
      </c>
      <c r="H62" s="3">
        <f t="shared" si="2"/>
        <v>13.584499635611813</v>
      </c>
      <c r="I62" s="3" t="str">
        <f t="shared" si="3"/>
        <v>Brisa Fraca</v>
      </c>
      <c r="J62" s="2">
        <f t="shared" si="9"/>
        <v>14.261152811692426</v>
      </c>
      <c r="K62" s="1" t="str">
        <f t="shared" si="4"/>
        <v>NNE</v>
      </c>
      <c r="L62" s="2">
        <f t="shared" si="5"/>
        <v>3</v>
      </c>
      <c r="M62" s="2">
        <f t="shared" si="6"/>
        <v>2</v>
      </c>
      <c r="N62" s="2">
        <f t="shared" si="7"/>
        <v>1</v>
      </c>
      <c r="O62" s="2">
        <f t="shared" si="8"/>
        <v>4</v>
      </c>
      <c r="P62" s="2"/>
      <c r="Q62" s="2"/>
      <c r="R62" s="2"/>
      <c r="S62" s="2"/>
      <c r="T62" s="2"/>
      <c r="U62" s="2"/>
    </row>
    <row r="63" spans="1:21" x14ac:dyDescent="0.3">
      <c r="A63" s="11">
        <v>44072</v>
      </c>
      <c r="B63" s="2">
        <v>44.232500000000002</v>
      </c>
      <c r="C63" s="3">
        <v>24.794699999999999</v>
      </c>
      <c r="D63" s="3">
        <v>0</v>
      </c>
      <c r="E63" s="3">
        <v>-3.1825999999999999</v>
      </c>
      <c r="F63" s="3">
        <v>-2.1358700000000002</v>
      </c>
      <c r="G63" s="3">
        <f t="shared" si="1"/>
        <v>3.8328688233358572</v>
      </c>
      <c r="H63" s="3">
        <f t="shared" si="2"/>
        <v>13.798327764009086</v>
      </c>
      <c r="I63" s="3" t="str">
        <f t="shared" si="3"/>
        <v>Brisa Fraca</v>
      </c>
      <c r="J63" s="2">
        <f t="shared" si="9"/>
        <v>34.614824172658501</v>
      </c>
      <c r="K63" s="1" t="str">
        <f t="shared" si="4"/>
        <v>NE</v>
      </c>
      <c r="L63" s="2">
        <f t="shared" si="5"/>
        <v>3</v>
      </c>
      <c r="M63" s="2">
        <f t="shared" si="6"/>
        <v>2</v>
      </c>
      <c r="N63" s="2">
        <f t="shared" si="7"/>
        <v>1</v>
      </c>
      <c r="O63" s="2">
        <f t="shared" si="8"/>
        <v>4</v>
      </c>
      <c r="P63" s="2"/>
      <c r="Q63" s="2"/>
      <c r="R63" s="2"/>
      <c r="S63" s="2"/>
      <c r="T63" s="2"/>
      <c r="U63" s="2"/>
    </row>
    <row r="64" spans="1:21" x14ac:dyDescent="0.3">
      <c r="A64" s="11">
        <v>44073</v>
      </c>
      <c r="B64" s="2">
        <v>38.841900000000003</v>
      </c>
      <c r="C64" s="3">
        <v>25.9193</v>
      </c>
      <c r="D64" s="3">
        <v>0</v>
      </c>
      <c r="E64" s="3">
        <v>-2.2864800000000001</v>
      </c>
      <c r="F64" s="3">
        <v>-1.6119699999999999</v>
      </c>
      <c r="G64" s="3">
        <f t="shared" si="1"/>
        <v>2.797577178792392</v>
      </c>
      <c r="H64" s="3">
        <f t="shared" si="2"/>
        <v>10.071277843652611</v>
      </c>
      <c r="I64" s="3" t="str">
        <f t="shared" si="3"/>
        <v>Brisa Leve</v>
      </c>
      <c r="J64" s="2">
        <f t="shared" si="9"/>
        <v>35.926034382098294</v>
      </c>
      <c r="K64" s="1" t="str">
        <f t="shared" si="4"/>
        <v>NE</v>
      </c>
      <c r="L64" s="2">
        <f t="shared" si="5"/>
        <v>2</v>
      </c>
      <c r="M64" s="2">
        <f t="shared" si="6"/>
        <v>2</v>
      </c>
      <c r="N64" s="2">
        <f t="shared" si="7"/>
        <v>1</v>
      </c>
      <c r="O64" s="2">
        <f t="shared" si="8"/>
        <v>3</v>
      </c>
      <c r="P64" s="2"/>
      <c r="Q64" s="2"/>
      <c r="R64" s="2"/>
      <c r="S64" s="2"/>
      <c r="T64" s="2"/>
      <c r="U64" s="2"/>
    </row>
    <row r="65" spans="1:21" x14ac:dyDescent="0.3">
      <c r="A65" s="11">
        <v>44074</v>
      </c>
      <c r="B65" s="2">
        <v>45.428400000000003</v>
      </c>
      <c r="C65" s="3">
        <v>26.171299999999999</v>
      </c>
      <c r="D65" s="3">
        <v>0</v>
      </c>
      <c r="E65" s="3">
        <v>-3.52433</v>
      </c>
      <c r="F65" s="3">
        <v>-0.58310099999999998</v>
      </c>
      <c r="G65" s="3">
        <f t="shared" si="1"/>
        <v>3.5722414147284334</v>
      </c>
      <c r="H65" s="3">
        <f t="shared" si="2"/>
        <v>12.860069093022361</v>
      </c>
      <c r="I65" s="3" t="str">
        <f t="shared" si="3"/>
        <v>Brisa Fraca</v>
      </c>
      <c r="J65" s="2">
        <f t="shared" si="9"/>
        <v>10.268831975593486</v>
      </c>
      <c r="K65" s="1" t="str">
        <f t="shared" si="4"/>
        <v>N</v>
      </c>
      <c r="L65" s="2">
        <f t="shared" si="5"/>
        <v>3</v>
      </c>
      <c r="M65" s="2">
        <f t="shared" si="6"/>
        <v>2</v>
      </c>
      <c r="N65" s="2">
        <f t="shared" si="7"/>
        <v>1</v>
      </c>
      <c r="O65" s="2">
        <f t="shared" si="8"/>
        <v>4</v>
      </c>
      <c r="P65" s="2"/>
      <c r="Q65" s="2"/>
      <c r="R65" s="2"/>
      <c r="S65" s="2"/>
      <c r="T65" s="2"/>
      <c r="U65" s="2"/>
    </row>
    <row r="66" spans="1:21" x14ac:dyDescent="0.3">
      <c r="A66" s="11">
        <v>44075</v>
      </c>
      <c r="B66" s="2">
        <v>53.278799999999997</v>
      </c>
      <c r="C66" s="3">
        <v>24.550799999999999</v>
      </c>
      <c r="D66" s="3">
        <v>0</v>
      </c>
      <c r="E66" s="3">
        <v>-4.0475300000000001</v>
      </c>
      <c r="F66" s="3">
        <v>-0.177953</v>
      </c>
      <c r="G66" s="3">
        <f t="shared" si="1"/>
        <v>4.0514400367164516</v>
      </c>
      <c r="H66" s="3">
        <f t="shared" si="2"/>
        <v>14.585184132179226</v>
      </c>
      <c r="I66" s="3" t="str">
        <f t="shared" si="3"/>
        <v>Brisa Fraca</v>
      </c>
      <c r="J66" s="2">
        <f t="shared" si="9"/>
        <v>3.4270188297834068</v>
      </c>
      <c r="K66" s="1" t="str">
        <f t="shared" si="4"/>
        <v>N</v>
      </c>
      <c r="L66" s="2">
        <f t="shared" si="5"/>
        <v>3</v>
      </c>
      <c r="M66" s="2">
        <f t="shared" si="6"/>
        <v>2</v>
      </c>
      <c r="N66" s="2">
        <f t="shared" si="7"/>
        <v>1</v>
      </c>
      <c r="O66" s="2">
        <f t="shared" si="8"/>
        <v>5</v>
      </c>
      <c r="P66" s="2"/>
      <c r="Q66" s="2"/>
      <c r="R66" s="2"/>
      <c r="S66" s="2"/>
      <c r="T66" s="2"/>
      <c r="U66" s="2"/>
    </row>
    <row r="67" spans="1:21" x14ac:dyDescent="0.3">
      <c r="A67" s="11">
        <v>44076</v>
      </c>
      <c r="B67" s="2">
        <v>47.514000000000003</v>
      </c>
      <c r="C67" s="3">
        <v>23.639500000000002</v>
      </c>
      <c r="D67" s="3">
        <v>0</v>
      </c>
      <c r="E67" s="3">
        <v>-4.8403499999999999</v>
      </c>
      <c r="F67" s="3">
        <v>-0.97884599999999999</v>
      </c>
      <c r="G67" s="3">
        <f t="shared" si="1"/>
        <v>4.9383324730333822</v>
      </c>
      <c r="H67" s="3">
        <f t="shared" si="2"/>
        <v>17.777996902920176</v>
      </c>
      <c r="I67" s="3" t="str">
        <f t="shared" si="3"/>
        <v>Brisa Fraca</v>
      </c>
      <c r="J67" s="2">
        <f t="shared" si="9"/>
        <v>12.296425158156694</v>
      </c>
      <c r="K67" s="1" t="str">
        <f t="shared" si="4"/>
        <v>NNE</v>
      </c>
      <c r="L67" s="2">
        <f t="shared" si="5"/>
        <v>3</v>
      </c>
      <c r="M67" s="2">
        <f t="shared" si="6"/>
        <v>2</v>
      </c>
      <c r="N67" s="2">
        <f t="shared" si="7"/>
        <v>1</v>
      </c>
      <c r="O67" s="2">
        <f t="shared" si="8"/>
        <v>5</v>
      </c>
      <c r="P67" s="2"/>
      <c r="Q67" s="2"/>
      <c r="R67" s="2"/>
      <c r="S67" s="2"/>
      <c r="T67" s="2"/>
      <c r="U67" s="2"/>
    </row>
    <row r="68" spans="1:21" x14ac:dyDescent="0.3">
      <c r="A68" s="11">
        <v>44077</v>
      </c>
      <c r="B68" s="2">
        <v>41.2151</v>
      </c>
      <c r="C68" s="3">
        <v>23.8719</v>
      </c>
      <c r="D68" s="3">
        <v>0</v>
      </c>
      <c r="E68" s="3">
        <v>-2.27366</v>
      </c>
      <c r="F68" s="3">
        <v>-1.0329200000000001</v>
      </c>
      <c r="G68" s="3">
        <f t="shared" si="1"/>
        <v>2.4972892347503524</v>
      </c>
      <c r="H68" s="3">
        <f t="shared" si="2"/>
        <v>8.9902412451012683</v>
      </c>
      <c r="I68" s="3" t="str">
        <f t="shared" si="3"/>
        <v>Brisa Leve</v>
      </c>
      <c r="J68" s="2">
        <f t="shared" si="9"/>
        <v>25.229492526296468</v>
      </c>
      <c r="K68" s="1" t="str">
        <f t="shared" si="4"/>
        <v>NNE</v>
      </c>
      <c r="L68" s="2">
        <f t="shared" si="5"/>
        <v>3</v>
      </c>
      <c r="M68" s="2">
        <f t="shared" si="6"/>
        <v>2</v>
      </c>
      <c r="N68" s="2">
        <f t="shared" si="7"/>
        <v>1</v>
      </c>
      <c r="O68" s="2">
        <f t="shared" si="8"/>
        <v>3</v>
      </c>
      <c r="P68" s="2"/>
      <c r="Q68" s="2"/>
      <c r="R68" s="2"/>
      <c r="S68" s="2"/>
      <c r="T68" s="2"/>
      <c r="U68" s="2"/>
    </row>
    <row r="69" spans="1:21" x14ac:dyDescent="0.3">
      <c r="A69" s="11">
        <v>44078</v>
      </c>
      <c r="B69" s="2">
        <v>32.962800000000001</v>
      </c>
      <c r="C69" s="3">
        <v>26.566600000000001</v>
      </c>
      <c r="D69" s="3">
        <v>0</v>
      </c>
      <c r="E69" s="3">
        <v>-2.8088600000000001</v>
      </c>
      <c r="F69" s="3">
        <v>-0.57498700000000003</v>
      </c>
      <c r="G69" s="3">
        <f t="shared" ref="G69:G126" si="10">SQRT(E69*E69+F69*F69)</f>
        <v>2.867107348839419</v>
      </c>
      <c r="H69" s="3">
        <f t="shared" ref="H69:H126" si="11">G69*3.6</f>
        <v>10.321586455821908</v>
      </c>
      <c r="I69" s="3" t="str">
        <f t="shared" ref="I69:I126" si="12">IF(G69&lt;=0.2,"Calmo",IF(AND(G69&gt;0.2,G69&lt;=1.6),"Aragem",IF(AND(G69&gt;1.6,G69&lt;=3.3),"Brisa Leve",IF(AND(G69&gt;3.3,G69&lt;=5.4),"Brisa Fraca",IF(AND(G69&gt;5.4,G69&lt;=7.9),"Brisa Moderada",)))))</f>
        <v>Brisa Leve</v>
      </c>
      <c r="J69" s="2">
        <f t="shared" ref="J69:J126" si="13">(1/0.0175432)*ATAN2(E69,F69)+180</f>
        <v>12.432087062202669</v>
      </c>
      <c r="K69" s="1" t="str">
        <f t="shared" ref="K69:K126" si="14">IF(J69&gt;348.75,"N",IF(J69&lt;=11.25,"N",IF(AND(J69&gt;11.25,J69&lt;=33.73),"NNE",IF(AND(J69&gt;33.75,J69&lt;=56.25),"NE",IF(AND(J69&gt;56.25,J69&lt;=78.75),"ENE",IF(AND(J69&gt;78.75,J69&lt;=101.25),"E",IF(AND(J69&gt;101.25,J69&lt;=123.75),"ESE",IF(AND(J69&gt;123.75,J69&lt;=146.25),"SE",IF(AND(J69&gt;146.25,J69&lt;=168.75),"SSE",IF(AND(J69&gt;168.75,J69&lt;=191.25),"S",IF(AND(J69&gt;191.25,J69&lt;=213.75),"SSW",IF(AND(J69&gt;213.75,J69&lt;=236.25),"SW",IF(AND(J69&gt;236.25,J69&lt;=258.75),"WSW",IF(AND(J69&gt;258.75,J69&lt;=281.25),"W",IF(AND(J69&gt;281.25,J69&lt;=303.75),"WNW",IF(AND(J69&gt;303.75,J69&lt;=326.25),"NW",IF(AND(J69&gt;326.25,J69&lt;=348.75),"NNW")))))))))))))))))</f>
        <v>NNE</v>
      </c>
      <c r="L69" s="2">
        <f t="shared" ref="L69:L126" si="15">IF(B69&lt;=20,1,IF(AND(B69&gt;20,B69&lt;=40),2,IF(AND(B69&gt;40,B69&lt;=60),3,IF(AND(B69&gt;60,B69&lt;=80),4,IF(AND(B69&gt;80,B69&lt;=100),5)))))</f>
        <v>2</v>
      </c>
      <c r="M69" s="2">
        <f t="shared" ref="M69:M126" si="16">IF(C69&lt;=20,1,IF(AND(C69&gt;20,C69&lt;=30),2,IF(AND(C69&gt;30,C69&lt;=40),3)))</f>
        <v>2</v>
      </c>
      <c r="N69" s="2">
        <f t="shared" ref="N69:N126" si="17">IF(D69&lt;=10,1,IF(AND(D69&gt;10,D69&lt;=20),2,IF(AND(D69&gt;20,D69&lt;=30),3,IF(AND(D69&gt;30,D69&lt;=40),4))))</f>
        <v>1</v>
      </c>
      <c r="O69" s="2">
        <f t="shared" ref="O69:O126" si="18">IF(G69&lt;=1,1,IF(AND(G69&gt;1,G69&lt;=2),2,IF(AND(G69&gt;2,G69&lt;=3),3,IF(AND(G69&gt;3,G69&lt;=4),4,IF(AND(G69&gt;4,G69&lt;=5),5)))))</f>
        <v>3</v>
      </c>
      <c r="P69" s="2"/>
      <c r="Q69" s="2"/>
      <c r="R69" s="2"/>
      <c r="S69" s="2"/>
      <c r="T69" s="2"/>
      <c r="U69" s="2"/>
    </row>
    <row r="70" spans="1:21" x14ac:dyDescent="0.3">
      <c r="A70" s="11">
        <v>44079</v>
      </c>
      <c r="B70" s="2">
        <v>32.3598</v>
      </c>
      <c r="C70" s="3">
        <v>25.748799999999999</v>
      </c>
      <c r="D70" s="3">
        <v>0</v>
      </c>
      <c r="E70" s="3">
        <v>-4.1203399999999997</v>
      </c>
      <c r="F70" s="3">
        <v>-0.58772100000000005</v>
      </c>
      <c r="G70" s="3">
        <f t="shared" si="10"/>
        <v>4.1620448927709797</v>
      </c>
      <c r="H70" s="3">
        <f t="shared" si="11"/>
        <v>14.983361613975527</v>
      </c>
      <c r="I70" s="3" t="str">
        <f t="shared" si="12"/>
        <v>Brisa Fraca</v>
      </c>
      <c r="J70" s="2">
        <f t="shared" si="13"/>
        <v>8.9987329749251046</v>
      </c>
      <c r="K70" s="1" t="str">
        <f t="shared" si="14"/>
        <v>N</v>
      </c>
      <c r="L70" s="2">
        <f t="shared" si="15"/>
        <v>2</v>
      </c>
      <c r="M70" s="2">
        <f t="shared" si="16"/>
        <v>2</v>
      </c>
      <c r="N70" s="2">
        <f t="shared" si="17"/>
        <v>1</v>
      </c>
      <c r="O70" s="2">
        <f t="shared" si="18"/>
        <v>5</v>
      </c>
      <c r="P70" s="2"/>
      <c r="Q70" s="2"/>
      <c r="R70" s="2"/>
      <c r="S70" s="2"/>
      <c r="T70" s="2"/>
      <c r="U70" s="2"/>
    </row>
    <row r="71" spans="1:21" x14ac:dyDescent="0.3">
      <c r="A71" s="11">
        <v>44080</v>
      </c>
      <c r="B71" s="2">
        <v>39.411499999999997</v>
      </c>
      <c r="C71" s="3">
        <v>25.4559</v>
      </c>
      <c r="D71" s="3">
        <v>0</v>
      </c>
      <c r="E71" s="3">
        <v>-2.2347700000000001</v>
      </c>
      <c r="F71" s="3">
        <v>-1.7291700000000001</v>
      </c>
      <c r="G71" s="3">
        <f t="shared" si="10"/>
        <v>2.8256372452599079</v>
      </c>
      <c r="H71" s="3">
        <f t="shared" si="11"/>
        <v>10.172294082935668</v>
      </c>
      <c r="I71" s="3" t="str">
        <f t="shared" si="12"/>
        <v>Brisa Leve</v>
      </c>
      <c r="J71" s="2">
        <f t="shared" si="13"/>
        <v>38.460296572691362</v>
      </c>
      <c r="K71" s="1" t="str">
        <f t="shared" si="14"/>
        <v>NE</v>
      </c>
      <c r="L71" s="2">
        <f t="shared" si="15"/>
        <v>2</v>
      </c>
      <c r="M71" s="2">
        <f t="shared" si="16"/>
        <v>2</v>
      </c>
      <c r="N71" s="2">
        <f t="shared" si="17"/>
        <v>1</v>
      </c>
      <c r="O71" s="2">
        <f t="shared" si="18"/>
        <v>3</v>
      </c>
      <c r="P71" s="2"/>
      <c r="Q71" s="2"/>
      <c r="R71" s="2"/>
      <c r="S71" s="2"/>
      <c r="T71" s="2"/>
      <c r="U71" s="2"/>
    </row>
    <row r="72" spans="1:21" x14ac:dyDescent="0.3">
      <c r="A72" s="11">
        <v>44081</v>
      </c>
      <c r="B72" s="2">
        <v>31.366499999999998</v>
      </c>
      <c r="C72" s="3">
        <v>27.150500000000001</v>
      </c>
      <c r="D72" s="3">
        <v>0</v>
      </c>
      <c r="E72" s="3">
        <v>-2.7096200000000001</v>
      </c>
      <c r="F72" s="3">
        <v>-0.71766099999999999</v>
      </c>
      <c r="G72" s="3">
        <f t="shared" si="10"/>
        <v>2.8030479580843779</v>
      </c>
      <c r="H72" s="3">
        <f t="shared" si="11"/>
        <v>10.09097264910376</v>
      </c>
      <c r="I72" s="3" t="str">
        <f t="shared" si="12"/>
        <v>Brisa Leve</v>
      </c>
      <c r="J72" s="2">
        <f t="shared" si="13"/>
        <v>15.681014360046078</v>
      </c>
      <c r="K72" s="1" t="str">
        <f t="shared" si="14"/>
        <v>NNE</v>
      </c>
      <c r="L72" s="2">
        <f t="shared" si="15"/>
        <v>2</v>
      </c>
      <c r="M72" s="2">
        <f t="shared" si="16"/>
        <v>2</v>
      </c>
      <c r="N72" s="2">
        <f t="shared" si="17"/>
        <v>1</v>
      </c>
      <c r="O72" s="2">
        <f t="shared" si="18"/>
        <v>3</v>
      </c>
      <c r="P72" s="2"/>
      <c r="Q72" s="2"/>
      <c r="R72" s="2"/>
      <c r="S72" s="2"/>
      <c r="T72" s="2"/>
      <c r="U72" s="2"/>
    </row>
    <row r="73" spans="1:21" x14ac:dyDescent="0.3">
      <c r="A73" s="11">
        <v>44082</v>
      </c>
      <c r="B73" s="2">
        <v>36.977400000000003</v>
      </c>
      <c r="C73" s="3">
        <v>27.356100000000001</v>
      </c>
      <c r="D73" s="3">
        <v>0</v>
      </c>
      <c r="E73" s="3">
        <v>-2.5507300000000002</v>
      </c>
      <c r="F73" s="3">
        <v>-0.244141</v>
      </c>
      <c r="G73" s="3">
        <f t="shared" si="10"/>
        <v>2.5623872386470006</v>
      </c>
      <c r="H73" s="3">
        <f t="shared" si="11"/>
        <v>9.2245940591292026</v>
      </c>
      <c r="I73" s="3" t="str">
        <f t="shared" si="12"/>
        <v>Brisa Leve</v>
      </c>
      <c r="J73" s="2">
        <f t="shared" si="13"/>
        <v>6.3618282340802352</v>
      </c>
      <c r="K73" s="1" t="str">
        <f t="shared" si="14"/>
        <v>N</v>
      </c>
      <c r="L73" s="2">
        <f t="shared" si="15"/>
        <v>2</v>
      </c>
      <c r="M73" s="2">
        <f t="shared" si="16"/>
        <v>2</v>
      </c>
      <c r="N73" s="2">
        <f t="shared" si="17"/>
        <v>1</v>
      </c>
      <c r="O73" s="2">
        <f t="shared" si="18"/>
        <v>3</v>
      </c>
      <c r="P73" s="2"/>
      <c r="Q73" s="2"/>
      <c r="R73" s="2"/>
      <c r="S73" s="2"/>
      <c r="T73" s="2"/>
      <c r="U73" s="2"/>
    </row>
    <row r="74" spans="1:21" x14ac:dyDescent="0.3">
      <c r="A74" s="11">
        <v>44083</v>
      </c>
      <c r="B74" s="2">
        <v>31.441099999999999</v>
      </c>
      <c r="C74" s="3">
        <v>27.907299999999999</v>
      </c>
      <c r="D74" s="3">
        <v>0</v>
      </c>
      <c r="E74" s="3">
        <v>-4.2314699999999998</v>
      </c>
      <c r="F74" s="3">
        <v>-1.1944300000000001</v>
      </c>
      <c r="G74" s="3">
        <f t="shared" si="10"/>
        <v>4.3968171881259748</v>
      </c>
      <c r="H74" s="3">
        <f t="shared" si="11"/>
        <v>15.82854187725351</v>
      </c>
      <c r="I74" s="3" t="str">
        <f t="shared" si="12"/>
        <v>Brisa Fraca</v>
      </c>
      <c r="J74" s="2">
        <f t="shared" si="13"/>
        <v>16.604645345142728</v>
      </c>
      <c r="K74" s="1" t="str">
        <f t="shared" si="14"/>
        <v>NNE</v>
      </c>
      <c r="L74" s="2">
        <f t="shared" si="15"/>
        <v>2</v>
      </c>
      <c r="M74" s="2">
        <f t="shared" si="16"/>
        <v>2</v>
      </c>
      <c r="N74" s="2">
        <f t="shared" si="17"/>
        <v>1</v>
      </c>
      <c r="O74" s="2">
        <f t="shared" si="18"/>
        <v>5</v>
      </c>
      <c r="P74" s="2"/>
      <c r="Q74" s="2"/>
      <c r="R74" s="2"/>
      <c r="S74" s="2"/>
      <c r="T74" s="2"/>
      <c r="U74" s="2"/>
    </row>
    <row r="75" spans="1:21" x14ac:dyDescent="0.3">
      <c r="A75" s="11">
        <v>44084</v>
      </c>
      <c r="B75" s="2">
        <v>31.441099999999999</v>
      </c>
      <c r="C75" s="3">
        <v>27.907299999999999</v>
      </c>
      <c r="D75" s="3">
        <v>0</v>
      </c>
      <c r="E75" s="3">
        <v>-2.6234799999999998</v>
      </c>
      <c r="F75" s="3">
        <v>-0.74956699999999998</v>
      </c>
      <c r="G75" s="3">
        <f t="shared" si="10"/>
        <v>2.7284607378316807</v>
      </c>
      <c r="H75" s="3">
        <f t="shared" si="11"/>
        <v>9.8224586561940512</v>
      </c>
      <c r="I75" s="3" t="str">
        <f t="shared" si="12"/>
        <v>Brisa Leve</v>
      </c>
      <c r="J75" s="2">
        <f t="shared" si="13"/>
        <v>16.786188295625095</v>
      </c>
      <c r="K75" s="1" t="str">
        <f t="shared" si="14"/>
        <v>NNE</v>
      </c>
      <c r="L75" s="2">
        <f t="shared" si="15"/>
        <v>2</v>
      </c>
      <c r="M75" s="2">
        <f t="shared" si="16"/>
        <v>2</v>
      </c>
      <c r="N75" s="2">
        <f t="shared" si="17"/>
        <v>1</v>
      </c>
      <c r="O75" s="2">
        <f t="shared" si="18"/>
        <v>3</v>
      </c>
      <c r="P75" s="2"/>
      <c r="Q75" s="2"/>
      <c r="R75" s="2"/>
      <c r="S75" s="2"/>
      <c r="T75" s="2"/>
      <c r="U75" s="2"/>
    </row>
    <row r="76" spans="1:21" x14ac:dyDescent="0.3">
      <c r="A76" s="11">
        <v>44085</v>
      </c>
      <c r="B76" s="2">
        <v>27.1859</v>
      </c>
      <c r="C76" s="3">
        <v>28.656199999999998</v>
      </c>
      <c r="D76" s="3">
        <v>0</v>
      </c>
      <c r="E76" s="3">
        <v>-2.8261500000000002</v>
      </c>
      <c r="F76" s="3">
        <v>-1.0213099999999999</v>
      </c>
      <c r="G76" s="3">
        <f t="shared" si="10"/>
        <v>3.0050287750036606</v>
      </c>
      <c r="H76" s="3">
        <f t="shared" si="11"/>
        <v>10.818103590013179</v>
      </c>
      <c r="I76" s="3" t="str">
        <f t="shared" si="12"/>
        <v>Brisa Leve</v>
      </c>
      <c r="J76" s="2">
        <f t="shared" si="13"/>
        <v>20.68942847498451</v>
      </c>
      <c r="K76" s="1" t="str">
        <f t="shared" si="14"/>
        <v>NNE</v>
      </c>
      <c r="L76" s="2">
        <f t="shared" si="15"/>
        <v>2</v>
      </c>
      <c r="M76" s="2">
        <f t="shared" si="16"/>
        <v>2</v>
      </c>
      <c r="N76" s="2">
        <f t="shared" si="17"/>
        <v>1</v>
      </c>
      <c r="O76" s="2">
        <f t="shared" si="18"/>
        <v>4</v>
      </c>
      <c r="P76" s="2"/>
      <c r="Q76" s="2"/>
      <c r="R76" s="2"/>
      <c r="S76" s="2"/>
      <c r="T76" s="2"/>
      <c r="U76" s="2"/>
    </row>
    <row r="77" spans="1:21" x14ac:dyDescent="0.3">
      <c r="A77" s="11">
        <v>44086</v>
      </c>
      <c r="B77" s="2">
        <v>35.1798</v>
      </c>
      <c r="C77" s="3">
        <v>26.869299999999999</v>
      </c>
      <c r="D77" s="3">
        <v>1.3291000000000001E-2</v>
      </c>
      <c r="E77" s="3">
        <v>-4.1090499999999999</v>
      </c>
      <c r="F77" s="3">
        <v>-1.32673</v>
      </c>
      <c r="G77" s="3">
        <f t="shared" si="10"/>
        <v>4.3179282526924876</v>
      </c>
      <c r="H77" s="3">
        <f t="shared" si="11"/>
        <v>15.544541709692956</v>
      </c>
      <c r="I77" s="3" t="str">
        <f t="shared" si="12"/>
        <v>Brisa Fraca</v>
      </c>
      <c r="J77" s="2">
        <f t="shared" si="13"/>
        <v>18.72500858347405</v>
      </c>
      <c r="K77" s="1" t="str">
        <f t="shared" si="14"/>
        <v>NNE</v>
      </c>
      <c r="L77" s="2">
        <f t="shared" si="15"/>
        <v>2</v>
      </c>
      <c r="M77" s="2">
        <f t="shared" si="16"/>
        <v>2</v>
      </c>
      <c r="N77" s="2">
        <f t="shared" si="17"/>
        <v>1</v>
      </c>
      <c r="O77" s="2">
        <f t="shared" si="18"/>
        <v>5</v>
      </c>
      <c r="P77" s="2"/>
      <c r="Q77" s="2"/>
      <c r="R77" s="2"/>
      <c r="S77" s="2"/>
      <c r="T77" s="2"/>
      <c r="U77" s="2"/>
    </row>
    <row r="78" spans="1:21" x14ac:dyDescent="0.3">
      <c r="A78" s="11">
        <v>44087</v>
      </c>
      <c r="B78" s="2">
        <v>39.317399999999999</v>
      </c>
      <c r="C78" s="3">
        <v>25.114000000000001</v>
      </c>
      <c r="D78" s="3">
        <v>0</v>
      </c>
      <c r="E78" s="3">
        <v>-3.7377600000000002</v>
      </c>
      <c r="F78" s="3">
        <v>-0.97300399999999998</v>
      </c>
      <c r="G78" s="3">
        <f t="shared" si="10"/>
        <v>3.8623291679524159</v>
      </c>
      <c r="H78" s="3">
        <f t="shared" si="11"/>
        <v>13.904385004628697</v>
      </c>
      <c r="I78" s="3" t="str">
        <f t="shared" si="12"/>
        <v>Brisa Fraca</v>
      </c>
      <c r="J78" s="2">
        <f t="shared" si="13"/>
        <v>15.438956011416082</v>
      </c>
      <c r="K78" s="1" t="str">
        <f t="shared" si="14"/>
        <v>NNE</v>
      </c>
      <c r="L78" s="2">
        <f t="shared" si="15"/>
        <v>2</v>
      </c>
      <c r="M78" s="2">
        <f t="shared" si="16"/>
        <v>2</v>
      </c>
      <c r="N78" s="2">
        <f t="shared" si="17"/>
        <v>1</v>
      </c>
      <c r="O78" s="2">
        <f t="shared" si="18"/>
        <v>4</v>
      </c>
      <c r="P78" s="2"/>
      <c r="Q78" s="2"/>
      <c r="R78" s="2"/>
      <c r="S78" s="2"/>
      <c r="T78" s="2"/>
      <c r="U78" s="2"/>
    </row>
    <row r="79" spans="1:21" x14ac:dyDescent="0.3">
      <c r="A79" s="11">
        <v>44088</v>
      </c>
      <c r="B79" s="2">
        <v>31.001100000000001</v>
      </c>
      <c r="C79" s="3">
        <v>27.7925</v>
      </c>
      <c r="D79" s="3">
        <v>0</v>
      </c>
      <c r="E79" s="3">
        <v>-2.3204199999999999</v>
      </c>
      <c r="F79" s="3">
        <v>-1.4121900000000001</v>
      </c>
      <c r="G79" s="3">
        <f t="shared" si="10"/>
        <v>2.7163632990636581</v>
      </c>
      <c r="H79" s="3">
        <f t="shared" si="11"/>
        <v>9.7789078766291695</v>
      </c>
      <c r="I79" s="3" t="str">
        <f t="shared" si="12"/>
        <v>Brisa Leve</v>
      </c>
      <c r="J79" s="2">
        <f t="shared" si="13"/>
        <v>32.086327047242008</v>
      </c>
      <c r="K79" s="1" t="str">
        <f t="shared" si="14"/>
        <v>NNE</v>
      </c>
      <c r="L79" s="2">
        <f t="shared" si="15"/>
        <v>2</v>
      </c>
      <c r="M79" s="2">
        <f t="shared" si="16"/>
        <v>2</v>
      </c>
      <c r="N79" s="2">
        <f t="shared" si="17"/>
        <v>1</v>
      </c>
      <c r="O79" s="2">
        <f t="shared" si="18"/>
        <v>3</v>
      </c>
      <c r="P79" s="2"/>
      <c r="Q79" s="2"/>
      <c r="R79" s="2"/>
      <c r="S79" s="2"/>
      <c r="T79" s="2"/>
      <c r="U79" s="2"/>
    </row>
    <row r="80" spans="1:21" x14ac:dyDescent="0.3">
      <c r="A80" s="11">
        <v>44089</v>
      </c>
      <c r="B80" s="2">
        <v>33.020499999999998</v>
      </c>
      <c r="C80" s="3">
        <v>27.6082</v>
      </c>
      <c r="D80" s="3">
        <v>0</v>
      </c>
      <c r="E80" s="3">
        <v>-4.0688199999999997</v>
      </c>
      <c r="F80" s="3">
        <v>1.1654100000000001</v>
      </c>
      <c r="G80" s="3">
        <f t="shared" si="10"/>
        <v>4.2324315305152895</v>
      </c>
      <c r="H80" s="3">
        <f t="shared" si="11"/>
        <v>15.236753509855042</v>
      </c>
      <c r="I80" s="3" t="str">
        <f t="shared" si="12"/>
        <v>Brisa Fraca</v>
      </c>
      <c r="J80" s="2">
        <f t="shared" si="13"/>
        <v>343.17641275442088</v>
      </c>
      <c r="K80" s="1" t="str">
        <f t="shared" si="14"/>
        <v>NNW</v>
      </c>
      <c r="L80" s="2">
        <f t="shared" si="15"/>
        <v>2</v>
      </c>
      <c r="M80" s="2">
        <f t="shared" si="16"/>
        <v>2</v>
      </c>
      <c r="N80" s="2">
        <f t="shared" si="17"/>
        <v>1</v>
      </c>
      <c r="O80" s="2">
        <f t="shared" si="18"/>
        <v>5</v>
      </c>
      <c r="P80" s="2"/>
      <c r="Q80" s="2"/>
      <c r="R80" s="2"/>
      <c r="S80" s="2"/>
      <c r="T80" s="2"/>
      <c r="U80" s="2"/>
    </row>
    <row r="81" spans="1:21" x14ac:dyDescent="0.3">
      <c r="A81" s="11">
        <v>44090</v>
      </c>
      <c r="B81" s="2">
        <v>39.8992</v>
      </c>
      <c r="C81" s="3">
        <v>26.0656</v>
      </c>
      <c r="D81" s="3">
        <v>1.8180500000000001E-3</v>
      </c>
      <c r="E81" s="3">
        <v>-2.1346799999999999</v>
      </c>
      <c r="F81" s="3">
        <v>-1.3261099999999999</v>
      </c>
      <c r="G81" s="3">
        <f t="shared" si="10"/>
        <v>2.5130512200311395</v>
      </c>
      <c r="H81" s="3">
        <f t="shared" si="11"/>
        <v>9.0469843921121029</v>
      </c>
      <c r="I81" s="3" t="str">
        <f t="shared" si="12"/>
        <v>Brisa Leve</v>
      </c>
      <c r="J81" s="2">
        <f t="shared" si="13"/>
        <v>32.608715803626893</v>
      </c>
      <c r="K81" s="1" t="str">
        <f t="shared" si="14"/>
        <v>NNE</v>
      </c>
      <c r="L81" s="2">
        <f t="shared" si="15"/>
        <v>2</v>
      </c>
      <c r="M81" s="2">
        <f t="shared" si="16"/>
        <v>2</v>
      </c>
      <c r="N81" s="2">
        <f t="shared" si="17"/>
        <v>1</v>
      </c>
      <c r="O81" s="2">
        <f t="shared" si="18"/>
        <v>3</v>
      </c>
      <c r="P81" s="2"/>
      <c r="Q81" s="2"/>
      <c r="R81" s="2"/>
      <c r="S81" s="2"/>
      <c r="T81" s="2"/>
      <c r="U81" s="2"/>
    </row>
    <row r="82" spans="1:21" x14ac:dyDescent="0.3">
      <c r="A82" s="11">
        <v>44091</v>
      </c>
      <c r="B82" s="2">
        <v>31.043900000000001</v>
      </c>
      <c r="C82" s="3">
        <v>29.462900000000001</v>
      </c>
      <c r="D82" s="3">
        <v>0</v>
      </c>
      <c r="E82" s="3">
        <v>-1.5377099999999999</v>
      </c>
      <c r="F82" s="3">
        <v>0.34026400000000001</v>
      </c>
      <c r="G82" s="3">
        <f t="shared" si="10"/>
        <v>1.5749068651180613</v>
      </c>
      <c r="H82" s="3">
        <f t="shared" si="11"/>
        <v>5.6696647144250205</v>
      </c>
      <c r="I82" s="3" t="str">
        <f t="shared" si="12"/>
        <v>Aragem</v>
      </c>
      <c r="J82" s="2">
        <f t="shared" si="13"/>
        <v>346.66412397139408</v>
      </c>
      <c r="K82" s="1" t="str">
        <f t="shared" si="14"/>
        <v>NNW</v>
      </c>
      <c r="L82" s="2">
        <f t="shared" si="15"/>
        <v>2</v>
      </c>
      <c r="M82" s="2">
        <f t="shared" si="16"/>
        <v>2</v>
      </c>
      <c r="N82" s="2">
        <f t="shared" si="17"/>
        <v>1</v>
      </c>
      <c r="O82" s="2">
        <f t="shared" si="18"/>
        <v>2</v>
      </c>
      <c r="P82" s="2"/>
      <c r="Q82" s="2"/>
      <c r="R82" s="2"/>
      <c r="S82" s="2"/>
      <c r="T82" s="2"/>
      <c r="U82" s="2"/>
    </row>
    <row r="83" spans="1:21" x14ac:dyDescent="0.3">
      <c r="A83" s="11">
        <v>44092</v>
      </c>
      <c r="B83" s="2">
        <v>24.049299999999999</v>
      </c>
      <c r="C83" s="3">
        <v>31.007400000000001</v>
      </c>
      <c r="D83" s="3">
        <v>0</v>
      </c>
      <c r="E83" s="3">
        <v>-3.6499799999999998</v>
      </c>
      <c r="F83" s="3">
        <v>-0.50455000000000005</v>
      </c>
      <c r="G83" s="3">
        <f t="shared" si="10"/>
        <v>3.6846878704850972</v>
      </c>
      <c r="H83" s="3">
        <f t="shared" si="11"/>
        <v>13.264876333746351</v>
      </c>
      <c r="I83" s="3" t="str">
        <f t="shared" si="12"/>
        <v>Brisa Fraca</v>
      </c>
      <c r="J83" s="2">
        <f t="shared" si="13"/>
        <v>8.7524772421677994</v>
      </c>
      <c r="K83" s="1" t="str">
        <f t="shared" si="14"/>
        <v>N</v>
      </c>
      <c r="L83" s="2">
        <f t="shared" si="15"/>
        <v>2</v>
      </c>
      <c r="M83" s="2">
        <f t="shared" si="16"/>
        <v>3</v>
      </c>
      <c r="N83" s="2">
        <f t="shared" si="17"/>
        <v>1</v>
      </c>
      <c r="O83" s="2">
        <f t="shared" si="18"/>
        <v>4</v>
      </c>
      <c r="P83" s="2"/>
      <c r="Q83" s="2"/>
      <c r="R83" s="2"/>
      <c r="S83" s="2"/>
      <c r="T83" s="2"/>
      <c r="U83" s="2"/>
    </row>
    <row r="84" spans="1:21" x14ac:dyDescent="0.3">
      <c r="A84" s="11">
        <v>44093</v>
      </c>
      <c r="B84" s="2">
        <v>23.492000000000001</v>
      </c>
      <c r="C84" s="3">
        <v>32.091900000000003</v>
      </c>
      <c r="D84" s="3">
        <v>0</v>
      </c>
      <c r="E84" s="3">
        <v>-2.5505200000000001</v>
      </c>
      <c r="F84" s="3">
        <v>-0.88747699999999996</v>
      </c>
      <c r="G84" s="3">
        <f t="shared" si="10"/>
        <v>2.7005124876454469</v>
      </c>
      <c r="H84" s="3">
        <f t="shared" si="11"/>
        <v>9.7218449555236095</v>
      </c>
      <c r="I84" s="3" t="str">
        <f t="shared" si="12"/>
        <v>Brisa Leve</v>
      </c>
      <c r="J84" s="2">
        <f t="shared" si="13"/>
        <v>20.009973148127841</v>
      </c>
      <c r="K84" s="1" t="str">
        <f t="shared" si="14"/>
        <v>NNE</v>
      </c>
      <c r="L84" s="2">
        <f t="shared" si="15"/>
        <v>2</v>
      </c>
      <c r="M84" s="2">
        <f t="shared" si="16"/>
        <v>3</v>
      </c>
      <c r="N84" s="2">
        <f t="shared" si="17"/>
        <v>1</v>
      </c>
      <c r="O84" s="2">
        <f t="shared" si="18"/>
        <v>3</v>
      </c>
      <c r="P84" s="2"/>
      <c r="Q84" s="2"/>
      <c r="R84" s="2"/>
      <c r="S84" s="2"/>
      <c r="T84" s="2"/>
      <c r="U84" s="2"/>
    </row>
    <row r="85" spans="1:21" x14ac:dyDescent="0.3">
      <c r="A85" s="11">
        <v>44094</v>
      </c>
      <c r="B85" s="2">
        <v>25.430399999999999</v>
      </c>
      <c r="C85" s="3">
        <v>31.3169</v>
      </c>
      <c r="D85" s="3">
        <v>0</v>
      </c>
      <c r="E85" s="3">
        <v>-3.7880500000000001</v>
      </c>
      <c r="F85" s="3">
        <v>-1.66177</v>
      </c>
      <c r="G85" s="3">
        <f t="shared" si="10"/>
        <v>4.1365205590447633</v>
      </c>
      <c r="H85" s="3">
        <f t="shared" si="11"/>
        <v>14.891474012561149</v>
      </c>
      <c r="I85" s="3" t="str">
        <f t="shared" si="12"/>
        <v>Brisa Fraca</v>
      </c>
      <c r="J85" s="2">
        <f t="shared" si="13"/>
        <v>24.487552654330045</v>
      </c>
      <c r="K85" s="1" t="str">
        <f t="shared" si="14"/>
        <v>NNE</v>
      </c>
      <c r="L85" s="2">
        <f t="shared" si="15"/>
        <v>2</v>
      </c>
      <c r="M85" s="2">
        <f t="shared" si="16"/>
        <v>3</v>
      </c>
      <c r="N85" s="2">
        <f t="shared" si="17"/>
        <v>1</v>
      </c>
      <c r="O85" s="2">
        <f t="shared" si="18"/>
        <v>5</v>
      </c>
      <c r="P85" s="2"/>
      <c r="Q85" s="2"/>
      <c r="R85" s="2"/>
      <c r="S85" s="2"/>
      <c r="T85" s="2"/>
      <c r="U85" s="2"/>
    </row>
    <row r="86" spans="1:21" x14ac:dyDescent="0.3">
      <c r="A86" s="11">
        <v>44095</v>
      </c>
      <c r="B86" s="2">
        <v>40.859299999999998</v>
      </c>
      <c r="C86" s="3">
        <v>27.469200000000001</v>
      </c>
      <c r="D86" s="3">
        <v>1.62616</v>
      </c>
      <c r="E86" s="3">
        <v>-2.3972500000000001</v>
      </c>
      <c r="F86" s="3">
        <v>-1.3440000000000001</v>
      </c>
      <c r="G86" s="3">
        <f t="shared" si="10"/>
        <v>2.7482983030413566</v>
      </c>
      <c r="H86" s="3">
        <f t="shared" si="11"/>
        <v>9.8938738909488837</v>
      </c>
      <c r="I86" s="3" t="str">
        <f t="shared" si="12"/>
        <v>Brisa Leve</v>
      </c>
      <c r="J86" s="2">
        <f t="shared" si="13"/>
        <v>30.049282585265161</v>
      </c>
      <c r="K86" s="1" t="str">
        <f t="shared" si="14"/>
        <v>NNE</v>
      </c>
      <c r="L86" s="2">
        <f t="shared" si="15"/>
        <v>3</v>
      </c>
      <c r="M86" s="2">
        <f t="shared" si="16"/>
        <v>2</v>
      </c>
      <c r="N86" s="2">
        <f t="shared" si="17"/>
        <v>1</v>
      </c>
      <c r="O86" s="2">
        <f t="shared" si="18"/>
        <v>3</v>
      </c>
      <c r="P86" s="2"/>
      <c r="Q86" s="2"/>
      <c r="R86" s="2"/>
      <c r="S86" s="2"/>
      <c r="T86" s="2"/>
      <c r="U86" s="2"/>
    </row>
    <row r="87" spans="1:21" x14ac:dyDescent="0.3">
      <c r="A87" s="11">
        <v>44096</v>
      </c>
      <c r="B87" s="2">
        <v>86.240600000000001</v>
      </c>
      <c r="C87" s="3">
        <v>19.318999999999999</v>
      </c>
      <c r="D87" s="3">
        <v>8.8165200000000006</v>
      </c>
      <c r="E87" s="3">
        <v>-0.97002299999999997</v>
      </c>
      <c r="F87" s="3">
        <v>-8.7806300000000004E-2</v>
      </c>
      <c r="G87" s="3">
        <f t="shared" si="10"/>
        <v>0.97398899729344479</v>
      </c>
      <c r="H87" s="3">
        <f t="shared" si="11"/>
        <v>3.5063603902564013</v>
      </c>
      <c r="I87" s="3" t="str">
        <f t="shared" si="12"/>
        <v>Aragem</v>
      </c>
      <c r="J87" s="2">
        <f t="shared" si="13"/>
        <v>6.0682847139323712</v>
      </c>
      <c r="K87" s="1" t="str">
        <f t="shared" si="14"/>
        <v>N</v>
      </c>
      <c r="L87" s="2">
        <f t="shared" si="15"/>
        <v>5</v>
      </c>
      <c r="M87" s="2">
        <f t="shared" si="16"/>
        <v>1</v>
      </c>
      <c r="N87" s="2">
        <f t="shared" si="17"/>
        <v>1</v>
      </c>
      <c r="O87" s="2">
        <f t="shared" si="18"/>
        <v>1</v>
      </c>
      <c r="P87" s="2"/>
      <c r="Q87" s="2"/>
      <c r="R87" s="2"/>
      <c r="S87" s="2"/>
      <c r="T87" s="2"/>
      <c r="U87" s="2"/>
    </row>
    <row r="88" spans="1:21" x14ac:dyDescent="0.3">
      <c r="A88" s="11">
        <v>44097</v>
      </c>
      <c r="B88" s="2">
        <v>70.407399999999996</v>
      </c>
      <c r="C88" s="3">
        <v>21.154399999999999</v>
      </c>
      <c r="D88" s="3">
        <v>4.6870599999999998</v>
      </c>
      <c r="E88" s="3">
        <v>-1.5355300000000001</v>
      </c>
      <c r="F88" s="3">
        <v>1.64574</v>
      </c>
      <c r="G88" s="3">
        <f t="shared" si="10"/>
        <v>2.2508470691053182</v>
      </c>
      <c r="H88" s="3">
        <f t="shared" si="11"/>
        <v>8.1030494487791458</v>
      </c>
      <c r="I88" s="3" t="str">
        <f t="shared" si="12"/>
        <v>Brisa Leve</v>
      </c>
      <c r="J88" s="2">
        <f t="shared" si="13"/>
        <v>312.33417747907095</v>
      </c>
      <c r="K88" s="1" t="str">
        <f t="shared" si="14"/>
        <v>NW</v>
      </c>
      <c r="L88" s="2">
        <f t="shared" si="15"/>
        <v>4</v>
      </c>
      <c r="M88" s="2">
        <f t="shared" si="16"/>
        <v>2</v>
      </c>
      <c r="N88" s="2">
        <f t="shared" si="17"/>
        <v>1</v>
      </c>
      <c r="O88" s="2">
        <f t="shared" si="18"/>
        <v>3</v>
      </c>
      <c r="P88" s="2"/>
      <c r="Q88" s="2"/>
      <c r="R88" s="2"/>
      <c r="S88" s="2"/>
      <c r="T88" s="2"/>
      <c r="U88" s="2"/>
    </row>
    <row r="89" spans="1:21" x14ac:dyDescent="0.3">
      <c r="A89" s="11">
        <v>44098</v>
      </c>
      <c r="B89" s="2">
        <v>57.751300000000001</v>
      </c>
      <c r="C89" s="3">
        <v>24.7743</v>
      </c>
      <c r="D89" s="3">
        <v>1.13757</v>
      </c>
      <c r="E89" s="3">
        <v>-2.7237200000000001</v>
      </c>
      <c r="F89" s="3">
        <v>0.50737600000000005</v>
      </c>
      <c r="G89" s="3">
        <f t="shared" si="10"/>
        <v>2.7705741361270233</v>
      </c>
      <c r="H89" s="3">
        <f t="shared" si="11"/>
        <v>9.9740668900572835</v>
      </c>
      <c r="I89" s="3" t="str">
        <f t="shared" si="12"/>
        <v>Brisa Leve</v>
      </c>
      <c r="J89" s="2">
        <f t="shared" si="13"/>
        <v>348.5794506813844</v>
      </c>
      <c r="K89" s="1" t="str">
        <f t="shared" si="14"/>
        <v>NNW</v>
      </c>
      <c r="L89" s="2">
        <f t="shared" si="15"/>
        <v>3</v>
      </c>
      <c r="M89" s="2">
        <f t="shared" si="16"/>
        <v>2</v>
      </c>
      <c r="N89" s="2">
        <f t="shared" si="17"/>
        <v>1</v>
      </c>
      <c r="O89" s="2">
        <f t="shared" si="18"/>
        <v>3</v>
      </c>
      <c r="P89" s="2"/>
      <c r="Q89" s="2"/>
      <c r="R89" s="2"/>
      <c r="S89" s="2"/>
      <c r="T89" s="2"/>
      <c r="U89" s="2"/>
    </row>
    <row r="90" spans="1:21" x14ac:dyDescent="0.3">
      <c r="A90" s="11">
        <v>44099</v>
      </c>
      <c r="B90" s="2">
        <v>44.273099999999999</v>
      </c>
      <c r="C90" s="3">
        <v>25.832000000000001</v>
      </c>
      <c r="D90" s="3">
        <v>0</v>
      </c>
      <c r="E90" s="3">
        <v>-2.6978</v>
      </c>
      <c r="F90" s="3">
        <v>-1.5995699999999999</v>
      </c>
      <c r="G90" s="3">
        <f t="shared" si="10"/>
        <v>3.1363591989598385</v>
      </c>
      <c r="H90" s="3">
        <f t="shared" si="11"/>
        <v>11.290893116255418</v>
      </c>
      <c r="I90" s="3" t="str">
        <f t="shared" si="12"/>
        <v>Brisa Leve</v>
      </c>
      <c r="J90" s="2">
        <f t="shared" si="13"/>
        <v>31.429731966736966</v>
      </c>
      <c r="K90" s="1" t="str">
        <f t="shared" si="14"/>
        <v>NNE</v>
      </c>
      <c r="L90" s="2">
        <f t="shared" si="15"/>
        <v>3</v>
      </c>
      <c r="M90" s="2">
        <f t="shared" si="16"/>
        <v>2</v>
      </c>
      <c r="N90" s="2">
        <f t="shared" si="17"/>
        <v>1</v>
      </c>
      <c r="O90" s="2">
        <f t="shared" si="18"/>
        <v>4</v>
      </c>
      <c r="P90" s="2"/>
      <c r="Q90" s="2"/>
      <c r="R90" s="2"/>
      <c r="S90" s="2"/>
      <c r="T90" s="2"/>
      <c r="U90" s="2"/>
    </row>
    <row r="91" spans="1:21" x14ac:dyDescent="0.3">
      <c r="A91" s="11">
        <v>44100</v>
      </c>
      <c r="B91" s="2">
        <v>34.130600000000001</v>
      </c>
      <c r="C91" s="3">
        <v>27.9376</v>
      </c>
      <c r="D91" s="3">
        <v>0</v>
      </c>
      <c r="E91" s="3">
        <v>-2.37086</v>
      </c>
      <c r="F91" s="3">
        <v>-0.96032200000000001</v>
      </c>
      <c r="G91" s="3">
        <f t="shared" si="10"/>
        <v>2.5579670606331115</v>
      </c>
      <c r="H91" s="3">
        <f t="shared" si="11"/>
        <v>9.2086814182792018</v>
      </c>
      <c r="I91" s="3" t="str">
        <f t="shared" si="12"/>
        <v>Brisa Leve</v>
      </c>
      <c r="J91" s="2">
        <f t="shared" si="13"/>
        <v>22.859993912190902</v>
      </c>
      <c r="K91" s="1" t="str">
        <f t="shared" si="14"/>
        <v>NNE</v>
      </c>
      <c r="L91" s="2">
        <f t="shared" si="15"/>
        <v>2</v>
      </c>
      <c r="M91" s="2">
        <f t="shared" si="16"/>
        <v>2</v>
      </c>
      <c r="N91" s="2">
        <f t="shared" si="17"/>
        <v>1</v>
      </c>
      <c r="O91" s="2">
        <f t="shared" si="18"/>
        <v>3</v>
      </c>
      <c r="P91" s="2"/>
      <c r="Q91" s="2"/>
      <c r="R91" s="2"/>
      <c r="S91" s="2"/>
      <c r="T91" s="2"/>
      <c r="U91" s="2"/>
    </row>
    <row r="92" spans="1:21" x14ac:dyDescent="0.3">
      <c r="A92" s="11">
        <v>44101</v>
      </c>
      <c r="B92" s="2">
        <v>27.649899999999999</v>
      </c>
      <c r="C92" s="3">
        <v>31.0505</v>
      </c>
      <c r="D92" s="3">
        <v>0</v>
      </c>
      <c r="E92" s="3">
        <v>-1.05193</v>
      </c>
      <c r="F92" s="3">
        <v>-1.41025</v>
      </c>
      <c r="G92" s="3">
        <f t="shared" si="10"/>
        <v>1.7593640292446586</v>
      </c>
      <c r="H92" s="3">
        <f t="shared" si="11"/>
        <v>6.333710505280771</v>
      </c>
      <c r="I92" s="3" t="str">
        <f t="shared" si="12"/>
        <v>Brisa Leve</v>
      </c>
      <c r="J92" s="2">
        <f t="shared" si="13"/>
        <v>53.929531605428409</v>
      </c>
      <c r="K92" s="1" t="str">
        <f t="shared" si="14"/>
        <v>NE</v>
      </c>
      <c r="L92" s="2">
        <f t="shared" si="15"/>
        <v>2</v>
      </c>
      <c r="M92" s="2">
        <f t="shared" si="16"/>
        <v>3</v>
      </c>
      <c r="N92" s="2">
        <f t="shared" si="17"/>
        <v>1</v>
      </c>
      <c r="O92" s="2">
        <f t="shared" si="18"/>
        <v>2</v>
      </c>
      <c r="P92" s="2"/>
      <c r="Q92" s="2"/>
      <c r="R92" s="2"/>
      <c r="S92" s="2"/>
      <c r="T92" s="2"/>
      <c r="U92" s="2"/>
    </row>
    <row r="93" spans="1:21" x14ac:dyDescent="0.3">
      <c r="A93" s="11">
        <v>44102</v>
      </c>
      <c r="B93" s="2">
        <v>21.897500000000001</v>
      </c>
      <c r="C93" s="3">
        <v>33.145499999999998</v>
      </c>
      <c r="D93" s="3">
        <v>0</v>
      </c>
      <c r="E93" s="3">
        <v>-2.6451199999999999</v>
      </c>
      <c r="F93" s="3">
        <v>-1.2664299999999999</v>
      </c>
      <c r="G93" s="3">
        <f t="shared" si="10"/>
        <v>2.932661719206632</v>
      </c>
      <c r="H93" s="3">
        <f t="shared" si="11"/>
        <v>10.557582189143876</v>
      </c>
      <c r="I93" s="3" t="str">
        <f t="shared" si="12"/>
        <v>Brisa Leve</v>
      </c>
      <c r="J93" s="2">
        <f t="shared" si="13"/>
        <v>26.375526245045165</v>
      </c>
      <c r="K93" s="1" t="str">
        <f t="shared" si="14"/>
        <v>NNE</v>
      </c>
      <c r="L93" s="2">
        <f t="shared" si="15"/>
        <v>2</v>
      </c>
      <c r="M93" s="2">
        <f t="shared" si="16"/>
        <v>3</v>
      </c>
      <c r="N93" s="2">
        <f t="shared" si="17"/>
        <v>1</v>
      </c>
      <c r="O93" s="2">
        <f t="shared" si="18"/>
        <v>3</v>
      </c>
      <c r="P93" s="2"/>
      <c r="Q93" s="2"/>
      <c r="R93" s="2"/>
      <c r="S93" s="2"/>
      <c r="T93" s="2"/>
      <c r="U93" s="2"/>
    </row>
    <row r="94" spans="1:21" x14ac:dyDescent="0.3">
      <c r="A94" s="11">
        <v>44103</v>
      </c>
      <c r="B94" s="2">
        <v>23.418299999999999</v>
      </c>
      <c r="C94" s="3">
        <v>33.0349</v>
      </c>
      <c r="D94" s="3">
        <v>0</v>
      </c>
      <c r="E94" s="3">
        <v>-3.4748999999999999</v>
      </c>
      <c r="F94" s="3">
        <v>-4.4647600000000003E-2</v>
      </c>
      <c r="G94" s="3">
        <f t="shared" si="10"/>
        <v>3.4751868177388334</v>
      </c>
      <c r="H94" s="3">
        <f t="shared" si="11"/>
        <v>12.510672543859801</v>
      </c>
      <c r="I94" s="3" t="str">
        <f t="shared" si="12"/>
        <v>Brisa Fraca</v>
      </c>
      <c r="J94" s="2">
        <f t="shared" si="13"/>
        <v>1.654842867685943</v>
      </c>
      <c r="K94" s="1" t="str">
        <f t="shared" si="14"/>
        <v>N</v>
      </c>
      <c r="L94" s="2">
        <f t="shared" si="15"/>
        <v>2</v>
      </c>
      <c r="M94" s="2">
        <f t="shared" si="16"/>
        <v>3</v>
      </c>
      <c r="N94" s="2">
        <f t="shared" si="17"/>
        <v>1</v>
      </c>
      <c r="O94" s="2">
        <f t="shared" si="18"/>
        <v>4</v>
      </c>
      <c r="P94" s="2"/>
      <c r="Q94" s="2"/>
      <c r="R94" s="2"/>
      <c r="S94" s="2"/>
      <c r="T94" s="2"/>
      <c r="U94" s="2"/>
    </row>
    <row r="95" spans="1:21" x14ac:dyDescent="0.3">
      <c r="A95" s="11">
        <v>44104</v>
      </c>
      <c r="B95" s="2">
        <v>29.182700000000001</v>
      </c>
      <c r="C95" s="3">
        <v>31.789200000000001</v>
      </c>
      <c r="D95" s="3">
        <v>0</v>
      </c>
      <c r="E95" s="3">
        <v>-3.8532199999999999</v>
      </c>
      <c r="F95" s="3">
        <v>-0.85203300000000004</v>
      </c>
      <c r="G95" s="3">
        <f t="shared" si="10"/>
        <v>3.9462975814665824</v>
      </c>
      <c r="H95" s="3">
        <f t="shared" si="11"/>
        <v>14.206671293279697</v>
      </c>
      <c r="I95" s="3" t="str">
        <f t="shared" si="12"/>
        <v>Brisa Fraca</v>
      </c>
      <c r="J95" s="2">
        <f t="shared" si="13"/>
        <v>13.32732453332352</v>
      </c>
      <c r="K95" s="1" t="str">
        <f t="shared" si="14"/>
        <v>NNE</v>
      </c>
      <c r="L95" s="2">
        <f t="shared" si="15"/>
        <v>2</v>
      </c>
      <c r="M95" s="2">
        <f t="shared" si="16"/>
        <v>3</v>
      </c>
      <c r="N95" s="2">
        <f t="shared" si="17"/>
        <v>1</v>
      </c>
      <c r="O95" s="2">
        <f t="shared" si="18"/>
        <v>4</v>
      </c>
      <c r="P95" s="2"/>
      <c r="Q95" s="2"/>
      <c r="R95" s="2"/>
      <c r="S95" s="2"/>
      <c r="T95" s="2"/>
      <c r="U95" s="2"/>
    </row>
    <row r="96" spans="1:21" x14ac:dyDescent="0.3">
      <c r="A96" s="11">
        <v>44105</v>
      </c>
      <c r="B96" s="2">
        <v>29.429300000000001</v>
      </c>
      <c r="C96" s="3">
        <v>31.1434</v>
      </c>
      <c r="D96" s="3">
        <v>0</v>
      </c>
      <c r="E96" s="3">
        <v>-2.9610099999999999</v>
      </c>
      <c r="F96" s="3">
        <v>-0.75151999999999997</v>
      </c>
      <c r="G96" s="3">
        <f t="shared" si="10"/>
        <v>3.0548915742624971</v>
      </c>
      <c r="H96" s="3">
        <f t="shared" si="11"/>
        <v>10.997609667344991</v>
      </c>
      <c r="I96" s="3" t="str">
        <f t="shared" si="12"/>
        <v>Brisa Leve</v>
      </c>
      <c r="J96" s="2">
        <f t="shared" si="13"/>
        <v>15.090761052590665</v>
      </c>
      <c r="K96" s="1" t="str">
        <f t="shared" si="14"/>
        <v>NNE</v>
      </c>
      <c r="L96" s="2">
        <f t="shared" si="15"/>
        <v>2</v>
      </c>
      <c r="M96" s="2">
        <f t="shared" si="16"/>
        <v>3</v>
      </c>
      <c r="N96" s="2">
        <f t="shared" si="17"/>
        <v>1</v>
      </c>
      <c r="O96" s="2">
        <f t="shared" si="18"/>
        <v>4</v>
      </c>
      <c r="P96" s="2"/>
      <c r="Q96" s="2"/>
      <c r="R96" s="2"/>
      <c r="S96" s="2"/>
      <c r="T96" s="2"/>
      <c r="U96" s="2"/>
    </row>
    <row r="97" spans="1:21" x14ac:dyDescent="0.3">
      <c r="A97" s="11">
        <v>44106</v>
      </c>
      <c r="B97" s="2">
        <v>25.8856</v>
      </c>
      <c r="C97" s="3">
        <v>32.232100000000003</v>
      </c>
      <c r="D97" s="3">
        <v>0</v>
      </c>
      <c r="E97" s="3">
        <v>-3.0978699999999999</v>
      </c>
      <c r="F97" s="3">
        <v>-0.64268800000000004</v>
      </c>
      <c r="G97" s="3">
        <f t="shared" si="10"/>
        <v>3.1638341300144037</v>
      </c>
      <c r="H97" s="3">
        <f t="shared" si="11"/>
        <v>11.389802868051854</v>
      </c>
      <c r="I97" s="3" t="str">
        <f t="shared" si="12"/>
        <v>Brisa Leve</v>
      </c>
      <c r="J97" s="2">
        <f t="shared" si="13"/>
        <v>12.582812066739621</v>
      </c>
      <c r="K97" s="1" t="str">
        <f t="shared" si="14"/>
        <v>NNE</v>
      </c>
      <c r="L97" s="2">
        <f t="shared" si="15"/>
        <v>2</v>
      </c>
      <c r="M97" s="2">
        <f t="shared" si="16"/>
        <v>3</v>
      </c>
      <c r="N97" s="2">
        <f t="shared" si="17"/>
        <v>1</v>
      </c>
      <c r="O97" s="2">
        <f t="shared" si="18"/>
        <v>4</v>
      </c>
      <c r="P97" s="2"/>
      <c r="Q97" s="2"/>
      <c r="R97" s="2"/>
      <c r="S97" s="2"/>
      <c r="T97" s="2"/>
      <c r="U97" s="2"/>
    </row>
    <row r="98" spans="1:21" x14ac:dyDescent="0.3">
      <c r="A98" s="11">
        <v>44107</v>
      </c>
      <c r="B98" s="2">
        <v>17.949100000000001</v>
      </c>
      <c r="C98" s="3">
        <v>33.968899999999998</v>
      </c>
      <c r="D98" s="3">
        <v>0</v>
      </c>
      <c r="E98" s="3">
        <v>-4.2012999999999998</v>
      </c>
      <c r="F98" s="3">
        <v>-1.44794</v>
      </c>
      <c r="G98" s="3">
        <f t="shared" si="10"/>
        <v>4.4438105195428843</v>
      </c>
      <c r="H98" s="3">
        <f t="shared" si="11"/>
        <v>15.997717870354384</v>
      </c>
      <c r="I98" s="3" t="str">
        <f t="shared" si="12"/>
        <v>Brisa Fraca</v>
      </c>
      <c r="J98" s="2">
        <f t="shared" si="13"/>
        <v>19.841077854985542</v>
      </c>
      <c r="K98" s="1" t="str">
        <f t="shared" si="14"/>
        <v>NNE</v>
      </c>
      <c r="L98" s="2">
        <f t="shared" si="15"/>
        <v>1</v>
      </c>
      <c r="M98" s="2">
        <f t="shared" si="16"/>
        <v>3</v>
      </c>
      <c r="N98" s="2">
        <f t="shared" si="17"/>
        <v>1</v>
      </c>
      <c r="O98" s="2">
        <f t="shared" si="18"/>
        <v>5</v>
      </c>
      <c r="P98" s="2"/>
      <c r="Q98" s="2"/>
      <c r="R98" s="2"/>
      <c r="S98" s="2"/>
      <c r="T98" s="2"/>
      <c r="U98" s="2"/>
    </row>
    <row r="99" spans="1:21" x14ac:dyDescent="0.3">
      <c r="A99" s="11">
        <v>44108</v>
      </c>
      <c r="B99" s="2">
        <v>33.472299999999997</v>
      </c>
      <c r="C99" s="3">
        <v>30.822299999999998</v>
      </c>
      <c r="D99" s="3">
        <v>0</v>
      </c>
      <c r="E99" s="3">
        <v>-3.4550399999999999</v>
      </c>
      <c r="F99" s="3">
        <v>-1.8432900000000001</v>
      </c>
      <c r="G99" s="3">
        <f t="shared" si="10"/>
        <v>3.9159953301427723</v>
      </c>
      <c r="H99" s="3">
        <f t="shared" si="11"/>
        <v>14.097583188513982</v>
      </c>
      <c r="I99" s="3" t="str">
        <f t="shared" si="12"/>
        <v>Brisa Fraca</v>
      </c>
      <c r="J99" s="2">
        <f t="shared" si="13"/>
        <v>28.85883507219981</v>
      </c>
      <c r="K99" s="1" t="str">
        <f t="shared" si="14"/>
        <v>NNE</v>
      </c>
      <c r="L99" s="2">
        <f t="shared" si="15"/>
        <v>2</v>
      </c>
      <c r="M99" s="2">
        <f t="shared" si="16"/>
        <v>3</v>
      </c>
      <c r="N99" s="2">
        <f t="shared" si="17"/>
        <v>1</v>
      </c>
      <c r="O99" s="2">
        <f t="shared" si="18"/>
        <v>4</v>
      </c>
      <c r="P99" s="2"/>
      <c r="Q99" s="2"/>
      <c r="R99" s="2"/>
      <c r="S99" s="2"/>
      <c r="T99" s="2"/>
      <c r="U99" s="2"/>
    </row>
    <row r="100" spans="1:21" x14ac:dyDescent="0.3">
      <c r="A100" s="11">
        <v>44109</v>
      </c>
      <c r="B100" s="2">
        <v>35.612499999999997</v>
      </c>
      <c r="C100" s="3">
        <v>30.876899999999999</v>
      </c>
      <c r="D100" s="3">
        <v>2.1591999999999998</v>
      </c>
      <c r="E100" s="3">
        <v>-3.8117700000000001</v>
      </c>
      <c r="F100" s="3">
        <v>-2.2470400000000001</v>
      </c>
      <c r="G100" s="3">
        <f t="shared" si="10"/>
        <v>4.4247914407913065</v>
      </c>
      <c r="H100" s="3">
        <f t="shared" si="11"/>
        <v>15.929249186848704</v>
      </c>
      <c r="I100" s="3" t="str">
        <f t="shared" si="12"/>
        <v>Brisa Fraca</v>
      </c>
      <c r="J100" s="2">
        <f t="shared" si="13"/>
        <v>31.285443456194969</v>
      </c>
      <c r="K100" s="1" t="str">
        <f t="shared" si="14"/>
        <v>NNE</v>
      </c>
      <c r="L100" s="2">
        <f t="shared" si="15"/>
        <v>2</v>
      </c>
      <c r="M100" s="2">
        <f t="shared" si="16"/>
        <v>3</v>
      </c>
      <c r="N100" s="2">
        <f t="shared" si="17"/>
        <v>1</v>
      </c>
      <c r="O100" s="2">
        <f t="shared" si="18"/>
        <v>5</v>
      </c>
      <c r="P100" s="2"/>
      <c r="Q100" s="2"/>
      <c r="R100" s="2"/>
      <c r="S100" s="2"/>
      <c r="T100" s="2"/>
      <c r="U100" s="2"/>
    </row>
    <row r="101" spans="1:21" x14ac:dyDescent="0.3">
      <c r="A101" s="11">
        <v>44110</v>
      </c>
      <c r="B101" s="2">
        <v>24.158200000000001</v>
      </c>
      <c r="C101" s="3">
        <v>33.402999999999999</v>
      </c>
      <c r="D101" s="3">
        <v>3.1322999999999999</v>
      </c>
      <c r="E101" s="3">
        <v>-2.6522899999999998</v>
      </c>
      <c r="F101" s="3">
        <v>-2.00265</v>
      </c>
      <c r="G101" s="3">
        <f t="shared" si="10"/>
        <v>3.3234393730892697</v>
      </c>
      <c r="H101" s="3">
        <f t="shared" si="11"/>
        <v>11.964381743121372</v>
      </c>
      <c r="I101" s="3" t="str">
        <f t="shared" si="12"/>
        <v>Brisa Fraca</v>
      </c>
      <c r="J101" s="2">
        <f t="shared" si="13"/>
        <v>37.787738734611196</v>
      </c>
      <c r="K101" s="1" t="str">
        <f t="shared" si="14"/>
        <v>NE</v>
      </c>
      <c r="L101" s="2">
        <f t="shared" si="15"/>
        <v>2</v>
      </c>
      <c r="M101" s="2">
        <f t="shared" si="16"/>
        <v>3</v>
      </c>
      <c r="N101" s="2">
        <f t="shared" si="17"/>
        <v>1</v>
      </c>
      <c r="O101" s="2">
        <f t="shared" si="18"/>
        <v>4</v>
      </c>
      <c r="P101" s="2"/>
      <c r="Q101" s="2"/>
      <c r="R101" s="2"/>
      <c r="S101" s="2"/>
      <c r="T101" s="2"/>
      <c r="U101" s="2"/>
    </row>
    <row r="102" spans="1:21" x14ac:dyDescent="0.3">
      <c r="A102" s="11">
        <v>44111</v>
      </c>
      <c r="B102" s="2">
        <v>31.778400000000001</v>
      </c>
      <c r="C102" s="3">
        <v>31.387799999999999</v>
      </c>
      <c r="D102" s="3">
        <v>1.30263</v>
      </c>
      <c r="E102" s="3">
        <v>0.234096</v>
      </c>
      <c r="F102" s="3">
        <v>-2.7331299999999999E-2</v>
      </c>
      <c r="G102" s="3">
        <f t="shared" si="10"/>
        <v>0.23568609881724037</v>
      </c>
      <c r="H102" s="3">
        <f t="shared" si="11"/>
        <v>0.8484699557420653</v>
      </c>
      <c r="I102" s="3" t="str">
        <f t="shared" si="12"/>
        <v>Aragem</v>
      </c>
      <c r="J102" s="2">
        <f t="shared" si="13"/>
        <v>173.37484978416961</v>
      </c>
      <c r="K102" s="1" t="str">
        <f t="shared" si="14"/>
        <v>S</v>
      </c>
      <c r="L102" s="2">
        <f t="shared" si="15"/>
        <v>2</v>
      </c>
      <c r="M102" s="2">
        <f t="shared" si="16"/>
        <v>3</v>
      </c>
      <c r="N102" s="2">
        <f t="shared" si="17"/>
        <v>1</v>
      </c>
      <c r="O102" s="2">
        <f t="shared" si="18"/>
        <v>1</v>
      </c>
      <c r="P102" s="2"/>
      <c r="Q102" s="2"/>
      <c r="R102" s="2"/>
      <c r="S102" s="2"/>
      <c r="T102" s="2"/>
      <c r="U102" s="2"/>
    </row>
    <row r="103" spans="1:21" x14ac:dyDescent="0.3">
      <c r="A103" s="11">
        <v>44112</v>
      </c>
      <c r="B103" s="2">
        <v>36.471400000000003</v>
      </c>
      <c r="C103" s="3">
        <v>31.433299999999999</v>
      </c>
      <c r="D103" s="3">
        <v>2.5084599999999999</v>
      </c>
      <c r="E103" s="3">
        <v>-1.41774</v>
      </c>
      <c r="F103" s="3">
        <v>2.4510200000000002</v>
      </c>
      <c r="G103" s="3">
        <f t="shared" si="10"/>
        <v>2.8315165102820785</v>
      </c>
      <c r="H103" s="3">
        <f t="shared" si="11"/>
        <v>10.193459437015482</v>
      </c>
      <c r="I103" s="3" t="str">
        <f t="shared" si="12"/>
        <v>Brisa Leve</v>
      </c>
      <c r="J103" s="2">
        <f t="shared" si="13"/>
        <v>299.43108739206775</v>
      </c>
      <c r="K103" s="1" t="str">
        <f t="shared" si="14"/>
        <v>WNW</v>
      </c>
      <c r="L103" s="2">
        <f t="shared" si="15"/>
        <v>2</v>
      </c>
      <c r="M103" s="2">
        <f t="shared" si="16"/>
        <v>3</v>
      </c>
      <c r="N103" s="2">
        <f t="shared" si="17"/>
        <v>1</v>
      </c>
      <c r="O103" s="2">
        <f t="shared" si="18"/>
        <v>3</v>
      </c>
      <c r="P103" s="2"/>
      <c r="Q103" s="2"/>
      <c r="R103" s="2"/>
      <c r="S103" s="2"/>
      <c r="T103" s="2"/>
      <c r="U103" s="2"/>
    </row>
    <row r="104" spans="1:21" x14ac:dyDescent="0.3">
      <c r="A104" s="11">
        <v>44113</v>
      </c>
      <c r="B104" s="2">
        <v>22.6874</v>
      </c>
      <c r="C104" s="3">
        <v>33.885300000000001</v>
      </c>
      <c r="D104" s="3">
        <v>4.7354399999999996</v>
      </c>
      <c r="E104" s="3">
        <v>1.9272100000000001</v>
      </c>
      <c r="F104" s="3">
        <v>-0.88178599999999996</v>
      </c>
      <c r="G104" s="3">
        <f t="shared" si="10"/>
        <v>2.119359557483345</v>
      </c>
      <c r="H104" s="3">
        <f t="shared" si="11"/>
        <v>7.6296944069400423</v>
      </c>
      <c r="I104" s="3" t="str">
        <f t="shared" si="12"/>
        <v>Brisa Leve</v>
      </c>
      <c r="J104" s="2">
        <f t="shared" si="13"/>
        <v>155.53975857193183</v>
      </c>
      <c r="K104" s="1" t="str">
        <f t="shared" si="14"/>
        <v>SSE</v>
      </c>
      <c r="L104" s="2">
        <f t="shared" si="15"/>
        <v>2</v>
      </c>
      <c r="M104" s="2">
        <f t="shared" si="16"/>
        <v>3</v>
      </c>
      <c r="N104" s="2">
        <f t="shared" si="17"/>
        <v>1</v>
      </c>
      <c r="O104" s="2">
        <f t="shared" si="18"/>
        <v>3</v>
      </c>
      <c r="P104" s="2"/>
      <c r="Q104" s="2"/>
      <c r="R104" s="2"/>
      <c r="S104" s="2"/>
      <c r="T104" s="2"/>
      <c r="U104" s="2"/>
    </row>
    <row r="105" spans="1:21" x14ac:dyDescent="0.3">
      <c r="A105" s="11">
        <v>44114</v>
      </c>
      <c r="B105" s="2">
        <v>37.545299999999997</v>
      </c>
      <c r="C105" s="3">
        <v>30.930900000000001</v>
      </c>
      <c r="D105" s="3">
        <v>8.5466499999999996</v>
      </c>
      <c r="E105" s="3">
        <v>1.0835600000000001</v>
      </c>
      <c r="F105" s="3">
        <v>-0.61274399999999996</v>
      </c>
      <c r="G105" s="3">
        <f t="shared" si="10"/>
        <v>1.2448122280633334</v>
      </c>
      <c r="H105" s="3">
        <f t="shared" si="11"/>
        <v>4.4813240210280005</v>
      </c>
      <c r="I105" s="3" t="str">
        <f t="shared" si="12"/>
        <v>Aragem</v>
      </c>
      <c r="J105" s="2">
        <f t="shared" si="13"/>
        <v>150.66333102113381</v>
      </c>
      <c r="K105" s="1" t="str">
        <f t="shared" si="14"/>
        <v>SSE</v>
      </c>
      <c r="L105" s="2">
        <f t="shared" si="15"/>
        <v>2</v>
      </c>
      <c r="M105" s="2">
        <f t="shared" si="16"/>
        <v>3</v>
      </c>
      <c r="N105" s="2">
        <f t="shared" si="17"/>
        <v>1</v>
      </c>
      <c r="O105" s="2">
        <f t="shared" si="18"/>
        <v>2</v>
      </c>
      <c r="P105" s="2"/>
      <c r="Q105" s="2"/>
      <c r="R105" s="2"/>
      <c r="S105" s="2"/>
      <c r="T105" s="2"/>
      <c r="U105" s="2"/>
    </row>
    <row r="106" spans="1:21" x14ac:dyDescent="0.3">
      <c r="A106" s="11">
        <v>44115</v>
      </c>
      <c r="B106" s="2">
        <v>83.429400000000001</v>
      </c>
      <c r="C106" s="3">
        <v>22.2761</v>
      </c>
      <c r="D106" s="3">
        <v>6.7525199999999996</v>
      </c>
      <c r="E106" s="3">
        <v>-3.2022599999999999</v>
      </c>
      <c r="F106" s="3">
        <v>-0.74026800000000004</v>
      </c>
      <c r="G106" s="3">
        <f t="shared" si="10"/>
        <v>3.2867104860976117</v>
      </c>
      <c r="H106" s="3">
        <f t="shared" si="11"/>
        <v>11.832157749951403</v>
      </c>
      <c r="I106" s="3" t="str">
        <f t="shared" si="12"/>
        <v>Brisa Leve</v>
      </c>
      <c r="J106" s="2">
        <f t="shared" si="13"/>
        <v>13.872219883084313</v>
      </c>
      <c r="K106" s="1" t="str">
        <f t="shared" si="14"/>
        <v>NNE</v>
      </c>
      <c r="L106" s="2">
        <f t="shared" si="15"/>
        <v>5</v>
      </c>
      <c r="M106" s="2">
        <f t="shared" si="16"/>
        <v>2</v>
      </c>
      <c r="N106" s="2">
        <f t="shared" si="17"/>
        <v>1</v>
      </c>
      <c r="O106" s="2">
        <f t="shared" si="18"/>
        <v>4</v>
      </c>
      <c r="P106" s="2"/>
      <c r="Q106" s="2"/>
      <c r="R106" s="2"/>
      <c r="S106" s="2"/>
      <c r="T106" s="2"/>
      <c r="U106" s="2"/>
    </row>
    <row r="107" spans="1:21" x14ac:dyDescent="0.3">
      <c r="A107" s="11">
        <v>44116</v>
      </c>
      <c r="B107" s="2">
        <v>68.196100000000001</v>
      </c>
      <c r="C107" s="3">
        <v>24.316500000000001</v>
      </c>
      <c r="D107" s="3">
        <v>1.49746</v>
      </c>
      <c r="E107" s="3">
        <v>-1.6287700000000001</v>
      </c>
      <c r="F107" s="3">
        <v>-1.37073</v>
      </c>
      <c r="G107" s="3">
        <f t="shared" si="10"/>
        <v>2.1288007059844753</v>
      </c>
      <c r="H107" s="3">
        <f t="shared" si="11"/>
        <v>7.6636825415441114</v>
      </c>
      <c r="I107" s="3" t="str">
        <f t="shared" si="12"/>
        <v>Brisa Leve</v>
      </c>
      <c r="J107" s="2">
        <f t="shared" si="13"/>
        <v>40.800146182159381</v>
      </c>
      <c r="K107" s="1" t="str">
        <f t="shared" si="14"/>
        <v>NE</v>
      </c>
      <c r="L107" s="2">
        <f t="shared" si="15"/>
        <v>4</v>
      </c>
      <c r="M107" s="2">
        <f t="shared" si="16"/>
        <v>2</v>
      </c>
      <c r="N107" s="2">
        <f t="shared" si="17"/>
        <v>1</v>
      </c>
      <c r="O107" s="2">
        <f t="shared" si="18"/>
        <v>3</v>
      </c>
      <c r="P107" s="2"/>
      <c r="Q107" s="2"/>
      <c r="R107" s="2"/>
      <c r="S107" s="2"/>
      <c r="T107" s="2"/>
      <c r="U107" s="2"/>
    </row>
    <row r="108" spans="1:21" x14ac:dyDescent="0.3">
      <c r="A108" s="11">
        <v>44117</v>
      </c>
      <c r="B108" s="2">
        <v>54.610799999999998</v>
      </c>
      <c r="C108" s="3">
        <v>27.154</v>
      </c>
      <c r="D108" s="3">
        <v>0.49406800000000001</v>
      </c>
      <c r="E108" s="3">
        <v>4.9167000000000002E-2</v>
      </c>
      <c r="F108" s="3">
        <v>-1.1160600000000001</v>
      </c>
      <c r="G108" s="3">
        <f t="shared" si="10"/>
        <v>1.1171424785984105</v>
      </c>
      <c r="H108" s="3">
        <f t="shared" si="11"/>
        <v>4.0217129229542783</v>
      </c>
      <c r="I108" s="3" t="str">
        <f t="shared" si="12"/>
        <v>Aragem</v>
      </c>
      <c r="J108" s="2">
        <f t="shared" si="13"/>
        <v>92.970797229644759</v>
      </c>
      <c r="K108" s="1" t="str">
        <f t="shared" si="14"/>
        <v>E</v>
      </c>
      <c r="L108" s="2">
        <f t="shared" si="15"/>
        <v>3</v>
      </c>
      <c r="M108" s="2">
        <f t="shared" si="16"/>
        <v>2</v>
      </c>
      <c r="N108" s="2">
        <f t="shared" si="17"/>
        <v>1</v>
      </c>
      <c r="O108" s="2">
        <f t="shared" si="18"/>
        <v>2</v>
      </c>
      <c r="P108" s="2"/>
      <c r="Q108" s="2"/>
      <c r="R108" s="2"/>
      <c r="S108" s="2"/>
      <c r="T108" s="2"/>
      <c r="U108" s="2"/>
    </row>
    <row r="109" spans="1:21" x14ac:dyDescent="0.3">
      <c r="A109" s="11">
        <v>44118</v>
      </c>
      <c r="B109" s="2">
        <v>39.898600000000002</v>
      </c>
      <c r="C109" s="3">
        <v>30.366199999999999</v>
      </c>
      <c r="D109" s="3">
        <v>1.5845</v>
      </c>
      <c r="E109" s="3">
        <v>-0.384824</v>
      </c>
      <c r="F109" s="3">
        <v>-0.59714699999999998</v>
      </c>
      <c r="G109" s="3">
        <f t="shared" si="10"/>
        <v>0.71040414595144363</v>
      </c>
      <c r="H109" s="3">
        <f t="shared" si="11"/>
        <v>2.5574549254251973</v>
      </c>
      <c r="I109" s="3" t="str">
        <f t="shared" si="12"/>
        <v>Aragem</v>
      </c>
      <c r="J109" s="2">
        <f t="shared" si="13"/>
        <v>57.830080668658198</v>
      </c>
      <c r="K109" s="1" t="str">
        <f t="shared" si="14"/>
        <v>ENE</v>
      </c>
      <c r="L109" s="2">
        <f t="shared" si="15"/>
        <v>2</v>
      </c>
      <c r="M109" s="2">
        <f t="shared" si="16"/>
        <v>3</v>
      </c>
      <c r="N109" s="2">
        <f t="shared" si="17"/>
        <v>1</v>
      </c>
      <c r="O109" s="2">
        <f t="shared" si="18"/>
        <v>1</v>
      </c>
      <c r="P109" s="2"/>
      <c r="Q109" s="2"/>
      <c r="R109" s="2"/>
      <c r="S109" s="2"/>
      <c r="T109" s="2"/>
      <c r="U109" s="2"/>
    </row>
    <row r="110" spans="1:21" x14ac:dyDescent="0.3">
      <c r="A110" s="11">
        <v>44119</v>
      </c>
      <c r="B110" s="2">
        <v>53.537700000000001</v>
      </c>
      <c r="C110" s="3">
        <v>26.674800000000001</v>
      </c>
      <c r="D110" s="3">
        <v>26.675799999999999</v>
      </c>
      <c r="E110" s="3">
        <v>1.3177399999999999</v>
      </c>
      <c r="F110" s="3">
        <v>0.77607300000000001</v>
      </c>
      <c r="G110" s="3">
        <f t="shared" si="10"/>
        <v>1.5292900342737474</v>
      </c>
      <c r="H110" s="3">
        <f t="shared" si="11"/>
        <v>5.5054441233854909</v>
      </c>
      <c r="I110" s="3" t="str">
        <f t="shared" si="12"/>
        <v>Aragem</v>
      </c>
      <c r="J110" s="2">
        <f t="shared" si="13"/>
        <v>210.33934852710848</v>
      </c>
      <c r="K110" s="1" t="str">
        <f t="shared" si="14"/>
        <v>SSW</v>
      </c>
      <c r="L110" s="2">
        <f t="shared" si="15"/>
        <v>3</v>
      </c>
      <c r="M110" s="2">
        <f t="shared" si="16"/>
        <v>2</v>
      </c>
      <c r="N110" s="2">
        <f t="shared" si="17"/>
        <v>3</v>
      </c>
      <c r="O110" s="2">
        <f t="shared" si="18"/>
        <v>2</v>
      </c>
      <c r="P110" s="2"/>
      <c r="Q110" s="2"/>
      <c r="R110" s="2"/>
      <c r="S110" s="2"/>
      <c r="T110" s="2"/>
      <c r="U110" s="2"/>
    </row>
    <row r="111" spans="1:21" x14ac:dyDescent="0.3">
      <c r="A111" s="11">
        <v>44120</v>
      </c>
      <c r="B111" s="2">
        <v>74.9726</v>
      </c>
      <c r="C111" s="3">
        <v>23.5608</v>
      </c>
      <c r="D111" s="3">
        <v>1.35294</v>
      </c>
      <c r="E111" s="3">
        <v>-1.6192299999999999</v>
      </c>
      <c r="F111" s="3">
        <v>0.98723799999999995</v>
      </c>
      <c r="G111" s="3">
        <f t="shared" si="10"/>
        <v>1.8964558158691702</v>
      </c>
      <c r="H111" s="3">
        <f t="shared" si="11"/>
        <v>6.8272409371290133</v>
      </c>
      <c r="I111" s="3" t="str">
        <f t="shared" si="12"/>
        <v>Brisa Leve</v>
      </c>
      <c r="J111" s="2">
        <f t="shared" si="13"/>
        <v>327.86779221358029</v>
      </c>
      <c r="K111" s="1" t="str">
        <f t="shared" si="14"/>
        <v>NNW</v>
      </c>
      <c r="L111" s="2">
        <f t="shared" si="15"/>
        <v>4</v>
      </c>
      <c r="M111" s="2">
        <f t="shared" si="16"/>
        <v>2</v>
      </c>
      <c r="N111" s="2">
        <f t="shared" si="17"/>
        <v>1</v>
      </c>
      <c r="O111" s="2">
        <f t="shared" si="18"/>
        <v>2</v>
      </c>
      <c r="P111" s="2"/>
      <c r="Q111" s="2"/>
      <c r="R111" s="2"/>
      <c r="S111" s="2"/>
      <c r="T111" s="2"/>
      <c r="U111" s="2"/>
    </row>
    <row r="112" spans="1:21" x14ac:dyDescent="0.3">
      <c r="A112" s="11">
        <v>44121</v>
      </c>
      <c r="B112" s="2">
        <v>87.248599999999996</v>
      </c>
      <c r="C112" s="3">
        <v>18.868200000000002</v>
      </c>
      <c r="D112" s="3">
        <v>5.4615</v>
      </c>
      <c r="E112" s="3">
        <v>-1.9718500000000001</v>
      </c>
      <c r="F112" s="3">
        <v>-0.33843000000000001</v>
      </c>
      <c r="G112" s="3">
        <f t="shared" si="10"/>
        <v>2.0006817056693453</v>
      </c>
      <c r="H112" s="3">
        <f t="shared" si="11"/>
        <v>7.2024541404096434</v>
      </c>
      <c r="I112" s="3" t="str">
        <f t="shared" si="12"/>
        <v>Brisa Leve</v>
      </c>
      <c r="J112" s="2">
        <f t="shared" si="13"/>
        <v>10.611403500343357</v>
      </c>
      <c r="K112" s="1" t="str">
        <f t="shared" si="14"/>
        <v>N</v>
      </c>
      <c r="L112" s="2">
        <f t="shared" si="15"/>
        <v>5</v>
      </c>
      <c r="M112" s="2">
        <f t="shared" si="16"/>
        <v>1</v>
      </c>
      <c r="N112" s="2">
        <f t="shared" si="17"/>
        <v>1</v>
      </c>
      <c r="O112" s="2">
        <f t="shared" si="18"/>
        <v>3</v>
      </c>
      <c r="P112" s="2"/>
      <c r="Q112" s="2"/>
      <c r="R112" s="2"/>
      <c r="S112" s="2"/>
      <c r="T112" s="2"/>
      <c r="U112" s="2"/>
    </row>
    <row r="113" spans="1:21" x14ac:dyDescent="0.3">
      <c r="A113" s="11">
        <v>44122</v>
      </c>
      <c r="B113" s="2">
        <v>80.715599999999995</v>
      </c>
      <c r="C113" s="3">
        <v>19.0947</v>
      </c>
      <c r="D113" s="3">
        <v>0.19817599999999999</v>
      </c>
      <c r="E113" s="3">
        <v>-2.16554</v>
      </c>
      <c r="F113" s="3">
        <v>-0.98217900000000002</v>
      </c>
      <c r="G113" s="3">
        <f t="shared" si="10"/>
        <v>2.3778643947124065</v>
      </c>
      <c r="H113" s="3">
        <f t="shared" si="11"/>
        <v>8.5603118209646638</v>
      </c>
      <c r="I113" s="3" t="str">
        <f t="shared" si="12"/>
        <v>Brisa Leve</v>
      </c>
      <c r="J113" s="2">
        <f t="shared" si="13"/>
        <v>25.194086129240247</v>
      </c>
      <c r="K113" s="1" t="str">
        <f t="shared" si="14"/>
        <v>NNE</v>
      </c>
      <c r="L113" s="2">
        <f t="shared" si="15"/>
        <v>5</v>
      </c>
      <c r="M113" s="2">
        <f t="shared" si="16"/>
        <v>1</v>
      </c>
      <c r="N113" s="2">
        <f t="shared" si="17"/>
        <v>1</v>
      </c>
      <c r="O113" s="2">
        <f t="shared" si="18"/>
        <v>3</v>
      </c>
      <c r="P113" s="2"/>
      <c r="Q113" s="2"/>
      <c r="R113" s="2"/>
      <c r="S113" s="2"/>
      <c r="T113" s="2"/>
      <c r="U113" s="2"/>
    </row>
    <row r="114" spans="1:21" x14ac:dyDescent="0.3">
      <c r="A114" s="11">
        <v>44123</v>
      </c>
      <c r="B114" s="2">
        <v>85.867599999999996</v>
      </c>
      <c r="C114" s="3">
        <v>18.042400000000001</v>
      </c>
      <c r="D114" s="3">
        <v>4.0137</v>
      </c>
      <c r="E114" s="3">
        <v>-1.9937800000000001</v>
      </c>
      <c r="F114" s="3">
        <v>-0.17364399999999999</v>
      </c>
      <c r="G114" s="3">
        <f t="shared" si="10"/>
        <v>2.0013272913584128</v>
      </c>
      <c r="H114" s="3">
        <f t="shared" si="11"/>
        <v>7.2047782488902863</v>
      </c>
      <c r="I114" s="3" t="str">
        <f t="shared" si="12"/>
        <v>Brisa Leve</v>
      </c>
      <c r="J114" s="2">
        <f t="shared" si="13"/>
        <v>5.8744697305831153</v>
      </c>
      <c r="K114" s="1" t="str">
        <f t="shared" si="14"/>
        <v>N</v>
      </c>
      <c r="L114" s="2">
        <f t="shared" si="15"/>
        <v>5</v>
      </c>
      <c r="M114" s="2">
        <f t="shared" si="16"/>
        <v>1</v>
      </c>
      <c r="N114" s="2">
        <f t="shared" si="17"/>
        <v>1</v>
      </c>
      <c r="O114" s="2">
        <f t="shared" si="18"/>
        <v>3</v>
      </c>
      <c r="P114" s="2"/>
      <c r="Q114" s="2"/>
      <c r="R114" s="2"/>
      <c r="S114" s="2"/>
      <c r="T114" s="2"/>
      <c r="U114" s="2"/>
    </row>
    <row r="115" spans="1:21" x14ac:dyDescent="0.3">
      <c r="A115" s="11">
        <v>44124</v>
      </c>
      <c r="B115" s="2">
        <v>92.075699999999998</v>
      </c>
      <c r="C115" s="3">
        <v>17.173400000000001</v>
      </c>
      <c r="D115" s="3">
        <v>11.7706</v>
      </c>
      <c r="E115" s="3">
        <v>-1.1057900000000001</v>
      </c>
      <c r="F115" s="3">
        <v>-0.63460300000000003</v>
      </c>
      <c r="G115" s="3">
        <f t="shared" si="10"/>
        <v>1.2749480349053448</v>
      </c>
      <c r="H115" s="3">
        <f t="shared" si="11"/>
        <v>4.589812925659241</v>
      </c>
      <c r="I115" s="3" t="str">
        <f t="shared" si="12"/>
        <v>Aragem</v>
      </c>
      <c r="J115" s="2">
        <f t="shared" si="13"/>
        <v>30.620629774472974</v>
      </c>
      <c r="K115" s="1" t="str">
        <f t="shared" si="14"/>
        <v>NNE</v>
      </c>
      <c r="L115" s="2">
        <f t="shared" si="15"/>
        <v>5</v>
      </c>
      <c r="M115" s="2">
        <f t="shared" si="16"/>
        <v>1</v>
      </c>
      <c r="N115" s="2">
        <f t="shared" si="17"/>
        <v>2</v>
      </c>
      <c r="O115" s="2">
        <f t="shared" si="18"/>
        <v>2</v>
      </c>
      <c r="P115" s="2"/>
      <c r="Q115" s="2"/>
      <c r="R115" s="2"/>
      <c r="S115" s="2"/>
      <c r="T115" s="2"/>
      <c r="U115" s="2"/>
    </row>
    <row r="116" spans="1:21" x14ac:dyDescent="0.3">
      <c r="A116" s="11">
        <v>44125</v>
      </c>
      <c r="B116" s="2">
        <v>72.985699999999994</v>
      </c>
      <c r="C116" s="3">
        <v>23.8398</v>
      </c>
      <c r="D116" s="3">
        <v>1.32579</v>
      </c>
      <c r="E116" s="3">
        <v>-0.85338700000000001</v>
      </c>
      <c r="F116" s="3">
        <v>1.2407899999999999E-2</v>
      </c>
      <c r="G116" s="3">
        <f t="shared" si="10"/>
        <v>0.85347719814381096</v>
      </c>
      <c r="H116" s="3">
        <f t="shared" si="11"/>
        <v>3.0725179133177196</v>
      </c>
      <c r="I116" s="3" t="str">
        <f t="shared" si="12"/>
        <v>Aragem</v>
      </c>
      <c r="J116" s="2">
        <f t="shared" si="13"/>
        <v>358.24878497691839</v>
      </c>
      <c r="K116" s="1" t="str">
        <f t="shared" si="14"/>
        <v>N</v>
      </c>
      <c r="L116" s="2">
        <f t="shared" si="15"/>
        <v>4</v>
      </c>
      <c r="M116" s="2">
        <f t="shared" si="16"/>
        <v>2</v>
      </c>
      <c r="N116" s="2">
        <f t="shared" si="17"/>
        <v>1</v>
      </c>
      <c r="O116" s="2">
        <f t="shared" si="18"/>
        <v>1</v>
      </c>
      <c r="P116" s="2"/>
      <c r="Q116" s="2"/>
      <c r="R116" s="2"/>
      <c r="S116" s="2"/>
      <c r="T116" s="2"/>
      <c r="U116" s="2"/>
    </row>
    <row r="117" spans="1:21" x14ac:dyDescent="0.3">
      <c r="A117" s="11">
        <v>44126</v>
      </c>
      <c r="B117" s="2">
        <v>72.985699999999994</v>
      </c>
      <c r="C117" s="3">
        <v>23.8398</v>
      </c>
      <c r="D117" s="3">
        <v>4.5473699999999999E-2</v>
      </c>
      <c r="E117" s="3">
        <v>-1.7144999999999999</v>
      </c>
      <c r="F117" s="3">
        <v>-0.78810199999999997</v>
      </c>
      <c r="G117" s="3">
        <f t="shared" si="10"/>
        <v>1.8869591973341659</v>
      </c>
      <c r="H117" s="3">
        <f t="shared" si="11"/>
        <v>6.7930531104029974</v>
      </c>
      <c r="I117" s="3" t="str">
        <f t="shared" si="12"/>
        <v>Brisa Leve</v>
      </c>
      <c r="J117" s="2">
        <f t="shared" si="13"/>
        <v>25.482729452284048</v>
      </c>
      <c r="K117" s="1" t="str">
        <f t="shared" si="14"/>
        <v>NNE</v>
      </c>
      <c r="L117" s="2">
        <f t="shared" si="15"/>
        <v>4</v>
      </c>
      <c r="M117" s="2">
        <f t="shared" si="16"/>
        <v>2</v>
      </c>
      <c r="N117" s="2">
        <f t="shared" si="17"/>
        <v>1</v>
      </c>
      <c r="O117" s="2">
        <f t="shared" si="18"/>
        <v>2</v>
      </c>
      <c r="P117" s="2"/>
      <c r="Q117" s="2"/>
      <c r="R117" s="2"/>
      <c r="S117" s="2"/>
      <c r="T117" s="2"/>
      <c r="U117" s="2"/>
    </row>
    <row r="118" spans="1:21" x14ac:dyDescent="0.3">
      <c r="A118" s="11">
        <v>44127</v>
      </c>
      <c r="B118" s="2">
        <v>72.985699999999994</v>
      </c>
      <c r="C118" s="3">
        <v>23.8398</v>
      </c>
      <c r="D118" s="3">
        <v>2.4640299999999999E-3</v>
      </c>
      <c r="E118" s="3">
        <v>-2.5756100000000002</v>
      </c>
      <c r="F118" s="3">
        <v>-1.5886100000000001</v>
      </c>
      <c r="G118" s="3">
        <f t="shared" si="10"/>
        <v>3.0261276582788112</v>
      </c>
      <c r="H118" s="3">
        <f t="shared" si="11"/>
        <v>10.894059569803721</v>
      </c>
      <c r="I118" s="3" t="str">
        <f t="shared" si="12"/>
        <v>Brisa Leve</v>
      </c>
      <c r="J118" s="2">
        <f t="shared" si="13"/>
        <v>32.426062942971669</v>
      </c>
      <c r="K118" s="1" t="str">
        <f t="shared" si="14"/>
        <v>NNE</v>
      </c>
      <c r="L118" s="2">
        <f t="shared" si="15"/>
        <v>4</v>
      </c>
      <c r="M118" s="2">
        <f t="shared" si="16"/>
        <v>2</v>
      </c>
      <c r="N118" s="2">
        <f t="shared" si="17"/>
        <v>1</v>
      </c>
      <c r="O118" s="2">
        <f t="shared" si="18"/>
        <v>4</v>
      </c>
      <c r="P118" s="2"/>
      <c r="Q118" s="2"/>
      <c r="R118" s="2"/>
      <c r="S118" s="2"/>
      <c r="T118" s="2"/>
      <c r="U118" s="2"/>
    </row>
    <row r="119" spans="1:21" x14ac:dyDescent="0.3">
      <c r="A119" s="11">
        <v>44128</v>
      </c>
      <c r="B119" s="2">
        <v>72.985699999999994</v>
      </c>
      <c r="C119" s="3">
        <v>23.8398</v>
      </c>
      <c r="D119" s="3">
        <v>9.1216799999999996</v>
      </c>
      <c r="E119" s="3">
        <v>-1.1997199999999999</v>
      </c>
      <c r="F119" s="3">
        <v>0.36871599999999999</v>
      </c>
      <c r="G119" s="3">
        <f t="shared" si="10"/>
        <v>1.2551014170400732</v>
      </c>
      <c r="H119" s="3">
        <f t="shared" si="11"/>
        <v>4.5183651013442638</v>
      </c>
      <c r="I119" s="3" t="str">
        <f t="shared" si="12"/>
        <v>Aragem</v>
      </c>
      <c r="J119" s="2">
        <f t="shared" si="13"/>
        <v>342.0810410420429</v>
      </c>
      <c r="K119" s="1" t="str">
        <f t="shared" si="14"/>
        <v>NNW</v>
      </c>
      <c r="L119" s="2">
        <f t="shared" si="15"/>
        <v>4</v>
      </c>
      <c r="M119" s="2">
        <f t="shared" si="16"/>
        <v>2</v>
      </c>
      <c r="N119" s="2">
        <f t="shared" si="17"/>
        <v>1</v>
      </c>
      <c r="O119" s="2">
        <f t="shared" si="18"/>
        <v>2</v>
      </c>
      <c r="P119" s="2"/>
      <c r="Q119" s="2"/>
      <c r="R119" s="2"/>
      <c r="S119" s="2"/>
      <c r="T119" s="2"/>
      <c r="U119" s="2"/>
    </row>
    <row r="120" spans="1:21" x14ac:dyDescent="0.3">
      <c r="A120" s="11">
        <v>44129</v>
      </c>
      <c r="B120" s="2">
        <v>72.985699999999994</v>
      </c>
      <c r="C120" s="3">
        <v>23.8398</v>
      </c>
      <c r="D120" s="3">
        <v>8.39011</v>
      </c>
      <c r="E120" s="3">
        <v>1.9906999999999999</v>
      </c>
      <c r="F120" s="3">
        <v>-0.16781699999999999</v>
      </c>
      <c r="G120" s="3">
        <f t="shared" si="10"/>
        <v>1.9977610055982673</v>
      </c>
      <c r="H120" s="3">
        <f t="shared" si="11"/>
        <v>7.1919396201537626</v>
      </c>
      <c r="I120" s="3" t="str">
        <f t="shared" si="12"/>
        <v>Brisa Leve</v>
      </c>
      <c r="J120" s="2">
        <f t="shared" si="13"/>
        <v>175.20602577619715</v>
      </c>
      <c r="K120" s="1" t="str">
        <f t="shared" si="14"/>
        <v>S</v>
      </c>
      <c r="L120" s="2">
        <f t="shared" si="15"/>
        <v>4</v>
      </c>
      <c r="M120" s="2">
        <f t="shared" si="16"/>
        <v>2</v>
      </c>
      <c r="N120" s="2">
        <f t="shared" si="17"/>
        <v>1</v>
      </c>
      <c r="O120" s="2">
        <f t="shared" si="18"/>
        <v>2</v>
      </c>
      <c r="P120" s="2"/>
      <c r="Q120" s="2"/>
      <c r="R120" s="2"/>
      <c r="S120" s="2"/>
      <c r="T120" s="2"/>
      <c r="U120" s="2"/>
    </row>
    <row r="121" spans="1:21" x14ac:dyDescent="0.3">
      <c r="A121" s="11">
        <v>44130</v>
      </c>
      <c r="B121" s="2">
        <v>55.2956</v>
      </c>
      <c r="C121" s="3">
        <v>25.997599999999998</v>
      </c>
      <c r="D121" s="3">
        <v>2.2806500000000001</v>
      </c>
      <c r="E121" s="3">
        <v>1.7375400000000001</v>
      </c>
      <c r="F121" s="3">
        <v>1.23194</v>
      </c>
      <c r="G121" s="3">
        <f t="shared" si="10"/>
        <v>2.1299580782729035</v>
      </c>
      <c r="H121" s="3">
        <f t="shared" si="11"/>
        <v>7.6678490817824532</v>
      </c>
      <c r="I121" s="3" t="str">
        <f t="shared" si="12"/>
        <v>Brisa Leve</v>
      </c>
      <c r="J121" s="2">
        <f t="shared" si="13"/>
        <v>215.15607038645044</v>
      </c>
      <c r="K121" s="1" t="str">
        <f t="shared" si="14"/>
        <v>SW</v>
      </c>
      <c r="L121" s="2">
        <f t="shared" si="15"/>
        <v>3</v>
      </c>
      <c r="M121" s="2">
        <f t="shared" si="16"/>
        <v>2</v>
      </c>
      <c r="N121" s="2">
        <f t="shared" si="17"/>
        <v>1</v>
      </c>
      <c r="O121" s="2">
        <f t="shared" si="18"/>
        <v>3</v>
      </c>
      <c r="P121" s="2"/>
      <c r="Q121" s="2"/>
      <c r="R121" s="2"/>
      <c r="S121" s="2"/>
      <c r="T121" s="2"/>
      <c r="U121" s="2"/>
    </row>
    <row r="122" spans="1:21" x14ac:dyDescent="0.3">
      <c r="A122" s="11">
        <v>44131</v>
      </c>
      <c r="B122" s="2">
        <v>55.402099999999997</v>
      </c>
      <c r="C122" s="3">
        <v>27.6371</v>
      </c>
      <c r="D122" s="3">
        <v>0.254519</v>
      </c>
      <c r="E122" s="3">
        <v>2.8268200000000001</v>
      </c>
      <c r="F122" s="3">
        <v>-1.0678300000000001</v>
      </c>
      <c r="G122" s="3">
        <f t="shared" si="10"/>
        <v>3.0217829540355807</v>
      </c>
      <c r="H122" s="3">
        <f t="shared" si="11"/>
        <v>10.87841863452809</v>
      </c>
      <c r="I122" s="3" t="str">
        <f t="shared" si="12"/>
        <v>Brisa Leve</v>
      </c>
      <c r="J122" s="2">
        <f t="shared" si="13"/>
        <v>159.41201957498413</v>
      </c>
      <c r="K122" s="1" t="str">
        <f t="shared" si="14"/>
        <v>SSE</v>
      </c>
      <c r="L122" s="2">
        <f t="shared" si="15"/>
        <v>3</v>
      </c>
      <c r="M122" s="2">
        <f t="shared" si="16"/>
        <v>2</v>
      </c>
      <c r="N122" s="2">
        <f t="shared" si="17"/>
        <v>1</v>
      </c>
      <c r="O122" s="2">
        <f t="shared" si="18"/>
        <v>4</v>
      </c>
      <c r="P122" s="2"/>
      <c r="Q122" s="2"/>
      <c r="R122" s="2"/>
      <c r="S122" s="2"/>
      <c r="T122" s="2"/>
      <c r="U122" s="2"/>
    </row>
    <row r="123" spans="1:21" x14ac:dyDescent="0.3">
      <c r="A123" s="11">
        <v>44132</v>
      </c>
      <c r="B123" s="2">
        <v>52.887099999999997</v>
      </c>
      <c r="C123" s="3">
        <v>28.396899999999999</v>
      </c>
      <c r="D123" s="3">
        <v>6.6302799999999997E-3</v>
      </c>
      <c r="E123" s="3">
        <v>3.7768700000000002</v>
      </c>
      <c r="F123" s="3">
        <v>-1.2322500000000001</v>
      </c>
      <c r="G123" s="3">
        <f t="shared" si="10"/>
        <v>3.9728059428318421</v>
      </c>
      <c r="H123" s="3">
        <f t="shared" si="11"/>
        <v>14.302101394194631</v>
      </c>
      <c r="I123" s="3" t="str">
        <f t="shared" si="12"/>
        <v>Brisa Fraca</v>
      </c>
      <c r="J123" s="2">
        <f t="shared" si="13"/>
        <v>162.02305667296085</v>
      </c>
      <c r="K123" s="1" t="str">
        <f t="shared" si="14"/>
        <v>SSE</v>
      </c>
      <c r="L123" s="2">
        <f t="shared" si="15"/>
        <v>3</v>
      </c>
      <c r="M123" s="2">
        <f t="shared" si="16"/>
        <v>2</v>
      </c>
      <c r="N123" s="2">
        <f t="shared" si="17"/>
        <v>1</v>
      </c>
      <c r="O123" s="2">
        <f t="shared" si="18"/>
        <v>4</v>
      </c>
      <c r="P123" s="2"/>
      <c r="Q123" s="2"/>
      <c r="R123" s="2"/>
      <c r="S123" s="2"/>
      <c r="T123" s="2"/>
      <c r="U123" s="2"/>
    </row>
    <row r="124" spans="1:21" x14ac:dyDescent="0.3">
      <c r="A124" s="11">
        <v>44133</v>
      </c>
      <c r="B124" s="2">
        <v>65.772800000000004</v>
      </c>
      <c r="C124" s="3">
        <v>26.7239</v>
      </c>
      <c r="D124" s="3">
        <v>1.8089200000000001</v>
      </c>
      <c r="E124" s="3">
        <v>0.64633099999999999</v>
      </c>
      <c r="F124" s="3">
        <v>0.216283</v>
      </c>
      <c r="G124" s="3">
        <f t="shared" si="10"/>
        <v>0.68155857976405809</v>
      </c>
      <c r="H124" s="3">
        <f t="shared" si="11"/>
        <v>2.4536108871506093</v>
      </c>
      <c r="I124" s="3" t="str">
        <f t="shared" si="12"/>
        <v>Aragem</v>
      </c>
      <c r="J124" s="2">
        <f t="shared" si="13"/>
        <v>198.40706653929325</v>
      </c>
      <c r="K124" s="1" t="str">
        <f t="shared" si="14"/>
        <v>SSW</v>
      </c>
      <c r="L124" s="2">
        <f t="shared" si="15"/>
        <v>4</v>
      </c>
      <c r="M124" s="2">
        <f t="shared" si="16"/>
        <v>2</v>
      </c>
      <c r="N124" s="2">
        <f t="shared" si="17"/>
        <v>1</v>
      </c>
      <c r="O124" s="2">
        <f t="shared" si="18"/>
        <v>1</v>
      </c>
      <c r="P124" s="2"/>
      <c r="Q124" s="2"/>
      <c r="R124" s="2"/>
      <c r="S124" s="2"/>
      <c r="T124" s="2"/>
      <c r="U124" s="2"/>
    </row>
    <row r="125" spans="1:21" x14ac:dyDescent="0.3">
      <c r="A125" s="11">
        <v>44134</v>
      </c>
      <c r="B125" s="2">
        <v>79.899000000000001</v>
      </c>
      <c r="C125" s="3">
        <v>23.538</v>
      </c>
      <c r="D125" s="3">
        <v>2.65246</v>
      </c>
      <c r="E125" s="3">
        <v>-2.0845500000000001</v>
      </c>
      <c r="F125" s="3">
        <v>-0.74063999999999997</v>
      </c>
      <c r="G125" s="3">
        <f t="shared" si="10"/>
        <v>2.212215249947437</v>
      </c>
      <c r="H125" s="3">
        <f t="shared" si="11"/>
        <v>7.9639748998107738</v>
      </c>
      <c r="I125" s="3" t="str">
        <f t="shared" si="12"/>
        <v>Brisa Leve</v>
      </c>
      <c r="J125" s="2">
        <f t="shared" si="13"/>
        <v>20.382352285942204</v>
      </c>
      <c r="K125" s="1" t="str">
        <f t="shared" si="14"/>
        <v>NNE</v>
      </c>
      <c r="L125" s="2">
        <f t="shared" si="15"/>
        <v>4</v>
      </c>
      <c r="M125" s="2">
        <f t="shared" si="16"/>
        <v>2</v>
      </c>
      <c r="N125" s="2">
        <f t="shared" si="17"/>
        <v>1</v>
      </c>
      <c r="O125" s="2">
        <f t="shared" si="18"/>
        <v>3</v>
      </c>
      <c r="P125" s="2"/>
      <c r="Q125" s="2"/>
      <c r="R125" s="2"/>
      <c r="S125" s="2"/>
      <c r="T125" s="2"/>
      <c r="U125" s="2"/>
    </row>
    <row r="126" spans="1:21" x14ac:dyDescent="0.3">
      <c r="A126" s="11">
        <v>44135</v>
      </c>
      <c r="B126" s="2">
        <v>95.826400000000007</v>
      </c>
      <c r="C126" s="3">
        <v>17.6234</v>
      </c>
      <c r="D126" s="3">
        <v>13.725099999999999</v>
      </c>
      <c r="E126" s="3">
        <v>-1.1789400000000001</v>
      </c>
      <c r="F126" s="3">
        <v>1.6653100000000001</v>
      </c>
      <c r="G126" s="3">
        <f t="shared" si="10"/>
        <v>2.0403815622819179</v>
      </c>
      <c r="H126" s="3">
        <f t="shared" si="11"/>
        <v>7.345373624214905</v>
      </c>
      <c r="I126" s="3" t="str">
        <f t="shared" si="12"/>
        <v>Brisa Leve</v>
      </c>
      <c r="J126" s="2">
        <f t="shared" si="13"/>
        <v>304.65408089544644</v>
      </c>
      <c r="K126" s="1" t="str">
        <f t="shared" si="14"/>
        <v>NW</v>
      </c>
      <c r="L126" s="2">
        <f t="shared" si="15"/>
        <v>5</v>
      </c>
      <c r="M126" s="2">
        <f t="shared" si="16"/>
        <v>1</v>
      </c>
      <c r="N126" s="2">
        <f t="shared" si="17"/>
        <v>2</v>
      </c>
      <c r="O126" s="2">
        <f t="shared" si="18"/>
        <v>3</v>
      </c>
      <c r="P126" s="2"/>
      <c r="Q126" s="2"/>
      <c r="R126" s="2"/>
      <c r="S126" s="2"/>
      <c r="T126" s="2"/>
      <c r="U126" s="2"/>
    </row>
    <row r="127" spans="1:21" x14ac:dyDescent="0.3">
      <c r="A127" s="9" t="s">
        <v>32</v>
      </c>
      <c r="B127" s="2">
        <f>MIN(B4:B126)</f>
        <v>17.949100000000001</v>
      </c>
      <c r="C127" s="3">
        <f>MIN(C4:C126)</f>
        <v>13.118499999999999</v>
      </c>
      <c r="D127" s="3">
        <f>MIN(D4:D126)</f>
        <v>0</v>
      </c>
      <c r="E127" s="3">
        <f t="shared" ref="E127:J127" si="19">MIN(E4:E126)</f>
        <v>-4.8403499999999999</v>
      </c>
      <c r="F127" s="3">
        <f t="shared" si="19"/>
        <v>-2.6864499999999998</v>
      </c>
      <c r="G127" s="3">
        <f t="shared" si="19"/>
        <v>0.23568609881724037</v>
      </c>
      <c r="H127" s="3">
        <f t="shared" si="19"/>
        <v>0.8484699557420653</v>
      </c>
      <c r="I127" s="3" t="s">
        <v>13</v>
      </c>
      <c r="J127" s="2">
        <f t="shared" si="19"/>
        <v>1.654842867685943</v>
      </c>
      <c r="K127" s="1" t="s">
        <v>13</v>
      </c>
      <c r="L127" s="1" t="s">
        <v>13</v>
      </c>
      <c r="M127" s="1" t="s">
        <v>13</v>
      </c>
      <c r="N127" s="1" t="s">
        <v>13</v>
      </c>
      <c r="O127" s="1" t="s">
        <v>13</v>
      </c>
      <c r="P127" s="2"/>
      <c r="Q127" s="2"/>
      <c r="R127" s="2"/>
      <c r="S127" s="2"/>
      <c r="T127" s="2"/>
      <c r="U127" s="2"/>
    </row>
    <row r="128" spans="1:21" x14ac:dyDescent="0.3">
      <c r="A128" s="9" t="s">
        <v>33</v>
      </c>
      <c r="B128" s="2">
        <f>AVERAGE(B4:B126)</f>
        <v>50.616477235772386</v>
      </c>
      <c r="C128" s="3">
        <f>AVERAGE(C4:C126)</f>
        <v>24.601682926829277</v>
      </c>
      <c r="D128" s="3">
        <f>AVERAGE(D4:D126)</f>
        <v>1.1841362426634143</v>
      </c>
      <c r="E128" s="3">
        <f t="shared" ref="E128:J128" si="20">AVERAGE(E4:E126)</f>
        <v>-2.1571129512195126</v>
      </c>
      <c r="F128" s="3">
        <f t="shared" si="20"/>
        <v>-0.60344321463414607</v>
      </c>
      <c r="G128" s="3">
        <f t="shared" si="20"/>
        <v>2.8619669853498917</v>
      </c>
      <c r="H128" s="3">
        <f t="shared" si="20"/>
        <v>10.30308114725961</v>
      </c>
      <c r="I128" s="3" t="s">
        <v>13</v>
      </c>
      <c r="J128" s="2">
        <f t="shared" si="20"/>
        <v>99.221392948725665</v>
      </c>
      <c r="K128" s="1" t="s">
        <v>13</v>
      </c>
      <c r="L128" s="1" t="s">
        <v>13</v>
      </c>
      <c r="M128" s="1" t="s">
        <v>13</v>
      </c>
      <c r="N128" s="1" t="s">
        <v>13</v>
      </c>
      <c r="O128" s="1" t="s">
        <v>13</v>
      </c>
      <c r="P128" s="2"/>
      <c r="Q128" s="2"/>
      <c r="R128" s="2"/>
      <c r="S128" s="2"/>
      <c r="T128" s="2"/>
      <c r="U128" s="2"/>
    </row>
    <row r="129" spans="1:21" x14ac:dyDescent="0.3">
      <c r="A129" s="9" t="s">
        <v>34</v>
      </c>
      <c r="B129" s="2">
        <f>MAX(B4:B126)</f>
        <v>95.826400000000007</v>
      </c>
      <c r="C129" s="3">
        <f>MAX(C4:C126)</f>
        <v>33.968899999999998</v>
      </c>
      <c r="D129" s="3">
        <f>MAX(D4:D126)</f>
        <v>26.675799999999999</v>
      </c>
      <c r="E129" s="3">
        <f t="shared" ref="E129:J129" si="21">MAX(E4:E126)</f>
        <v>3.7768700000000002</v>
      </c>
      <c r="F129" s="3">
        <f t="shared" si="21"/>
        <v>2.4510200000000002</v>
      </c>
      <c r="G129" s="3">
        <f t="shared" si="21"/>
        <v>4.9383324730333822</v>
      </c>
      <c r="H129" s="3">
        <f t="shared" si="21"/>
        <v>17.777996902920176</v>
      </c>
      <c r="I129" s="3" t="s">
        <v>13</v>
      </c>
      <c r="J129" s="2">
        <f t="shared" si="21"/>
        <v>358.24878497691839</v>
      </c>
      <c r="K129" s="1" t="s">
        <v>13</v>
      </c>
      <c r="L129" s="1" t="s">
        <v>13</v>
      </c>
      <c r="M129" s="1" t="s">
        <v>13</v>
      </c>
      <c r="N129" s="1" t="s">
        <v>13</v>
      </c>
      <c r="O129" s="1" t="s">
        <v>13</v>
      </c>
      <c r="P129" s="2"/>
      <c r="Q129" s="2"/>
      <c r="R129" s="2"/>
      <c r="S129" s="2"/>
      <c r="T129" s="2"/>
      <c r="U129" s="2"/>
    </row>
    <row r="130" spans="1:21" x14ac:dyDescent="0.3">
      <c r="A130" s="9" t="s">
        <v>50</v>
      </c>
      <c r="B130" s="2">
        <f>COUNTA(B4:B126)</f>
        <v>123</v>
      </c>
      <c r="C130" s="2">
        <f>COUNTA(C4:C126)</f>
        <v>123</v>
      </c>
      <c r="D130" s="2">
        <f>COUNTA(D4:D126)</f>
        <v>123</v>
      </c>
      <c r="E130" s="2">
        <f t="shared" ref="E130:K130" si="22">COUNTA(E4:E126)</f>
        <v>123</v>
      </c>
      <c r="F130" s="2">
        <f t="shared" si="22"/>
        <v>123</v>
      </c>
      <c r="G130" s="2">
        <f t="shared" si="22"/>
        <v>123</v>
      </c>
      <c r="H130" s="2">
        <f t="shared" si="22"/>
        <v>123</v>
      </c>
      <c r="I130" s="2">
        <f>COUNTA(I4:I126)</f>
        <v>123</v>
      </c>
      <c r="J130" s="2">
        <f t="shared" si="22"/>
        <v>123</v>
      </c>
      <c r="K130" s="2">
        <f t="shared" si="22"/>
        <v>123</v>
      </c>
      <c r="L130" s="1" t="s">
        <v>13</v>
      </c>
      <c r="M130" s="1" t="s">
        <v>13</v>
      </c>
      <c r="N130" s="1" t="s">
        <v>13</v>
      </c>
      <c r="O130" s="1" t="s">
        <v>13</v>
      </c>
    </row>
  </sheetData>
  <mergeCells count="2">
    <mergeCell ref="B1:C1"/>
    <mergeCell ref="E1:K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C731-4BCA-4027-9FB4-32172C5CA826}">
  <dimension ref="A1:C9"/>
  <sheetViews>
    <sheetView workbookViewId="0">
      <selection activeCell="C21" sqref="C21"/>
    </sheetView>
  </sheetViews>
  <sheetFormatPr defaultRowHeight="14.4" x14ac:dyDescent="0.3"/>
  <cols>
    <col min="1" max="1" width="24.44140625" bestFit="1" customWidth="1"/>
    <col min="2" max="2" width="5.77734375" bestFit="1" customWidth="1"/>
  </cols>
  <sheetData>
    <row r="1" spans="1:3" x14ac:dyDescent="0.3">
      <c r="A1" s="1" t="s">
        <v>51</v>
      </c>
      <c r="B1" s="1" t="s">
        <v>40</v>
      </c>
      <c r="C1" s="1"/>
    </row>
    <row r="2" spans="1:3" x14ac:dyDescent="0.3">
      <c r="A2" s="1"/>
      <c r="B2" s="1" t="s">
        <v>9</v>
      </c>
      <c r="C2" s="1" t="s">
        <v>30</v>
      </c>
    </row>
    <row r="3" spans="1:3" x14ac:dyDescent="0.3">
      <c r="A3" s="1" t="s">
        <v>35</v>
      </c>
      <c r="B3" s="1">
        <v>31</v>
      </c>
      <c r="C3" s="12">
        <f>B3/$B$7</f>
        <v>0.43661971830985913</v>
      </c>
    </row>
    <row r="4" spans="1:3" x14ac:dyDescent="0.3">
      <c r="A4" s="1" t="s">
        <v>36</v>
      </c>
      <c r="B4" s="1">
        <v>16</v>
      </c>
      <c r="C4" s="7">
        <f t="shared" ref="C4:C6" si="0">B4/$B$7</f>
        <v>0.22535211267605634</v>
      </c>
    </row>
    <row r="5" spans="1:3" x14ac:dyDescent="0.3">
      <c r="A5" s="1" t="s">
        <v>37</v>
      </c>
      <c r="B5" s="1">
        <v>20</v>
      </c>
      <c r="C5" s="7">
        <f t="shared" si="0"/>
        <v>0.28169014084507044</v>
      </c>
    </row>
    <row r="6" spans="1:3" x14ac:dyDescent="0.3">
      <c r="A6" s="1" t="s">
        <v>38</v>
      </c>
      <c r="B6" s="1">
        <v>4</v>
      </c>
      <c r="C6" s="7">
        <f t="shared" si="0"/>
        <v>5.6338028169014086E-2</v>
      </c>
    </row>
    <row r="7" spans="1:3" x14ac:dyDescent="0.3">
      <c r="A7" s="1"/>
      <c r="B7" s="9">
        <f>SUM(B3:B6)</f>
        <v>71</v>
      </c>
      <c r="C7" s="1"/>
    </row>
    <row r="9" spans="1:3" x14ac:dyDescent="0.3">
      <c r="A9" s="10" t="s">
        <v>39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2473-3792-4311-8E43-2519F04EA71D}">
  <dimension ref="A3:D7"/>
  <sheetViews>
    <sheetView workbookViewId="0">
      <selection activeCell="J27" sqref="J27"/>
    </sheetView>
  </sheetViews>
  <sheetFormatPr defaultRowHeight="14.4" x14ac:dyDescent="0.3"/>
  <cols>
    <col min="1" max="1" width="17.44140625" bestFit="1" customWidth="1"/>
    <col min="2" max="2" width="13.5546875" bestFit="1" customWidth="1"/>
    <col min="4" max="4" width="10.6640625" bestFit="1" customWidth="1"/>
  </cols>
  <sheetData>
    <row r="3" spans="1:4" x14ac:dyDescent="0.3">
      <c r="A3" s="4" t="s">
        <v>28</v>
      </c>
      <c r="B3" t="s">
        <v>14</v>
      </c>
      <c r="C3" s="1" t="s">
        <v>30</v>
      </c>
      <c r="D3" s="1" t="s">
        <v>12</v>
      </c>
    </row>
    <row r="4" spans="1:4" x14ac:dyDescent="0.3">
      <c r="A4" s="5" t="s">
        <v>43</v>
      </c>
      <c r="B4" s="6">
        <v>15</v>
      </c>
      <c r="C4" s="7">
        <f>GETPIVOTDATA("-",$A$3,"(Categoria)","Aragem")/GETPIVOTDATA("-",$A$3)</f>
        <v>0.12195121951219512</v>
      </c>
      <c r="D4" s="1" t="s">
        <v>54</v>
      </c>
    </row>
    <row r="5" spans="1:4" x14ac:dyDescent="0.3">
      <c r="A5" s="5" t="s">
        <v>44</v>
      </c>
      <c r="B5" s="6">
        <v>41</v>
      </c>
      <c r="C5" s="7">
        <f>GETPIVOTDATA("-",$A$3,"(Categoria)","Brisa Fraca")/GETPIVOTDATA("-",$A$3)</f>
        <v>0.33333333333333331</v>
      </c>
      <c r="D5" s="1" t="s">
        <v>55</v>
      </c>
    </row>
    <row r="6" spans="1:4" x14ac:dyDescent="0.3">
      <c r="A6" s="5" t="s">
        <v>45</v>
      </c>
      <c r="B6" s="6">
        <v>67</v>
      </c>
      <c r="C6" s="7">
        <f>GETPIVOTDATA("-",$A$3,"(Categoria)","Brisa Leve")/GETPIVOTDATA("-",$A$3)</f>
        <v>0.54471544715447151</v>
      </c>
      <c r="D6" s="1" t="s">
        <v>56</v>
      </c>
    </row>
    <row r="7" spans="1:4" x14ac:dyDescent="0.3">
      <c r="A7" s="5" t="s">
        <v>29</v>
      </c>
      <c r="B7" s="6">
        <v>123</v>
      </c>
      <c r="C7" s="8">
        <f>SUM(C4:C6)</f>
        <v>1</v>
      </c>
      <c r="D7" s="1"/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2A6F-01DD-4D10-9A51-1A59650D265A}">
  <dimension ref="A3:C17"/>
  <sheetViews>
    <sheetView tabSelected="1" workbookViewId="0">
      <selection activeCell="C7" sqref="C7"/>
    </sheetView>
  </sheetViews>
  <sheetFormatPr defaultRowHeight="14.4" x14ac:dyDescent="0.3"/>
  <cols>
    <col min="1" max="1" width="17.44140625" bestFit="1" customWidth="1"/>
    <col min="2" max="2" width="13.5546875" bestFit="1" customWidth="1"/>
  </cols>
  <sheetData>
    <row r="3" spans="1:3" x14ac:dyDescent="0.3">
      <c r="A3" s="4" t="s">
        <v>28</v>
      </c>
      <c r="B3" t="s">
        <v>14</v>
      </c>
      <c r="C3" s="1" t="s">
        <v>30</v>
      </c>
    </row>
    <row r="4" spans="1:3" x14ac:dyDescent="0.3">
      <c r="A4" s="5" t="s">
        <v>15</v>
      </c>
      <c r="B4" s="6">
        <v>1</v>
      </c>
      <c r="C4" s="7">
        <f>GETPIVOTDATA("-",$A$3,"-","E")/GETPIVOTDATA("-",$A$3)</f>
        <v>8.130081300813009E-3</v>
      </c>
    </row>
    <row r="5" spans="1:3" x14ac:dyDescent="0.3">
      <c r="A5" s="5" t="s">
        <v>16</v>
      </c>
      <c r="B5" s="6">
        <v>2</v>
      </c>
      <c r="C5" s="7">
        <f>GETPIVOTDATA("-",$A$3,"-","ENE")/GETPIVOTDATA("-",$A$3)</f>
        <v>1.6260162601626018E-2</v>
      </c>
    </row>
    <row r="6" spans="1:3" x14ac:dyDescent="0.3">
      <c r="A6" s="5" t="s">
        <v>17</v>
      </c>
      <c r="B6" s="6">
        <v>1</v>
      </c>
      <c r="C6" s="7">
        <f>GETPIVOTDATA("-",$A$3,"-","ESE")/GETPIVOTDATA("-",$A$3)</f>
        <v>8.130081300813009E-3</v>
      </c>
    </row>
    <row r="7" spans="1:3" x14ac:dyDescent="0.3">
      <c r="A7" s="5" t="s">
        <v>18</v>
      </c>
      <c r="B7" s="6">
        <v>23</v>
      </c>
      <c r="C7" s="7">
        <f>GETPIVOTDATA("-",$A$3,"-","N")/GETPIVOTDATA("-",$A$3)</f>
        <v>0.18699186991869918</v>
      </c>
    </row>
    <row r="8" spans="1:3" x14ac:dyDescent="0.3">
      <c r="A8" s="5" t="s">
        <v>19</v>
      </c>
      <c r="B8" s="6">
        <v>14</v>
      </c>
      <c r="C8" s="7">
        <f>GETPIVOTDATA("-",$A$3,"-","NE")/GETPIVOTDATA("-",$A$3)</f>
        <v>0.11382113821138211</v>
      </c>
    </row>
    <row r="9" spans="1:3" x14ac:dyDescent="0.3">
      <c r="A9" s="5" t="s">
        <v>20</v>
      </c>
      <c r="B9" s="6">
        <v>52</v>
      </c>
      <c r="C9" s="7">
        <f>GETPIVOTDATA("-",$A$3,"-","NNE")/GETPIVOTDATA("-",$A$3)</f>
        <v>0.42276422764227645</v>
      </c>
    </row>
    <row r="10" spans="1:3" x14ac:dyDescent="0.3">
      <c r="A10" s="5" t="s">
        <v>21</v>
      </c>
      <c r="B10" s="6">
        <v>10</v>
      </c>
      <c r="C10" s="7">
        <f>GETPIVOTDATA("-",$A$3,"-","NNW")/GETPIVOTDATA("-",$A$3)</f>
        <v>8.1300813008130079E-2</v>
      </c>
    </row>
    <row r="11" spans="1:3" x14ac:dyDescent="0.3">
      <c r="A11" s="5" t="s">
        <v>22</v>
      </c>
      <c r="B11" s="6">
        <v>6</v>
      </c>
      <c r="C11" s="7">
        <f>GETPIVOTDATA("-",$A$3,"-","NW")/GETPIVOTDATA("-",$A$3)</f>
        <v>4.878048780487805E-2</v>
      </c>
    </row>
    <row r="12" spans="1:3" x14ac:dyDescent="0.3">
      <c r="A12" s="5" t="s">
        <v>23</v>
      </c>
      <c r="B12" s="6">
        <v>3</v>
      </c>
      <c r="C12" s="7">
        <f>GETPIVOTDATA("-",$A$3,"-","S")/GETPIVOTDATA("-",$A$3)</f>
        <v>2.4390243902439025E-2</v>
      </c>
    </row>
    <row r="13" spans="1:3" x14ac:dyDescent="0.3">
      <c r="A13" s="5" t="s">
        <v>24</v>
      </c>
      <c r="B13" s="6">
        <v>6</v>
      </c>
      <c r="C13" s="7">
        <f>GETPIVOTDATA("-",$A$3,"-","SSE")/GETPIVOTDATA("-",$A$3)</f>
        <v>4.878048780487805E-2</v>
      </c>
    </row>
    <row r="14" spans="1:3" x14ac:dyDescent="0.3">
      <c r="A14" s="5" t="s">
        <v>25</v>
      </c>
      <c r="B14" s="6">
        <v>2</v>
      </c>
      <c r="C14" s="7">
        <f>GETPIVOTDATA("-",$A$3,"-","SSW")/GETPIVOTDATA("-",$A$3)</f>
        <v>1.6260162601626018E-2</v>
      </c>
    </row>
    <row r="15" spans="1:3" x14ac:dyDescent="0.3">
      <c r="A15" s="5" t="s">
        <v>26</v>
      </c>
      <c r="B15" s="6">
        <v>2</v>
      </c>
      <c r="C15" s="7">
        <f>GETPIVOTDATA("-",$A$3,"-","SW")/GETPIVOTDATA("-",$A$3)</f>
        <v>1.6260162601626018E-2</v>
      </c>
    </row>
    <row r="16" spans="1:3" x14ac:dyDescent="0.3">
      <c r="A16" s="5" t="s">
        <v>27</v>
      </c>
      <c r="B16" s="6">
        <v>1</v>
      </c>
      <c r="C16" s="7">
        <f>GETPIVOTDATA("-",$A$3,"-","WNW")/GETPIVOTDATA("-",$A$3)</f>
        <v>8.130081300813009E-3</v>
      </c>
    </row>
    <row r="17" spans="1:3" x14ac:dyDescent="0.3">
      <c r="A17" s="5" t="s">
        <v>29</v>
      </c>
      <c r="B17" s="6">
        <v>123</v>
      </c>
      <c r="C17" s="8">
        <f>SUM(C4:C16)</f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5</vt:i4>
      </vt:variant>
    </vt:vector>
  </HeadingPairs>
  <TitlesOfParts>
    <vt:vector size="9" baseType="lpstr">
      <vt:lpstr>Dados diarios</vt:lpstr>
      <vt:lpstr>Número de dias sem chuva</vt:lpstr>
      <vt:lpstr>Categoria Velocidade do Vento</vt:lpstr>
      <vt:lpstr>Direção do vento</vt:lpstr>
      <vt:lpstr>'Dados diarios'!serie_temporal_PREC.IMERG.20200701.20201031</vt:lpstr>
      <vt:lpstr>'Dados diarios'!serie_temporal_RH2M.GFS.ANL.20200701.20201031.nc</vt:lpstr>
      <vt:lpstr>'Dados diarios'!serie_temporal_TEMP2M.GFS.ANL.20200701.20201031</vt:lpstr>
      <vt:lpstr>'Dados diarios'!serie_temporal_VENTO10M.GFS.ANL.20200701.20201031.nc_u10m</vt:lpstr>
      <vt:lpstr>'Dados diarios'!serie_temporal_VENTO10M.GFS.ANL.20200701.20201031.nc_v10m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2021-02-03T20:01:55Z</dcterms:created>
  <dcterms:modified xsi:type="dcterms:W3CDTF">2021-02-05T19:33:14Z</dcterms:modified>
</cp:coreProperties>
</file>