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9320" windowHeight="12405"/>
  </bookViews>
  <sheets>
    <sheet name="New_Transition_Probs" sheetId="11" r:id="rId1"/>
    <sheet name="Fam-typ" sheetId="2" r:id="rId2"/>
    <sheet name="Age-dist" sheetId="10" r:id="rId3"/>
    <sheet name="Size dist" sheetId="4" r:id="rId4"/>
    <sheet name="Educ Attainment" sheetId="6" r:id="rId5"/>
    <sheet name="Emp-status" sheetId="7" r:id="rId6"/>
    <sheet name="Earnings" sheetId="9" r:id="rId7"/>
    <sheet name="Income" sheetId="8" r:id="rId8"/>
    <sheet name="Child_Age" sheetId="13" r:id="rId9"/>
    <sheet name="Child_Educ" sheetId="14" r:id="rId10"/>
    <sheet name="Race" sheetId="15" r:id="rId11"/>
    <sheet name="Disability" sheetId="16" r:id="rId12"/>
    <sheet name="SSA_Legal_Illegal" sheetId="17" r:id="rId13"/>
    <sheet name="Old_Transition_Probs" sheetId="12" r:id="rId14"/>
  </sheets>
  <calcPr calcId="125725"/>
</workbook>
</file>

<file path=xl/calcChain.xml><?xml version="1.0" encoding="utf-8"?>
<calcChain xmlns="http://schemas.openxmlformats.org/spreadsheetml/2006/main">
  <c r="Q66" i="4"/>
  <c r="Q67" s="1"/>
  <c r="Q65"/>
  <c r="Q64"/>
  <c r="O66"/>
  <c r="O67"/>
  <c r="O65"/>
  <c r="O64"/>
  <c r="G6" i="17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5"/>
  <c r="I4" i="16"/>
  <c r="K4"/>
  <c r="I5"/>
  <c r="L5"/>
  <c r="I6"/>
  <c r="K6"/>
  <c r="I7"/>
  <c r="L7"/>
  <c r="I8"/>
  <c r="K8"/>
  <c r="I9"/>
  <c r="L9"/>
  <c r="I10"/>
  <c r="K10"/>
  <c r="I3"/>
  <c r="L3"/>
  <c r="K3"/>
  <c r="K7" i="15"/>
  <c r="K8"/>
  <c r="K9"/>
  <c r="K10"/>
  <c r="K11"/>
  <c r="J9"/>
  <c r="J10"/>
  <c r="J11"/>
  <c r="J8"/>
  <c r="J7"/>
  <c r="H12"/>
  <c r="G12"/>
  <c r="B16" i="14"/>
  <c r="M16"/>
  <c r="B15"/>
  <c r="M15"/>
  <c r="G14"/>
  <c r="E14"/>
  <c r="C14"/>
  <c r="B14"/>
  <c r="L14"/>
  <c r="K13"/>
  <c r="I13"/>
  <c r="G13"/>
  <c r="E13"/>
  <c r="C13"/>
  <c r="B13"/>
  <c r="J13"/>
  <c r="B12"/>
  <c r="I12"/>
  <c r="B11"/>
  <c r="I11"/>
  <c r="B10"/>
  <c r="H10"/>
  <c r="B9"/>
  <c r="F9"/>
  <c r="B8"/>
  <c r="C8"/>
  <c r="B7"/>
  <c r="C7"/>
  <c r="C6"/>
  <c r="B6"/>
  <c r="B5"/>
  <c r="T76" i="13"/>
  <c r="T77"/>
  <c r="X73"/>
  <c r="W73"/>
  <c r="V73"/>
  <c r="U73"/>
  <c r="S73"/>
  <c r="Q73"/>
  <c r="I73"/>
  <c r="H73"/>
  <c r="G73"/>
  <c r="F73"/>
  <c r="D73"/>
  <c r="B73"/>
  <c r="X72"/>
  <c r="W72"/>
  <c r="V72"/>
  <c r="U72"/>
  <c r="S72"/>
  <c r="S74"/>
  <c r="T74"/>
  <c r="Q72"/>
  <c r="I72"/>
  <c r="H72"/>
  <c r="G72"/>
  <c r="F72"/>
  <c r="D72"/>
  <c r="B72"/>
  <c r="X71"/>
  <c r="W71"/>
  <c r="V71"/>
  <c r="U71"/>
  <c r="Q71"/>
  <c r="R71"/>
  <c r="I71"/>
  <c r="H71"/>
  <c r="G71"/>
  <c r="F71"/>
  <c r="D71"/>
  <c r="B71"/>
  <c r="C71"/>
  <c r="X70"/>
  <c r="X76"/>
  <c r="X77"/>
  <c r="X78"/>
  <c r="X79"/>
  <c r="W70"/>
  <c r="W74"/>
  <c r="V70"/>
  <c r="V76"/>
  <c r="V77"/>
  <c r="V78"/>
  <c r="V79"/>
  <c r="U70"/>
  <c r="U74"/>
  <c r="Q70"/>
  <c r="Q74"/>
  <c r="R74"/>
  <c r="I70"/>
  <c r="I74"/>
  <c r="H70"/>
  <c r="H74"/>
  <c r="G70"/>
  <c r="G76"/>
  <c r="G77"/>
  <c r="G78"/>
  <c r="G79"/>
  <c r="F70"/>
  <c r="F74"/>
  <c r="D70"/>
  <c r="D74"/>
  <c r="E74"/>
  <c r="B70"/>
  <c r="B74"/>
  <c r="C74"/>
  <c r="X33"/>
  <c r="W33"/>
  <c r="V33"/>
  <c r="U33"/>
  <c r="U34"/>
  <c r="S33"/>
  <c r="T33"/>
  <c r="Q33"/>
  <c r="I33"/>
  <c r="H33"/>
  <c r="G33"/>
  <c r="F33"/>
  <c r="D33"/>
  <c r="E33"/>
  <c r="B33"/>
  <c r="X32"/>
  <c r="W32"/>
  <c r="V32"/>
  <c r="S32"/>
  <c r="S34"/>
  <c r="Q32"/>
  <c r="I32"/>
  <c r="H32"/>
  <c r="G32"/>
  <c r="F32"/>
  <c r="F34"/>
  <c r="D32"/>
  <c r="B32"/>
  <c r="X31"/>
  <c r="W31"/>
  <c r="V31"/>
  <c r="Q31"/>
  <c r="I31"/>
  <c r="H31"/>
  <c r="G31"/>
  <c r="F31"/>
  <c r="D31"/>
  <c r="B31"/>
  <c r="X30"/>
  <c r="X36"/>
  <c r="X37"/>
  <c r="X38"/>
  <c r="X39"/>
  <c r="W30"/>
  <c r="V30"/>
  <c r="V36"/>
  <c r="V37"/>
  <c r="V38"/>
  <c r="V39"/>
  <c r="Q30"/>
  <c r="Q34"/>
  <c r="I30"/>
  <c r="I34"/>
  <c r="H30"/>
  <c r="G30"/>
  <c r="G36"/>
  <c r="G37"/>
  <c r="G38"/>
  <c r="G39"/>
  <c r="F30"/>
  <c r="D30"/>
  <c r="D34"/>
  <c r="B30"/>
  <c r="B34"/>
  <c r="O19" i="4"/>
  <c r="Q59"/>
  <c r="Q58"/>
  <c r="Q60"/>
  <c r="Q61"/>
  <c r="O58"/>
  <c r="O59"/>
  <c r="O60"/>
  <c r="O61"/>
  <c r="AN18" i="8"/>
  <c r="AN19"/>
  <c r="AN20"/>
  <c r="AN21"/>
  <c r="AN22"/>
  <c r="AN23"/>
  <c r="AN24"/>
  <c r="AM19"/>
  <c r="AM20"/>
  <c r="AM21"/>
  <c r="AM22"/>
  <c r="AM23"/>
  <c r="AM24"/>
  <c r="AM18"/>
  <c r="AL19"/>
  <c r="AL20"/>
  <c r="AL21"/>
  <c r="AL22"/>
  <c r="AL23"/>
  <c r="AL24"/>
  <c r="AL18"/>
  <c r="AK19"/>
  <c r="AK20"/>
  <c r="AK21"/>
  <c r="AK22"/>
  <c r="AK23"/>
  <c r="AK24"/>
  <c r="AK18"/>
  <c r="AS18"/>
  <c r="AS19"/>
  <c r="AS20"/>
  <c r="AS21"/>
  <c r="AS22"/>
  <c r="AS23"/>
  <c r="AS24"/>
  <c r="AG89"/>
  <c r="AF89"/>
  <c r="AG88"/>
  <c r="AF88"/>
  <c r="AG87"/>
  <c r="AF87"/>
  <c r="AG86"/>
  <c r="AF86"/>
  <c r="AG85"/>
  <c r="AF85"/>
  <c r="AG84"/>
  <c r="AF84"/>
  <c r="AG83"/>
  <c r="AF83"/>
  <c r="AG82"/>
  <c r="AF82"/>
  <c r="AG79"/>
  <c r="AF79"/>
  <c r="AG78"/>
  <c r="AF78"/>
  <c r="AG77"/>
  <c r="AF77"/>
  <c r="AG76"/>
  <c r="AF76"/>
  <c r="AG75"/>
  <c r="AF75"/>
  <c r="AG74"/>
  <c r="AF74"/>
  <c r="AG73"/>
  <c r="AF73"/>
  <c r="AG72"/>
  <c r="AF72"/>
  <c r="AG69"/>
  <c r="AF69"/>
  <c r="AG68"/>
  <c r="AF68"/>
  <c r="AG67"/>
  <c r="AF67"/>
  <c r="AG66"/>
  <c r="AF66"/>
  <c r="AG65"/>
  <c r="AF65"/>
  <c r="AG64"/>
  <c r="AF64"/>
  <c r="AG63"/>
  <c r="AF63"/>
  <c r="AG62"/>
  <c r="AF62"/>
  <c r="AG44"/>
  <c r="AF44"/>
  <c r="AG43"/>
  <c r="AF43"/>
  <c r="AG42"/>
  <c r="AF42"/>
  <c r="AG41"/>
  <c r="AF41"/>
  <c r="AG40"/>
  <c r="AF40"/>
  <c r="AG39"/>
  <c r="AF39"/>
  <c r="AG38"/>
  <c r="AF38"/>
  <c r="AG37"/>
  <c r="AF37"/>
  <c r="AG34"/>
  <c r="AF34"/>
  <c r="AG33"/>
  <c r="AF33"/>
  <c r="AG32"/>
  <c r="AF32"/>
  <c r="AG31"/>
  <c r="AF31"/>
  <c r="AG30"/>
  <c r="AF30"/>
  <c r="AG29"/>
  <c r="AF29"/>
  <c r="AG28"/>
  <c r="AF28"/>
  <c r="AG27"/>
  <c r="AF27"/>
  <c r="AG24"/>
  <c r="AF24"/>
  <c r="AG23"/>
  <c r="AF23"/>
  <c r="AG22"/>
  <c r="AF22"/>
  <c r="AG21"/>
  <c r="AF21"/>
  <c r="AG20"/>
  <c r="AF20"/>
  <c r="AG19"/>
  <c r="AF19"/>
  <c r="AG18"/>
  <c r="AF18"/>
  <c r="AG17"/>
  <c r="AF17"/>
  <c r="AF8"/>
  <c r="AH8"/>
  <c r="AH9"/>
  <c r="AH10"/>
  <c r="AH11"/>
  <c r="AH12"/>
  <c r="AH13"/>
  <c r="AH14"/>
  <c r="AG8"/>
  <c r="AI8"/>
  <c r="AI9"/>
  <c r="AI10"/>
  <c r="AI11"/>
  <c r="AI12"/>
  <c r="AI13"/>
  <c r="AI14"/>
  <c r="AF9"/>
  <c r="AG9"/>
  <c r="AF10"/>
  <c r="AG10"/>
  <c r="AF11"/>
  <c r="AG11"/>
  <c r="AF12"/>
  <c r="AG12"/>
  <c r="AF13"/>
  <c r="AG13"/>
  <c r="AF14"/>
  <c r="AG14"/>
  <c r="AF7"/>
  <c r="AG7"/>
  <c r="AG30" i="9"/>
  <c r="AG31"/>
  <c r="AG32"/>
  <c r="AG33"/>
  <c r="AG34"/>
  <c r="AG29"/>
  <c r="AG28"/>
  <c r="AE30"/>
  <c r="AE31"/>
  <c r="AE32"/>
  <c r="AE33"/>
  <c r="AE34"/>
  <c r="AE29"/>
  <c r="AE28"/>
  <c r="AE20"/>
  <c r="AE21"/>
  <c r="AE22"/>
  <c r="AE23"/>
  <c r="AE24"/>
  <c r="AE19"/>
  <c r="AE18"/>
  <c r="AG20"/>
  <c r="AG21"/>
  <c r="AG22"/>
  <c r="AG23"/>
  <c r="AG24"/>
  <c r="AG18"/>
  <c r="AG19"/>
  <c r="AG18" i="7"/>
  <c r="AG19"/>
  <c r="AG17"/>
  <c r="AI18"/>
  <c r="AI19"/>
  <c r="AI17"/>
  <c r="AF17"/>
  <c r="AH17"/>
  <c r="AH18"/>
  <c r="AF18"/>
  <c r="AG13"/>
  <c r="AG14"/>
  <c r="AG12"/>
  <c r="AF12"/>
  <c r="AF13"/>
  <c r="AH13"/>
  <c r="AH14"/>
  <c r="AI14"/>
  <c r="AH12"/>
  <c r="AI29" i="6"/>
  <c r="AI30"/>
  <c r="AI31"/>
  <c r="AI28"/>
  <c r="AE29"/>
  <c r="AE30"/>
  <c r="AE31"/>
  <c r="AE28"/>
  <c r="AG31"/>
  <c r="AC31"/>
  <c r="AG30"/>
  <c r="AC30"/>
  <c r="AG29"/>
  <c r="AC29"/>
  <c r="AG28"/>
  <c r="AH28"/>
  <c r="AD28"/>
  <c r="AC28"/>
  <c r="AE10"/>
  <c r="AE11"/>
  <c r="AE12"/>
  <c r="AE9"/>
  <c r="AD9"/>
  <c r="AC9"/>
  <c r="AC12"/>
  <c r="AC11"/>
  <c r="AC10"/>
  <c r="AI10"/>
  <c r="AI11"/>
  <c r="AI12"/>
  <c r="AI9"/>
  <c r="AH12"/>
  <c r="AH11"/>
  <c r="AH10"/>
  <c r="AH9"/>
  <c r="AG12"/>
  <c r="AG11"/>
  <c r="AG10"/>
  <c r="AG9"/>
  <c r="AE64" i="10"/>
  <c r="AE65"/>
  <c r="AE66"/>
  <c r="AE67"/>
  <c r="AE68"/>
  <c r="AE69"/>
  <c r="AE70"/>
  <c r="AE71"/>
  <c r="AE72"/>
  <c r="AE73"/>
  <c r="AE74"/>
  <c r="AE75"/>
  <c r="AE76"/>
  <c r="AE77"/>
  <c r="AE63"/>
  <c r="AG64"/>
  <c r="AG65"/>
  <c r="AG66"/>
  <c r="AG67"/>
  <c r="AG68"/>
  <c r="AG69"/>
  <c r="AG70"/>
  <c r="AG71"/>
  <c r="AG72"/>
  <c r="AG73"/>
  <c r="AG74"/>
  <c r="AG75"/>
  <c r="AG76"/>
  <c r="AG77"/>
  <c r="AG63"/>
  <c r="AF64"/>
  <c r="AF63"/>
  <c r="AD63"/>
  <c r="AD64"/>
  <c r="AE12"/>
  <c r="AE13"/>
  <c r="AE14"/>
  <c r="AE15"/>
  <c r="AE16"/>
  <c r="AE17"/>
  <c r="AE18"/>
  <c r="AE19"/>
  <c r="AE20"/>
  <c r="AE21"/>
  <c r="AE22"/>
  <c r="AE23"/>
  <c r="AE24"/>
  <c r="AE25"/>
  <c r="AE11"/>
  <c r="AD11"/>
  <c r="AD12"/>
  <c r="AD13"/>
  <c r="AD14"/>
  <c r="AD15"/>
  <c r="AD16"/>
  <c r="AD17"/>
  <c r="AD18"/>
  <c r="AD19"/>
  <c r="AD20"/>
  <c r="AD21"/>
  <c r="AD22"/>
  <c r="AD23"/>
  <c r="AD24"/>
  <c r="AD25"/>
  <c r="AG12"/>
  <c r="AG13"/>
  <c r="AG14"/>
  <c r="AG15"/>
  <c r="AG16"/>
  <c r="AG17"/>
  <c r="AG18"/>
  <c r="AG19"/>
  <c r="AG20"/>
  <c r="AG21"/>
  <c r="AG22"/>
  <c r="AG23"/>
  <c r="AG24"/>
  <c r="AG25"/>
  <c r="AG11"/>
  <c r="AF14"/>
  <c r="AF15"/>
  <c r="AF16"/>
  <c r="AF17"/>
  <c r="AF18"/>
  <c r="AF19"/>
  <c r="AF20"/>
  <c r="AF21"/>
  <c r="AF22"/>
  <c r="AF23"/>
  <c r="AF24"/>
  <c r="AF25"/>
  <c r="AF13"/>
  <c r="AF12"/>
  <c r="AF11"/>
  <c r="O27" i="4"/>
  <c r="O28"/>
  <c r="O29"/>
  <c r="O30"/>
  <c r="O31"/>
  <c r="O32"/>
  <c r="O33"/>
  <c r="Q33"/>
  <c r="Q29"/>
  <c r="Q30"/>
  <c r="Q31"/>
  <c r="Q32"/>
  <c r="Q28"/>
  <c r="Q27"/>
  <c r="O20"/>
  <c r="O21"/>
  <c r="O22"/>
  <c r="O23"/>
  <c r="O24"/>
  <c r="Q20"/>
  <c r="Q21"/>
  <c r="Q22"/>
  <c r="Q23"/>
  <c r="Q24"/>
  <c r="Q19"/>
  <c r="Q49" i="2"/>
  <c r="O49"/>
  <c r="O48"/>
  <c r="Q48"/>
  <c r="Q47"/>
  <c r="O47"/>
  <c r="Q51"/>
  <c r="Q52"/>
  <c r="O52"/>
  <c r="O51"/>
  <c r="Q22"/>
  <c r="Q21"/>
  <c r="O22"/>
  <c r="O21"/>
  <c r="W50"/>
  <c r="W46"/>
  <c r="W20"/>
  <c r="W15"/>
  <c r="U50"/>
  <c r="U46"/>
  <c r="S50"/>
  <c r="S46"/>
  <c r="Q50"/>
  <c r="Q46"/>
  <c r="O50"/>
  <c r="O46"/>
  <c r="U20"/>
  <c r="U15"/>
  <c r="S20"/>
  <c r="S15"/>
  <c r="Q20"/>
  <c r="Q15"/>
  <c r="O15"/>
  <c r="O20"/>
  <c r="AF19" i="7"/>
  <c r="AH19"/>
  <c r="AF14"/>
  <c r="AI12"/>
  <c r="AI13"/>
  <c r="AH29" i="6"/>
  <c r="AD29"/>
  <c r="AD10"/>
  <c r="AF65" i="10"/>
  <c r="AD65"/>
  <c r="AD30" i="6"/>
  <c r="AH30"/>
  <c r="AD11"/>
  <c r="AD66" i="10"/>
  <c r="AF66"/>
  <c r="AD31" i="6"/>
  <c r="AH31"/>
  <c r="AD12"/>
  <c r="AF67" i="10"/>
  <c r="AD67"/>
  <c r="AD68"/>
  <c r="AF68"/>
  <c r="AF69"/>
  <c r="AD69"/>
  <c r="AD70"/>
  <c r="AF70"/>
  <c r="AF71"/>
  <c r="AD71"/>
  <c r="AD72"/>
  <c r="AF72"/>
  <c r="AF73"/>
  <c r="AD73"/>
  <c r="AD74"/>
  <c r="AF74"/>
  <c r="AF75"/>
  <c r="AD75"/>
  <c r="AD76"/>
  <c r="AF76"/>
  <c r="AF77"/>
  <c r="AD77"/>
  <c r="AH18" i="8"/>
  <c r="AH19"/>
  <c r="AH20"/>
  <c r="AH21"/>
  <c r="AH22"/>
  <c r="AH23"/>
  <c r="AH24"/>
  <c r="AH28"/>
  <c r="AH29"/>
  <c r="AH30"/>
  <c r="AH31"/>
  <c r="AH32"/>
  <c r="AH33"/>
  <c r="AH34"/>
  <c r="AH38"/>
  <c r="AH39"/>
  <c r="AH40"/>
  <c r="AH41"/>
  <c r="AH42"/>
  <c r="AH43"/>
  <c r="AH44"/>
  <c r="AH63"/>
  <c r="AH64"/>
  <c r="AH65"/>
  <c r="AH66"/>
  <c r="AH67"/>
  <c r="AH68"/>
  <c r="AH69"/>
  <c r="AH73"/>
  <c r="AH74"/>
  <c r="AH75"/>
  <c r="AH76"/>
  <c r="AH77"/>
  <c r="AH78"/>
  <c r="AH79"/>
  <c r="AH83"/>
  <c r="AH84"/>
  <c r="AH85"/>
  <c r="AH86"/>
  <c r="AH87"/>
  <c r="AH88"/>
  <c r="AH89"/>
  <c r="AI18"/>
  <c r="AI28"/>
  <c r="AI29"/>
  <c r="AI30"/>
  <c r="AI31"/>
  <c r="AI32"/>
  <c r="AI33"/>
  <c r="AI34"/>
  <c r="AI38"/>
  <c r="AI39"/>
  <c r="AI40"/>
  <c r="AI41"/>
  <c r="AI42"/>
  <c r="AI43"/>
  <c r="AI44"/>
  <c r="AI63"/>
  <c r="AI64"/>
  <c r="AI65"/>
  <c r="AI66"/>
  <c r="AI67"/>
  <c r="AI68"/>
  <c r="AI69"/>
  <c r="AI73"/>
  <c r="AI74"/>
  <c r="AI75"/>
  <c r="AI76"/>
  <c r="AI77"/>
  <c r="AI78"/>
  <c r="AI79"/>
  <c r="AI83"/>
  <c r="AI84"/>
  <c r="AI85"/>
  <c r="AI86"/>
  <c r="AI87"/>
  <c r="AI88"/>
  <c r="AI89"/>
  <c r="AQ18"/>
  <c r="AP18"/>
  <c r="AI19"/>
  <c r="AQ19"/>
  <c r="AP19"/>
  <c r="AI20"/>
  <c r="AP20"/>
  <c r="AQ20"/>
  <c r="AI21"/>
  <c r="AQ21"/>
  <c r="AP21"/>
  <c r="AI22"/>
  <c r="AP22"/>
  <c r="AQ22"/>
  <c r="AI23"/>
  <c r="AQ23"/>
  <c r="AP23"/>
  <c r="AI24"/>
  <c r="AP24"/>
  <c r="AQ24"/>
  <c r="AR23"/>
  <c r="AR24"/>
  <c r="AR18"/>
  <c r="AR19"/>
  <c r="AR20"/>
  <c r="AR21"/>
  <c r="AR22"/>
  <c r="K9" i="16"/>
  <c r="K7"/>
  <c r="K5"/>
  <c r="L10"/>
  <c r="L8"/>
  <c r="L6"/>
  <c r="L4"/>
  <c r="D7" i="14"/>
  <c r="C9"/>
  <c r="E9"/>
  <c r="G9"/>
  <c r="C10"/>
  <c r="E10"/>
  <c r="G10"/>
  <c r="D11"/>
  <c r="F11"/>
  <c r="H11"/>
  <c r="D12"/>
  <c r="F12"/>
  <c r="H12"/>
  <c r="J12"/>
  <c r="I14"/>
  <c r="K14"/>
  <c r="D15"/>
  <c r="F15"/>
  <c r="H15"/>
  <c r="J15"/>
  <c r="L15"/>
  <c r="D16"/>
  <c r="F16"/>
  <c r="H16"/>
  <c r="J16"/>
  <c r="L16"/>
  <c r="N16"/>
  <c r="D9"/>
  <c r="D10"/>
  <c r="F10"/>
  <c r="C11"/>
  <c r="E11"/>
  <c r="G11"/>
  <c r="C12"/>
  <c r="E12"/>
  <c r="G12"/>
  <c r="D13"/>
  <c r="F13"/>
  <c r="H13"/>
  <c r="D14"/>
  <c r="F14"/>
  <c r="H14"/>
  <c r="J14"/>
  <c r="C15"/>
  <c r="E15"/>
  <c r="G15"/>
  <c r="I15"/>
  <c r="K15"/>
  <c r="C16"/>
  <c r="E16"/>
  <c r="G16"/>
  <c r="I16"/>
  <c r="K16"/>
  <c r="E32" i="13"/>
  <c r="E31"/>
  <c r="E30"/>
  <c r="E36"/>
  <c r="E34"/>
  <c r="T34"/>
  <c r="T32"/>
  <c r="T31"/>
  <c r="T30"/>
  <c r="T36"/>
  <c r="T37"/>
  <c r="T38"/>
  <c r="T39"/>
  <c r="C33"/>
  <c r="R33"/>
  <c r="E71"/>
  <c r="C72"/>
  <c r="R72"/>
  <c r="C73"/>
  <c r="R73"/>
  <c r="C32"/>
  <c r="C31"/>
  <c r="C30"/>
  <c r="C36"/>
  <c r="C34"/>
  <c r="R34"/>
  <c r="R32"/>
  <c r="R31"/>
  <c r="R30"/>
  <c r="R36"/>
  <c r="R37"/>
  <c r="R38"/>
  <c r="R39"/>
  <c r="E72"/>
  <c r="E73"/>
  <c r="T73"/>
  <c r="G34"/>
  <c r="X34"/>
  <c r="I36"/>
  <c r="I37"/>
  <c r="I38"/>
  <c r="I39"/>
  <c r="C70"/>
  <c r="C76"/>
  <c r="C77"/>
  <c r="E70"/>
  <c r="E76"/>
  <c r="E77"/>
  <c r="E78"/>
  <c r="E79"/>
  <c r="R70"/>
  <c r="R76"/>
  <c r="T72"/>
  <c r="T78"/>
  <c r="T79"/>
  <c r="X74"/>
  <c r="I76"/>
  <c r="I77"/>
  <c r="I78"/>
  <c r="I79"/>
  <c r="V34"/>
  <c r="R77"/>
  <c r="C78"/>
  <c r="C79"/>
  <c r="C37"/>
  <c r="C38"/>
  <c r="C39"/>
  <c r="E37"/>
  <c r="E38"/>
  <c r="E39"/>
  <c r="R78"/>
  <c r="R79"/>
</calcChain>
</file>

<file path=xl/sharedStrings.xml><?xml version="1.0" encoding="utf-8"?>
<sst xmlns="http://schemas.openxmlformats.org/spreadsheetml/2006/main" count="3497" uniqueCount="1198">
  <si>
    <t>YEAR OF ENTRY</t>
  </si>
  <si>
    <t>1990-1999</t>
  </si>
  <si>
    <t>1980-1989</t>
  </si>
  <si>
    <t>1970-1979</t>
  </si>
  <si>
    <t>Before 1970</t>
  </si>
  <si>
    <t>Number</t>
  </si>
  <si>
    <t>Percent</t>
  </si>
  <si>
    <t>SOURCE: U.S. Census Bureau, Current Population Survey, Annual Social and Economic Supplement, 2004</t>
  </si>
  <si>
    <t>Immigration Statistics Staff, Population Division</t>
  </si>
  <si>
    <t>Table 2.3 Household Type Among Foreign-Born Households by Year of Entry of the Householder: 2004</t>
  </si>
  <si>
    <t>HOUSEHOLD TYPE</t>
  </si>
  <si>
    <t>Total Households</t>
  </si>
  <si>
    <t>Total Nonfamily Households</t>
  </si>
  <si>
    <t>Foreign Born</t>
  </si>
  <si>
    <t>Footnotes:</t>
  </si>
  <si>
    <t>Table with row headers in column A and column headers in rows 5 through 7 Leading dot indicates sub-part.</t>
  </si>
  <si>
    <t>Internet Release Date:  February 22, 2005</t>
  </si>
  <si>
    <r>
      <t xml:space="preserve">(Numbers in thousands. </t>
    </r>
    <r>
      <rPr>
        <vertAlign val="superscript"/>
        <sz val="10"/>
        <rFont val="Arial"/>
        <family val="2"/>
      </rPr>
      <t>1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</t>
    </r>
    <r>
      <rPr>
        <vertAlign val="superscript"/>
        <sz val="10"/>
        <rFont val="Arial"/>
        <family val="2"/>
      </rPr>
      <t>2</t>
    </r>
    <r>
      <rPr>
        <sz val="10"/>
        <color indexed="9"/>
        <rFont val="Arial"/>
        <family val="2"/>
      </rPr>
      <t>/</t>
    </r>
    <r>
      <rPr>
        <sz val="10"/>
        <rFont val="Arial"/>
      </rPr>
      <t>)</t>
    </r>
  </si>
  <si>
    <r>
      <t xml:space="preserve">2000 or later </t>
    </r>
    <r>
      <rPr>
        <vertAlign val="superscript"/>
        <sz val="10"/>
        <rFont val="Arial"/>
        <family val="2"/>
      </rPr>
      <t>3</t>
    </r>
    <r>
      <rPr>
        <sz val="10"/>
        <color indexed="9"/>
        <rFont val="Arial"/>
        <family val="2"/>
      </rPr>
      <t>/</t>
    </r>
  </si>
  <si>
    <r>
      <t>.</t>
    </r>
    <r>
      <rPr>
        <sz val="10"/>
        <rFont val="Arial"/>
      </rPr>
      <t xml:space="preserve">Married couple </t>
    </r>
    <r>
      <rPr>
        <vertAlign val="superscript"/>
        <sz val="10"/>
        <rFont val="Arial"/>
        <family val="2"/>
      </rPr>
      <t>4</t>
    </r>
    <r>
      <rPr>
        <sz val="10"/>
        <color indexed="9"/>
        <rFont val="Arial"/>
        <family val="2"/>
      </rPr>
      <t>/</t>
    </r>
  </si>
  <si>
    <r>
      <t>.</t>
    </r>
    <r>
      <rPr>
        <sz val="10"/>
        <rFont val="Arial"/>
      </rPr>
      <t xml:space="preserve">Male family householder </t>
    </r>
    <r>
      <rPr>
        <vertAlign val="superscript"/>
        <sz val="10"/>
        <rFont val="Arial"/>
        <family val="2"/>
      </rPr>
      <t>5</t>
    </r>
    <r>
      <rPr>
        <sz val="10"/>
        <color indexed="9"/>
        <rFont val="Arial"/>
        <family val="2"/>
      </rPr>
      <t>/</t>
    </r>
  </si>
  <si>
    <r>
      <t>.</t>
    </r>
    <r>
      <rPr>
        <sz val="10"/>
        <rFont val="Arial"/>
      </rPr>
      <t xml:space="preserve">Female family householder </t>
    </r>
    <r>
      <rPr>
        <vertAlign val="superscript"/>
        <sz val="10"/>
        <rFont val="Arial"/>
        <family val="2"/>
      </rPr>
      <t>5</t>
    </r>
    <r>
      <rPr>
        <sz val="10"/>
        <color indexed="9"/>
        <rFont val="Arial"/>
        <family val="2"/>
      </rPr>
      <t>/</t>
    </r>
  </si>
  <si>
    <r>
      <t>.</t>
    </r>
    <r>
      <rPr>
        <sz val="10"/>
        <rFont val="Arial"/>
      </rPr>
      <t xml:space="preserve">Male nonfamily householder </t>
    </r>
    <r>
      <rPr>
        <vertAlign val="superscript"/>
        <sz val="10"/>
        <rFont val="Arial"/>
        <family val="2"/>
      </rPr>
      <t>5</t>
    </r>
    <r>
      <rPr>
        <sz val="10"/>
        <color indexed="9"/>
        <rFont val="Arial"/>
        <family val="2"/>
      </rPr>
      <t>/</t>
    </r>
  </si>
  <si>
    <r>
      <t>.</t>
    </r>
    <r>
      <rPr>
        <sz val="10"/>
        <rFont val="Arial"/>
      </rPr>
      <t xml:space="preserve">Female nonfamily householder </t>
    </r>
    <r>
      <rPr>
        <vertAlign val="superscript"/>
        <sz val="10"/>
        <rFont val="Arial"/>
        <family val="2"/>
      </rPr>
      <t>5</t>
    </r>
    <r>
      <rPr>
        <sz val="10"/>
        <color indexed="9"/>
        <rFont val="Arial"/>
        <family val="2"/>
      </rPr>
      <t>/</t>
    </r>
  </si>
  <si>
    <r>
      <t>Total Family Households</t>
    </r>
    <r>
      <rPr>
        <vertAlign val="superscript"/>
        <sz val="10"/>
        <rFont val="Arial"/>
        <family val="2"/>
      </rPr>
      <t xml:space="preserve"> 6</t>
    </r>
    <r>
      <rPr>
        <sz val="10"/>
        <color indexed="9"/>
        <rFont val="Arial"/>
        <family val="2"/>
      </rPr>
      <t>/</t>
    </r>
  </si>
  <si>
    <r>
      <t>.</t>
    </r>
    <r>
      <rPr>
        <sz val="10"/>
        <rFont val="Arial"/>
      </rPr>
      <t>Male nonfamily householder</t>
    </r>
    <r>
      <rPr>
        <vertAlign val="superscript"/>
        <sz val="10"/>
        <rFont val="Arial"/>
        <family val="2"/>
      </rPr>
      <t xml:space="preserve"> 5</t>
    </r>
    <r>
      <rPr>
        <sz val="10"/>
        <color indexed="9"/>
        <rFont val="Arial"/>
        <family val="2"/>
      </rPr>
      <t>/</t>
    </r>
  </si>
  <si>
    <r>
      <t>1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Households with a foreign-born householder are defined as foreign-born households, regardless of the nativity of the other household members.</t>
    </r>
  </si>
  <si>
    <r>
      <t>2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The data in this table do not include the population living in group quarters.</t>
    </r>
  </si>
  <si>
    <r>
      <t>3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The category '2000 or later' includes 2000-2004.</t>
    </r>
  </si>
  <si>
    <r>
      <t>4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In married-couple households, citizenship status refers to the householder.</t>
    </r>
  </si>
  <si>
    <r>
      <t>5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No spouse present.</t>
    </r>
  </si>
  <si>
    <r>
      <t>6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Households in which at least one member is related to the person who owns or rents the house (householder).</t>
    </r>
  </si>
  <si>
    <t>Table with row headers in colum A and column headers in rows 5 through 7 Leading dot indicates sub-part.</t>
  </si>
  <si>
    <t>Table 2.4 Household Type Among Foreign-Born Households by Size and by Year of Entry of the Householder: 2004</t>
  </si>
  <si>
    <r>
      <t xml:space="preserve">(Numbers in thousands. </t>
    </r>
    <r>
      <rPr>
        <vertAlign val="superscript"/>
        <sz val="10"/>
        <rFont val="Arial"/>
        <family val="2"/>
      </rPr>
      <t>1</t>
    </r>
    <r>
      <rPr>
        <sz val="10"/>
        <color indexed="9"/>
        <rFont val="Arial"/>
        <family val="2"/>
      </rPr>
      <t>/</t>
    </r>
    <r>
      <rPr>
        <vertAlign val="superscript"/>
        <sz val="10"/>
        <rFont val="Arial"/>
        <family val="2"/>
      </rPr>
      <t xml:space="preserve"> 2</t>
    </r>
    <r>
      <rPr>
        <sz val="10"/>
        <color indexed="9"/>
        <rFont val="Arial"/>
        <family val="2"/>
      </rPr>
      <t>/</t>
    </r>
    <r>
      <rPr>
        <sz val="10"/>
        <rFont val="Arial"/>
      </rPr>
      <t>)</t>
    </r>
  </si>
  <si>
    <t>HOUSEHOLD TYPE AND SIZE</t>
  </si>
  <si>
    <r>
      <t>.</t>
    </r>
    <r>
      <rPr>
        <sz val="10"/>
        <rFont val="Arial"/>
      </rPr>
      <t>One person</t>
    </r>
  </si>
  <si>
    <r>
      <t>.</t>
    </r>
    <r>
      <rPr>
        <sz val="10"/>
        <rFont val="Arial"/>
      </rPr>
      <t>Two people</t>
    </r>
  </si>
  <si>
    <r>
      <t>.</t>
    </r>
    <r>
      <rPr>
        <sz val="10"/>
        <rFont val="Arial"/>
      </rPr>
      <t>Three people</t>
    </r>
  </si>
  <si>
    <r>
      <t>.</t>
    </r>
    <r>
      <rPr>
        <sz val="10"/>
        <rFont val="Arial"/>
      </rPr>
      <t>Four people</t>
    </r>
  </si>
  <si>
    <r>
      <t>.</t>
    </r>
    <r>
      <rPr>
        <sz val="10"/>
        <rFont val="Arial"/>
      </rPr>
      <t>Five people</t>
    </r>
  </si>
  <si>
    <r>
      <t>.</t>
    </r>
    <r>
      <rPr>
        <sz val="10"/>
        <rFont val="Arial"/>
      </rPr>
      <t>Six people</t>
    </r>
  </si>
  <si>
    <r>
      <t>.</t>
    </r>
    <r>
      <rPr>
        <sz val="10"/>
        <rFont val="Arial"/>
      </rPr>
      <t>Seven or more people</t>
    </r>
  </si>
  <si>
    <r>
      <t>Total Family Households</t>
    </r>
    <r>
      <rPr>
        <vertAlign val="superscript"/>
        <sz val="10"/>
        <rFont val="Arial"/>
        <family val="2"/>
      </rPr>
      <t xml:space="preserve"> 4</t>
    </r>
    <r>
      <rPr>
        <sz val="10"/>
        <color indexed="9"/>
        <rFont val="Arial"/>
        <family val="2"/>
      </rPr>
      <t>/</t>
    </r>
  </si>
  <si>
    <t>-</t>
  </si>
  <si>
    <t>- Represents zero or rounds to zero.</t>
  </si>
  <si>
    <r>
      <t>4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Households in which at least one member is related to the person who owns or rents the house (householder).</t>
    </r>
  </si>
  <si>
    <t>Table 2.5 Educational Attainment of the Foreign-Born Population 25 Years and Over by Sex and Year of Entry: 2004</t>
  </si>
  <si>
    <t>(Numbers in thousands.)</t>
  </si>
  <si>
    <r>
      <t xml:space="preserve">EDUCATIONAL ATTAINMENT </t>
    </r>
    <r>
      <rPr>
        <vertAlign val="superscript"/>
        <sz val="10"/>
        <rFont val="Arial"/>
        <family val="2"/>
      </rPr>
      <t>1</t>
    </r>
    <r>
      <rPr>
        <sz val="10"/>
        <color indexed="9"/>
        <rFont val="Arial"/>
        <family val="2"/>
      </rPr>
      <t>/</t>
    </r>
  </si>
  <si>
    <r>
      <t>2000 or later</t>
    </r>
    <r>
      <rPr>
        <vertAlign val="superscript"/>
        <sz val="10"/>
        <rFont val="Arial"/>
        <family val="2"/>
      </rPr>
      <t xml:space="preserve"> 2</t>
    </r>
    <r>
      <rPr>
        <sz val="10"/>
        <color indexed="9"/>
        <rFont val="Arial"/>
        <family val="2"/>
      </rPr>
      <t>/</t>
    </r>
  </si>
  <si>
    <t>Total Male and Female</t>
  </si>
  <si>
    <r>
      <t>.</t>
    </r>
    <r>
      <rPr>
        <sz val="10"/>
        <rFont val="Arial"/>
      </rPr>
      <t>Less than 9th grade</t>
    </r>
  </si>
  <si>
    <r>
      <t>.</t>
    </r>
    <r>
      <rPr>
        <sz val="10"/>
        <rFont val="Arial"/>
      </rPr>
      <t>9th to 12th grade (no diploma)</t>
    </r>
  </si>
  <si>
    <r>
      <t>.</t>
    </r>
    <r>
      <rPr>
        <sz val="10"/>
        <rFont val="Arial"/>
      </rPr>
      <t>High school graduate</t>
    </r>
  </si>
  <si>
    <r>
      <t>.</t>
    </r>
    <r>
      <rPr>
        <sz val="10"/>
        <rFont val="Arial"/>
      </rPr>
      <t>Some college or associate degree</t>
    </r>
  </si>
  <si>
    <r>
      <t>.</t>
    </r>
    <r>
      <rPr>
        <sz val="10"/>
        <rFont val="Arial"/>
      </rPr>
      <t>Bachelor's degree</t>
    </r>
  </si>
  <si>
    <r>
      <t>.</t>
    </r>
    <r>
      <rPr>
        <sz val="10"/>
        <rFont val="Arial"/>
      </rPr>
      <t>Advanced degree</t>
    </r>
  </si>
  <si>
    <t/>
  </si>
  <si>
    <r>
      <t>.</t>
    </r>
    <r>
      <rPr>
        <sz val="10"/>
        <rFont val="Arial"/>
      </rPr>
      <t>Less than high school diploma</t>
    </r>
  </si>
  <si>
    <r>
      <t>.</t>
    </r>
    <r>
      <rPr>
        <sz val="10"/>
        <rFont val="Arial"/>
      </rPr>
      <t>High school graduate or more</t>
    </r>
  </si>
  <si>
    <r>
      <t>.</t>
    </r>
    <r>
      <rPr>
        <sz val="10"/>
        <rFont val="Arial"/>
      </rPr>
      <t>Less than bachelor's degree</t>
    </r>
  </si>
  <si>
    <r>
      <t>.</t>
    </r>
    <r>
      <rPr>
        <sz val="10"/>
        <rFont val="Arial"/>
      </rPr>
      <t>Bachelor's degree or more</t>
    </r>
  </si>
  <si>
    <t>Total Male</t>
  </si>
  <si>
    <t>Total Female</t>
  </si>
  <si>
    <r>
      <t>1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Years of school completed, not attended.</t>
    </r>
  </si>
  <si>
    <r>
      <t>2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The category '2000 or later' includes 2000-2004.</t>
    </r>
  </si>
  <si>
    <t>Table with row headers in column A and column headers in row 5 through 7 Leading dot indicates sub-part.</t>
  </si>
  <si>
    <t>Table 2.7 Employment Status of the Foreign-Born Civilian Population 16 Years and Over by Sex and Year of Entry: 2004</t>
  </si>
  <si>
    <t>SEX AND EMPLOYMENT STATUS</t>
  </si>
  <si>
    <t>Total Civilian Labor Force</t>
  </si>
  <si>
    <r>
      <t>.</t>
    </r>
    <r>
      <rPr>
        <sz val="10"/>
        <rFont val="Arial"/>
      </rPr>
      <t>Employed</t>
    </r>
  </si>
  <si>
    <r>
      <t>.</t>
    </r>
    <r>
      <rPr>
        <sz val="10"/>
        <rFont val="Arial"/>
      </rPr>
      <t>Unemployed</t>
    </r>
  </si>
  <si>
    <t>Male Civilian Labor Force</t>
  </si>
  <si>
    <t>Female Civilian Labor Force</t>
  </si>
  <si>
    <r>
      <t>1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Employment status refers to reference week of the survey.</t>
    </r>
  </si>
  <si>
    <r>
      <t>2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The data in this table differ slightly from data published by the Bureau of Labor Statistics.  See 'Profile of the Foreign-Born Population in the United States: 2000 (P23-206), page 38, footnote 1.</t>
    </r>
  </si>
  <si>
    <t>Table 2.9 Total Money Income of Foreign-Born Households by Type and Year of Entry of the Householder: 2003</t>
  </si>
  <si>
    <r>
      <t xml:space="preserve">(Numbers in thousands. </t>
    </r>
    <r>
      <rPr>
        <vertAlign val="superscript"/>
        <sz val="10"/>
        <rFont val="Arial"/>
        <family val="2"/>
      </rPr>
      <t>1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</t>
    </r>
    <r>
      <rPr>
        <vertAlign val="superscript"/>
        <sz val="10"/>
        <rFont val="Arial"/>
        <family val="2"/>
      </rPr>
      <t>2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</t>
    </r>
    <r>
      <rPr>
        <vertAlign val="superscript"/>
        <sz val="10"/>
        <rFont val="Arial"/>
        <family val="2"/>
      </rPr>
      <t>7</t>
    </r>
    <r>
      <rPr>
        <sz val="10"/>
        <color indexed="9"/>
        <rFont val="Arial"/>
        <family val="2"/>
      </rPr>
      <t>/</t>
    </r>
    <r>
      <rPr>
        <sz val="10"/>
        <rFont val="Arial"/>
      </rPr>
      <t>)</t>
    </r>
  </si>
  <si>
    <t xml:space="preserve"> </t>
  </si>
  <si>
    <t>HOUSEHOLD TYPE AND TOTAL MONEY INCOME</t>
  </si>
  <si>
    <r>
      <t>2000 or later</t>
    </r>
    <r>
      <rPr>
        <vertAlign val="superscript"/>
        <sz val="10"/>
        <rFont val="Arial"/>
        <family val="2"/>
      </rPr>
      <t xml:space="preserve"> 3</t>
    </r>
    <r>
      <rPr>
        <sz val="10"/>
        <color indexed="9"/>
        <rFont val="Arial"/>
        <family val="2"/>
      </rPr>
      <t>/</t>
    </r>
  </si>
  <si>
    <r>
      <t xml:space="preserve">Family Households </t>
    </r>
    <r>
      <rPr>
        <vertAlign val="superscript"/>
        <sz val="10"/>
        <rFont val="Arial"/>
        <family val="2"/>
      </rPr>
      <t>4</t>
    </r>
    <r>
      <rPr>
        <sz val="10"/>
        <color indexed="9"/>
        <rFont val="Arial"/>
        <family val="2"/>
      </rPr>
      <t>/</t>
    </r>
  </si>
  <si>
    <r>
      <t>.</t>
    </r>
    <r>
      <rPr>
        <sz val="10"/>
        <rFont val="Arial"/>
      </rPr>
      <t>$1 to $9,999 or loss</t>
    </r>
  </si>
  <si>
    <r>
      <t>.</t>
    </r>
    <r>
      <rPr>
        <sz val="10"/>
        <rFont val="Arial"/>
      </rPr>
      <t>$10,000 to $14,999</t>
    </r>
  </si>
  <si>
    <r>
      <t>.</t>
    </r>
    <r>
      <rPr>
        <sz val="10"/>
        <rFont val="Arial"/>
      </rPr>
      <t>$15,000 to $19,999</t>
    </r>
  </si>
  <si>
    <r>
      <t>.</t>
    </r>
    <r>
      <rPr>
        <sz val="10"/>
        <rFont val="Arial"/>
      </rPr>
      <t>$20,000 to $24,999</t>
    </r>
  </si>
  <si>
    <r>
      <t>.</t>
    </r>
    <r>
      <rPr>
        <sz val="10"/>
        <rFont val="Arial"/>
      </rPr>
      <t>$25,000 to $34,999</t>
    </r>
  </si>
  <si>
    <r>
      <t>.</t>
    </r>
    <r>
      <rPr>
        <sz val="10"/>
        <rFont val="Arial"/>
      </rPr>
      <t>$35,000 to $49,999</t>
    </r>
  </si>
  <si>
    <r>
      <t>.</t>
    </r>
    <r>
      <rPr>
        <sz val="10"/>
        <rFont val="Arial"/>
      </rPr>
      <t>$50,000 to $74,999</t>
    </r>
  </si>
  <si>
    <r>
      <t>.</t>
    </r>
    <r>
      <rPr>
        <sz val="10"/>
        <rFont val="Arial"/>
      </rPr>
      <t>$75,000 and over</t>
    </r>
  </si>
  <si>
    <r>
      <t>.</t>
    </r>
    <r>
      <rPr>
        <sz val="10"/>
        <rFont val="Arial"/>
      </rPr>
      <t>MEDIAN INCOME (dollars)</t>
    </r>
  </si>
  <si>
    <t>(X)</t>
  </si>
  <si>
    <r>
      <t>Married Couple</t>
    </r>
    <r>
      <rPr>
        <vertAlign val="superscript"/>
        <sz val="10"/>
        <rFont val="Arial"/>
        <family val="2"/>
      </rPr>
      <t xml:space="preserve"> 5</t>
    </r>
    <r>
      <rPr>
        <sz val="10"/>
        <color indexed="9"/>
        <rFont val="Arial"/>
        <family val="2"/>
      </rPr>
      <t>/</t>
    </r>
  </si>
  <si>
    <r>
      <t>Male Family Householder</t>
    </r>
    <r>
      <rPr>
        <vertAlign val="superscript"/>
        <sz val="10"/>
        <rFont val="Arial"/>
        <family val="2"/>
      </rPr>
      <t xml:space="preserve"> 6</t>
    </r>
    <r>
      <rPr>
        <sz val="10"/>
        <color indexed="9"/>
        <rFont val="Arial"/>
        <family val="2"/>
      </rPr>
      <t>/</t>
    </r>
  </si>
  <si>
    <r>
      <t xml:space="preserve">Female Family Householder </t>
    </r>
    <r>
      <rPr>
        <vertAlign val="superscript"/>
        <sz val="10"/>
        <rFont val="Arial"/>
        <family val="2"/>
      </rPr>
      <t>6</t>
    </r>
    <r>
      <rPr>
        <sz val="10"/>
        <color indexed="9"/>
        <rFont val="Arial"/>
        <family val="2"/>
      </rPr>
      <t>/</t>
    </r>
  </si>
  <si>
    <t>Nonfamily Households</t>
  </si>
  <si>
    <t xml:space="preserve">(X) </t>
  </si>
  <si>
    <r>
      <t>Male Nonfamily Householder</t>
    </r>
    <r>
      <rPr>
        <vertAlign val="superscript"/>
        <sz val="10"/>
        <rFont val="Arial"/>
        <family val="2"/>
      </rPr>
      <t xml:space="preserve"> 6</t>
    </r>
    <r>
      <rPr>
        <sz val="10"/>
        <color indexed="9"/>
        <rFont val="Arial"/>
        <family val="2"/>
      </rPr>
      <t>/</t>
    </r>
  </si>
  <si>
    <r>
      <t>Female Nonfamily Householder</t>
    </r>
    <r>
      <rPr>
        <vertAlign val="superscript"/>
        <sz val="10"/>
        <rFont val="Arial"/>
        <family val="2"/>
      </rPr>
      <t xml:space="preserve"> 6</t>
    </r>
    <r>
      <rPr>
        <sz val="10"/>
        <color indexed="9"/>
        <rFont val="Arial"/>
        <family val="2"/>
      </rPr>
      <t>/</t>
    </r>
  </si>
  <si>
    <t>(X) = Not Applicable</t>
  </si>
  <si>
    <r>
      <t>1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Total money income is the algebraic sum of money wages and salaries, net income from self-employment, and income other than earnings.</t>
    </r>
  </si>
  <si>
    <r>
      <t>2</t>
    </r>
    <r>
      <rPr>
        <sz val="10"/>
        <color indexed="9"/>
        <rFont val="Arial"/>
        <family val="2"/>
      </rPr>
      <t xml:space="preserve">/ </t>
    </r>
    <r>
      <rPr>
        <sz val="10"/>
        <rFont val="Arial"/>
      </rPr>
      <t>Households with a foreign-born householder are defined as foreign-born households, regardless of the nativity of the other household members.</t>
    </r>
  </si>
  <si>
    <r>
      <t>3</t>
    </r>
    <r>
      <rPr>
        <sz val="10"/>
        <color indexed="9"/>
        <rFont val="Arial"/>
        <family val="2"/>
      </rPr>
      <t xml:space="preserve">/ </t>
    </r>
    <r>
      <rPr>
        <sz val="10"/>
        <rFont val="Arial"/>
      </rPr>
      <t>The category '2000 or later' includes 2000-2004.</t>
    </r>
  </si>
  <si>
    <r>
      <t>4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Households in which at least one member is related to the person who owns or rents the house (householder)</t>
    </r>
  </si>
  <si>
    <r>
      <t>5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In married-couple households, citizenship status and year of entry refer to the householder.</t>
    </r>
  </si>
  <si>
    <r>
      <t>6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No spouse present.</t>
    </r>
  </si>
  <si>
    <r>
      <t>7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All characteristics based on 2004 data except income which is based on 2003.</t>
    </r>
  </si>
  <si>
    <t>Table 2.10 Total Earnings of Foreign-Born, Full-Time, Year-Round Workers 16 Years and Over with Earnings by Sex and by Year of Entry: 2003</t>
  </si>
  <si>
    <r>
      <t>(Numbers in thousands.</t>
    </r>
    <r>
      <rPr>
        <vertAlign val="superscript"/>
        <sz val="10"/>
        <rFont val="Arial"/>
        <family val="2"/>
      </rPr>
      <t xml:space="preserve"> 1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</t>
    </r>
    <r>
      <rPr>
        <vertAlign val="superscript"/>
        <sz val="10"/>
        <rFont val="Arial"/>
        <family val="2"/>
      </rPr>
      <t>3</t>
    </r>
    <r>
      <rPr>
        <sz val="10"/>
        <color indexed="9"/>
        <rFont val="Arial"/>
        <family val="2"/>
      </rPr>
      <t>/</t>
    </r>
    <r>
      <rPr>
        <sz val="10"/>
        <rFont val="Arial"/>
      </rPr>
      <t>)</t>
    </r>
  </si>
  <si>
    <t>SEX AND EARNINGS</t>
  </si>
  <si>
    <r>
      <t xml:space="preserve">2000 or later </t>
    </r>
    <r>
      <rPr>
        <vertAlign val="superscript"/>
        <sz val="10"/>
        <rFont val="Arial"/>
        <family val="2"/>
      </rPr>
      <t>2</t>
    </r>
    <r>
      <rPr>
        <sz val="10"/>
        <color indexed="9"/>
        <rFont val="Arial"/>
        <family val="2"/>
      </rPr>
      <t>/</t>
    </r>
  </si>
  <si>
    <r>
      <t>.</t>
    </r>
    <r>
      <rPr>
        <sz val="10"/>
        <rFont val="Arial"/>
      </rPr>
      <t>MEDIAN EARNINGS (dollars)</t>
    </r>
  </si>
  <si>
    <r>
      <t>1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Total earnings is the algebraic sum of money wages and salaries.</t>
    </r>
  </si>
  <si>
    <r>
      <t>2</t>
    </r>
    <r>
      <rPr>
        <sz val="10"/>
        <color indexed="9"/>
        <rFont val="Arial"/>
        <family val="2"/>
      </rPr>
      <t xml:space="preserve">/ </t>
    </r>
    <r>
      <rPr>
        <sz val="10"/>
        <rFont val="Arial"/>
      </rPr>
      <t>The category '2000 or later' includes 2000-2004.</t>
    </r>
  </si>
  <si>
    <r>
      <t>3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All characteristics based on 2004 data except earnings which is based on 2003.</t>
    </r>
  </si>
  <si>
    <t>Table with row headers in column A and column headers in rows 5 through 7</t>
  </si>
  <si>
    <t>Table 2.1 Foreign-Born Population by Sex, Age, and Year of Entry: 2004</t>
  </si>
  <si>
    <t>SEX AND AGE</t>
  </si>
  <si>
    <r>
      <t xml:space="preserve">2000 or later </t>
    </r>
    <r>
      <rPr>
        <vertAlign val="superscript"/>
        <sz val="10"/>
        <rFont val="Arial"/>
        <family val="2"/>
      </rPr>
      <t>1</t>
    </r>
    <r>
      <rPr>
        <sz val="10"/>
        <color indexed="9"/>
        <rFont val="Arial"/>
        <family val="2"/>
      </rPr>
      <t>/</t>
    </r>
  </si>
  <si>
    <r>
      <t>.</t>
    </r>
    <r>
      <rPr>
        <sz val="10"/>
        <color indexed="8"/>
        <rFont val="Arial"/>
        <family val="2"/>
      </rPr>
      <t>0 to 4 years</t>
    </r>
  </si>
  <si>
    <r>
      <t>.</t>
    </r>
    <r>
      <rPr>
        <sz val="10"/>
        <rFont val="Arial"/>
      </rPr>
      <t>5 to 9 years</t>
    </r>
  </si>
  <si>
    <r>
      <t>.</t>
    </r>
    <r>
      <rPr>
        <sz val="10"/>
        <rFont val="Arial"/>
      </rPr>
      <t>10 to 14 years</t>
    </r>
  </si>
  <si>
    <r>
      <t>.</t>
    </r>
    <r>
      <rPr>
        <sz val="10"/>
        <color indexed="8"/>
        <rFont val="Arial"/>
        <family val="2"/>
      </rPr>
      <t>15 to 19 years</t>
    </r>
  </si>
  <si>
    <r>
      <t>.</t>
    </r>
    <r>
      <rPr>
        <sz val="10"/>
        <rFont val="Arial"/>
      </rPr>
      <t>20 to 24 years</t>
    </r>
  </si>
  <si>
    <r>
      <t>.</t>
    </r>
    <r>
      <rPr>
        <sz val="10"/>
        <rFont val="Arial"/>
      </rPr>
      <t>25 to 29 years</t>
    </r>
  </si>
  <si>
    <r>
      <t>.</t>
    </r>
    <r>
      <rPr>
        <sz val="10"/>
        <rFont val="Arial"/>
      </rPr>
      <t>30 to 34 years</t>
    </r>
  </si>
  <si>
    <r>
      <t>.</t>
    </r>
    <r>
      <rPr>
        <sz val="10"/>
        <rFont val="Arial"/>
      </rPr>
      <t>35 to 39 years</t>
    </r>
  </si>
  <si>
    <r>
      <t>.</t>
    </r>
    <r>
      <rPr>
        <sz val="10"/>
        <rFont val="Arial"/>
      </rPr>
      <t>40 to 44 years</t>
    </r>
  </si>
  <si>
    <r>
      <t>.</t>
    </r>
    <r>
      <rPr>
        <sz val="10"/>
        <rFont val="Arial"/>
      </rPr>
      <t>45 to 49 years</t>
    </r>
  </si>
  <si>
    <r>
      <t>.</t>
    </r>
    <r>
      <rPr>
        <sz val="10"/>
        <rFont val="Arial"/>
      </rPr>
      <t>50 to 54 years</t>
    </r>
  </si>
  <si>
    <r>
      <t>.</t>
    </r>
    <r>
      <rPr>
        <sz val="10"/>
        <rFont val="Arial"/>
      </rPr>
      <t>55 to 59 years</t>
    </r>
  </si>
  <si>
    <r>
      <t>.</t>
    </r>
    <r>
      <rPr>
        <sz val="10"/>
        <rFont val="Arial"/>
      </rPr>
      <t>60 to 64 years</t>
    </r>
  </si>
  <si>
    <r>
      <t>.</t>
    </r>
    <r>
      <rPr>
        <sz val="10"/>
        <rFont val="Arial"/>
      </rPr>
      <t>65 to 69 years</t>
    </r>
  </si>
  <si>
    <r>
      <t>.</t>
    </r>
    <r>
      <rPr>
        <sz val="10"/>
        <rFont val="Arial"/>
      </rPr>
      <t>70 to 74 years</t>
    </r>
  </si>
  <si>
    <r>
      <t>.</t>
    </r>
    <r>
      <rPr>
        <sz val="10"/>
        <rFont val="Arial"/>
      </rPr>
      <t>75 to 79 years</t>
    </r>
  </si>
  <si>
    <r>
      <t>.</t>
    </r>
    <r>
      <rPr>
        <sz val="10"/>
        <rFont val="Arial"/>
      </rPr>
      <t>80 to 84 years</t>
    </r>
  </si>
  <si>
    <r>
      <t>.</t>
    </r>
    <r>
      <rPr>
        <sz val="10"/>
        <rFont val="Arial"/>
      </rPr>
      <t>85 years and over</t>
    </r>
  </si>
  <si>
    <r>
      <t>.</t>
    </r>
    <r>
      <rPr>
        <sz val="10"/>
        <rFont val="Arial"/>
      </rPr>
      <t>Under 15 years</t>
    </r>
  </si>
  <si>
    <r>
      <t>.</t>
    </r>
    <r>
      <rPr>
        <sz val="10"/>
        <rFont val="Arial"/>
      </rPr>
      <t>15 years and over</t>
    </r>
  </si>
  <si>
    <r>
      <t>.</t>
    </r>
    <r>
      <rPr>
        <sz val="10"/>
        <rFont val="Arial"/>
      </rPr>
      <t>Under 16 years</t>
    </r>
  </si>
  <si>
    <r>
      <t>.</t>
    </r>
    <r>
      <rPr>
        <sz val="10"/>
        <rFont val="Arial"/>
      </rPr>
      <t>16 years and over</t>
    </r>
  </si>
  <si>
    <r>
      <t>.</t>
    </r>
    <r>
      <rPr>
        <sz val="10"/>
        <rFont val="Arial"/>
      </rPr>
      <t>Under 18 years</t>
    </r>
  </si>
  <si>
    <r>
      <t>.</t>
    </r>
    <r>
      <rPr>
        <sz val="10"/>
        <rFont val="Arial"/>
      </rPr>
      <t>18 years and over</t>
    </r>
  </si>
  <si>
    <r>
      <t>.</t>
    </r>
    <r>
      <rPr>
        <sz val="10"/>
        <rFont val="Arial"/>
      </rPr>
      <t>Under 21 years</t>
    </r>
  </si>
  <si>
    <r>
      <t>.</t>
    </r>
    <r>
      <rPr>
        <sz val="10"/>
        <rFont val="Arial"/>
      </rPr>
      <t>21 years and over</t>
    </r>
  </si>
  <si>
    <r>
      <t>.</t>
    </r>
    <r>
      <rPr>
        <sz val="10"/>
        <rFont val="Arial"/>
      </rPr>
      <t>Under 55 years</t>
    </r>
  </si>
  <si>
    <r>
      <t>.</t>
    </r>
    <r>
      <rPr>
        <sz val="10"/>
        <rFont val="Arial"/>
      </rPr>
      <t>55 years and over</t>
    </r>
  </si>
  <si>
    <r>
      <t>.</t>
    </r>
    <r>
      <rPr>
        <sz val="10"/>
        <rFont val="Arial"/>
      </rPr>
      <t>Under 65 years</t>
    </r>
  </si>
  <si>
    <r>
      <t>.</t>
    </r>
    <r>
      <rPr>
        <sz val="10"/>
        <rFont val="Arial"/>
      </rPr>
      <t>65 years and over</t>
    </r>
  </si>
  <si>
    <r>
      <t>.</t>
    </r>
    <r>
      <rPr>
        <sz val="10"/>
        <rFont val="Arial"/>
      </rPr>
      <t>MEDIAN AGE (years)</t>
    </r>
  </si>
  <si>
    <r>
      <t>.</t>
    </r>
    <r>
      <rPr>
        <sz val="10"/>
        <rFont val="Arial"/>
      </rPr>
      <t>0 to 4 years</t>
    </r>
  </si>
  <si>
    <r>
      <t>.</t>
    </r>
    <r>
      <rPr>
        <sz val="10"/>
        <rFont val="Arial"/>
      </rPr>
      <t>15 to 19 years</t>
    </r>
  </si>
  <si>
    <r>
      <t>.</t>
    </r>
    <r>
      <rPr>
        <sz val="10"/>
        <color indexed="8"/>
        <rFont val="Arial"/>
        <family val="2"/>
      </rPr>
      <t>55 years and over</t>
    </r>
  </si>
  <si>
    <r>
      <t>.</t>
    </r>
    <r>
      <rPr>
        <sz val="10"/>
        <color indexed="8"/>
        <rFont val="Arial"/>
        <family val="2"/>
      </rPr>
      <t>50 to 54 years</t>
    </r>
  </si>
  <si>
    <r>
      <t>1</t>
    </r>
    <r>
      <rPr>
        <sz val="10"/>
        <color indexed="9"/>
        <rFont val="Arial"/>
        <family val="2"/>
      </rPr>
      <t>/</t>
    </r>
    <r>
      <rPr>
        <sz val="10"/>
        <rFont val="Arial"/>
      </rPr>
      <t xml:space="preserve"> The category '2000 or later' includes 2000-2004.</t>
    </r>
  </si>
  <si>
    <t>Internet Release Date: February 22, 2005</t>
  </si>
  <si>
    <t>Table 2.3</t>
  </si>
  <si>
    <t>Foreign-Born Households by Household Type and Year of Entry of the Householder: 2012</t>
  </si>
  <si>
    <t>Household type</t>
  </si>
  <si>
    <t>Total</t>
  </si>
  <si>
    <t>Year of entry</t>
  </si>
  <si>
    <t>All households</t>
  </si>
  <si>
    <t>17,119</t>
  </si>
  <si>
    <t>100.0</t>
  </si>
  <si>
    <t>4,918</t>
  </si>
  <si>
    <t>4,732</t>
  </si>
  <si>
    <t>3,557</t>
  </si>
  <si>
    <t>2,024</t>
  </si>
  <si>
    <t>1,889</t>
  </si>
  <si>
    <t>.Married couple</t>
  </si>
  <si>
    <t>9,761</t>
  </si>
  <si>
    <t>57.0</t>
  </si>
  <si>
    <t>2,711</t>
  </si>
  <si>
    <t>55.1</t>
  </si>
  <si>
    <t>2,841</t>
  </si>
  <si>
    <t>60.0</t>
  </si>
  <si>
    <t>2,135</t>
  </si>
  <si>
    <t>1,183</t>
  </si>
  <si>
    <t>58.5</t>
  </si>
  <si>
    <t>891</t>
  </si>
  <si>
    <t>47.2</t>
  </si>
  <si>
    <t>1,039</t>
  </si>
  <si>
    <t>6.1</t>
  </si>
  <si>
    <t>382</t>
  </si>
  <si>
    <t>7.8</t>
  </si>
  <si>
    <t>291</t>
  </si>
  <si>
    <t>6.2</t>
  </si>
  <si>
    <t>211</t>
  </si>
  <si>
    <t>5.9</t>
  </si>
  <si>
    <t>103</t>
  </si>
  <si>
    <t>5.1</t>
  </si>
  <si>
    <t>52</t>
  </si>
  <si>
    <t>2.8</t>
  </si>
  <si>
    <t>2,420</t>
  </si>
  <si>
    <t>14.1</t>
  </si>
  <si>
    <t>686</t>
  </si>
  <si>
    <t>13.9</t>
  </si>
  <si>
    <t>785</t>
  </si>
  <si>
    <t>16.6</t>
  </si>
  <si>
    <t>546</t>
  </si>
  <si>
    <t>15.3</t>
  </si>
  <si>
    <t>251</t>
  </si>
  <si>
    <t>12.4</t>
  </si>
  <si>
    <t>152</t>
  </si>
  <si>
    <t>8.1</t>
  </si>
  <si>
    <t>2,002</t>
  </si>
  <si>
    <t>11.7</t>
  </si>
  <si>
    <t>753</t>
  </si>
  <si>
    <t>445</t>
  </si>
  <si>
    <t>9.4</t>
  </si>
  <si>
    <t>387</t>
  </si>
  <si>
    <t>10.9</t>
  </si>
  <si>
    <t>206</t>
  </si>
  <si>
    <t>10.2</t>
  </si>
  <si>
    <t>11.2</t>
  </si>
  <si>
    <t>1,897</t>
  </si>
  <si>
    <t>11.1</t>
  </si>
  <si>
    <t>386</t>
  </si>
  <si>
    <t>370</t>
  </si>
  <si>
    <t>278</t>
  </si>
  <si>
    <t>281</t>
  </si>
  <si>
    <t>582</t>
  </si>
  <si>
    <t>30.8</t>
  </si>
  <si>
    <t>13,220</t>
  </si>
  <si>
    <t>3,779</t>
  </si>
  <si>
    <t>3,917</t>
  </si>
  <si>
    <t>2,892</t>
  </si>
  <si>
    <t>1,537</t>
  </si>
  <si>
    <t>1,095</t>
  </si>
  <si>
    <t>73.8</t>
  </si>
  <si>
    <t>71.7</t>
  </si>
  <si>
    <t>72.5</t>
  </si>
  <si>
    <t>77.0</t>
  </si>
  <si>
    <t>81.4</t>
  </si>
  <si>
    <t>7.9</t>
  </si>
  <si>
    <t>10.1</t>
  </si>
  <si>
    <t>7.4</t>
  </si>
  <si>
    <t>7.3</t>
  </si>
  <si>
    <t>6.7</t>
  </si>
  <si>
    <t>4.7</t>
  </si>
  <si>
    <t>18.3</t>
  </si>
  <si>
    <t>18.1</t>
  </si>
  <si>
    <t>20.0</t>
  </si>
  <si>
    <t>18.9</t>
  </si>
  <si>
    <t>16.4</t>
  </si>
  <si>
    <t>Nonfamily households</t>
  </si>
  <si>
    <t>3,899</t>
  </si>
  <si>
    <t>1,139</t>
  </si>
  <si>
    <t>815</t>
  </si>
  <si>
    <t>665</t>
  </si>
  <si>
    <t>487</t>
  </si>
  <si>
    <t>794</t>
  </si>
  <si>
    <t>51.3</t>
  </si>
  <si>
    <t>66.1</t>
  </si>
  <si>
    <t>54.6</t>
  </si>
  <si>
    <t>58.2</t>
  </si>
  <si>
    <t>42.2</t>
  </si>
  <si>
    <t>26.6</t>
  </si>
  <si>
    <t>48.7</t>
  </si>
  <si>
    <t>33.9</t>
  </si>
  <si>
    <t>45.4</t>
  </si>
  <si>
    <t>41.8</t>
  </si>
  <si>
    <t>57.8</t>
  </si>
  <si>
    <t>73.4</t>
  </si>
  <si>
    <t>Note: Numbers in thousands. Universe is the civilian noninstitutionalized population of the United States, plus Armed Forces members who live in housing units - off post or on post - with at least one other civilian adult.</t>
  </si>
  <si>
    <t>Source: U.S. Census Bureau, Current Population Survey, Annual Social and Economic Supplement, 2012.</t>
  </si>
  <si>
    <t>Internet release date: June 2014</t>
  </si>
  <si>
    <r>
      <t>2000 or later</t>
    </r>
    <r>
      <rPr>
        <vertAlign val="superscript"/>
        <sz val="10"/>
        <color indexed="10"/>
        <rFont val="Arial"/>
        <family val="2"/>
      </rPr>
      <t>1</t>
    </r>
  </si>
  <si>
    <r>
      <t>.Male family householder</t>
    </r>
    <r>
      <rPr>
        <vertAlign val="superscript"/>
        <sz val="10"/>
        <color indexed="10"/>
        <rFont val="Arial"/>
        <family val="2"/>
      </rPr>
      <t>2</t>
    </r>
  </si>
  <si>
    <r>
      <t>.Female family householder</t>
    </r>
    <r>
      <rPr>
        <vertAlign val="superscript"/>
        <sz val="10"/>
        <color indexed="10"/>
        <rFont val="Arial"/>
        <family val="2"/>
      </rPr>
      <t>2</t>
    </r>
  </si>
  <si>
    <r>
      <t>.Male nonfamily householder</t>
    </r>
    <r>
      <rPr>
        <vertAlign val="superscript"/>
        <sz val="10"/>
        <color indexed="10"/>
        <rFont val="Arial"/>
        <family val="2"/>
      </rPr>
      <t>2</t>
    </r>
  </si>
  <si>
    <r>
      <t>.Female nonfamily householder</t>
    </r>
    <r>
      <rPr>
        <vertAlign val="superscript"/>
        <sz val="10"/>
        <color indexed="10"/>
        <rFont val="Arial"/>
        <family val="2"/>
      </rPr>
      <t>2</t>
    </r>
  </si>
  <si>
    <r>
      <t>Family households</t>
    </r>
    <r>
      <rPr>
        <vertAlign val="superscript"/>
        <sz val="10"/>
        <color indexed="10"/>
        <rFont val="Arial"/>
        <family val="2"/>
      </rPr>
      <t>3</t>
    </r>
  </si>
  <si>
    <r>
      <t xml:space="preserve">1 </t>
    </r>
    <r>
      <rPr>
        <sz val="10"/>
        <color indexed="10"/>
        <rFont val="Arial"/>
        <family val="2"/>
      </rPr>
      <t>The category '2000 or later' includes 2000-2012.</t>
    </r>
  </si>
  <si>
    <r>
      <t xml:space="preserve">2 </t>
    </r>
    <r>
      <rPr>
        <sz val="10"/>
        <color indexed="10"/>
        <rFont val="Arial"/>
        <family val="2"/>
      </rPr>
      <t>No spouse present.</t>
    </r>
  </si>
  <si>
    <r>
      <t>3</t>
    </r>
    <r>
      <rPr>
        <sz val="10"/>
        <color indexed="10"/>
        <rFont val="Arial"/>
        <family val="2"/>
      </rPr>
      <t xml:space="preserve"> Households in which at least one member is related to the person who owns or rents the occupied housing unit (householder).</t>
    </r>
  </si>
  <si>
    <t>Table with row headers in column A, and column headers in rows 4 through 6. Leading dots indicate subparts</t>
  </si>
  <si>
    <t>Table 2.1</t>
  </si>
  <si>
    <t>Foreign-Born Population by Sex, Age, and Year of Entry: 2012</t>
  </si>
  <si>
    <t>Sex and age</t>
  </si>
  <si>
    <t>Both sexes</t>
  </si>
  <si>
    <t>39,976</t>
  </si>
  <si>
    <t>14,960</t>
  </si>
  <si>
    <t>10,946</t>
  </si>
  <si>
    <t>7,090</t>
  </si>
  <si>
    <t>3,867</t>
  </si>
  <si>
    <t>3,112</t>
  </si>
  <si>
    <t>.0 to 4 years</t>
  </si>
  <si>
    <t>204</t>
  </si>
  <si>
    <t>0.5</t>
  </si>
  <si>
    <t>1.4</t>
  </si>
  <si>
    <t>.5 to 9 years</t>
  </si>
  <si>
    <t>585</t>
  </si>
  <si>
    <t>1.5</t>
  </si>
  <si>
    <t>3.9</t>
  </si>
  <si>
    <t>.10 to 14 years</t>
  </si>
  <si>
    <t>991</t>
  </si>
  <si>
    <t>2.5</t>
  </si>
  <si>
    <t>890</t>
  </si>
  <si>
    <t>101</t>
  </si>
  <si>
    <t>0.9</t>
  </si>
  <si>
    <t>.15 to 19 years</t>
  </si>
  <si>
    <t>1,498</t>
  </si>
  <si>
    <t>3.7</t>
  </si>
  <si>
    <t>1,022</t>
  </si>
  <si>
    <t>6.8</t>
  </si>
  <si>
    <t>475</t>
  </si>
  <si>
    <t>4.3</t>
  </si>
  <si>
    <t>.20 to 24 years</t>
  </si>
  <si>
    <t>2,536</t>
  </si>
  <si>
    <t>6.3</t>
  </si>
  <si>
    <t>1,650</t>
  </si>
  <si>
    <t>11.0</t>
  </si>
  <si>
    <t>823</t>
  </si>
  <si>
    <t>7.5</t>
  </si>
  <si>
    <t>63</t>
  </si>
  <si>
    <t>.25 to 29 years</t>
  </si>
  <si>
    <t>3,582</t>
  </si>
  <si>
    <t>9.0</t>
  </si>
  <si>
    <t>2,259</t>
  </si>
  <si>
    <t>15.1</t>
  </si>
  <si>
    <t>923</t>
  </si>
  <si>
    <t>8.4</t>
  </si>
  <si>
    <t>401</t>
  </si>
  <si>
    <t>5.7</t>
  </si>
  <si>
    <t>.30 to 34 years</t>
  </si>
  <si>
    <t>4,200</t>
  </si>
  <si>
    <t>10.5</t>
  </si>
  <si>
    <t>2,287</t>
  </si>
  <si>
    <t>1,342</t>
  </si>
  <si>
    <t>12.3</t>
  </si>
  <si>
    <t>540</t>
  </si>
  <si>
    <t>7.6</t>
  </si>
  <si>
    <t>32</t>
  </si>
  <si>
    <t>0.8</t>
  </si>
  <si>
    <t>.35 to 39 years</t>
  </si>
  <si>
    <t>4,455</t>
  </si>
  <si>
    <t>1,815</t>
  </si>
  <si>
    <t>12.1</t>
  </si>
  <si>
    <t>1,710</t>
  </si>
  <si>
    <t>15.6</t>
  </si>
  <si>
    <t>645</t>
  </si>
  <si>
    <t>9.1</t>
  </si>
  <si>
    <t>284</t>
  </si>
  <si>
    <t>.40 to 44 years</t>
  </si>
  <si>
    <t>4,246</t>
  </si>
  <si>
    <t>10.6</t>
  </si>
  <si>
    <t>1,225</t>
  </si>
  <si>
    <t>8.2</t>
  </si>
  <si>
    <t>1,565</t>
  </si>
  <si>
    <t>14.3</t>
  </si>
  <si>
    <t>1,033</t>
  </si>
  <si>
    <t>14.6</t>
  </si>
  <si>
    <t>397</t>
  </si>
  <si>
    <t>10.3</t>
  </si>
  <si>
    <t>26</t>
  </si>
  <si>
    <t>.45 to 49 years</t>
  </si>
  <si>
    <t>4,111</t>
  </si>
  <si>
    <t>984</t>
  </si>
  <si>
    <t>6.6</t>
  </si>
  <si>
    <t>1,294</t>
  </si>
  <si>
    <t>11.8</t>
  </si>
  <si>
    <t>1,238</t>
  </si>
  <si>
    <t>17.5</t>
  </si>
  <si>
    <t>444</t>
  </si>
  <si>
    <t>11.5</t>
  </si>
  <si>
    <t>151</t>
  </si>
  <si>
    <t>4.8</t>
  </si>
  <si>
    <t>.50 to 54 years</t>
  </si>
  <si>
    <t>3,474</t>
  </si>
  <si>
    <t>8.7</t>
  </si>
  <si>
    <t>1,117</t>
  </si>
  <si>
    <t>15.8</t>
  </si>
  <si>
    <t>571</t>
  </si>
  <si>
    <t>14.8</t>
  </si>
  <si>
    <t>250</t>
  </si>
  <si>
    <t>8.0</t>
  </si>
  <si>
    <t>.55 to 59 years</t>
  </si>
  <si>
    <t>2,849</t>
  </si>
  <si>
    <t>7.1</t>
  </si>
  <si>
    <t>469</t>
  </si>
  <si>
    <t>3.1</t>
  </si>
  <si>
    <t>629</t>
  </si>
  <si>
    <t>837</t>
  </si>
  <si>
    <t>643</t>
  </si>
  <si>
    <t>270</t>
  </si>
  <si>
    <t>.60 to 64 years</t>
  </si>
  <si>
    <t>2,279</t>
  </si>
  <si>
    <t>354</t>
  </si>
  <si>
    <t>2.4</t>
  </si>
  <si>
    <t>447</t>
  </si>
  <si>
    <t>4.1</t>
  </si>
  <si>
    <t>492</t>
  </si>
  <si>
    <t>6.9</t>
  </si>
  <si>
    <t>404</t>
  </si>
  <si>
    <t>13.0</t>
  </si>
  <si>
    <t>.65 to 69 years</t>
  </si>
  <si>
    <t>1,589</t>
  </si>
  <si>
    <t>4.0</t>
  </si>
  <si>
    <t>193</t>
  </si>
  <si>
    <t>1.3</t>
  </si>
  <si>
    <t>230</t>
  </si>
  <si>
    <t>2.1</t>
  </si>
  <si>
    <t>274</t>
  </si>
  <si>
    <t>372</t>
  </si>
  <si>
    <t>9.6</t>
  </si>
  <si>
    <t>520</t>
  </si>
  <si>
    <t>16.7</t>
  </si>
  <si>
    <t>.70 to 74 years</t>
  </si>
  <si>
    <t>1,300</t>
  </si>
  <si>
    <t>3.3</t>
  </si>
  <si>
    <t>186</t>
  </si>
  <si>
    <t>1.2</t>
  </si>
  <si>
    <t>201</t>
  </si>
  <si>
    <t>1.8</t>
  </si>
  <si>
    <t>175</t>
  </si>
  <si>
    <t>245</t>
  </si>
  <si>
    <t>491</t>
  </si>
  <si>
    <t>.75 to 79 years</t>
  </si>
  <si>
    <t>887</t>
  </si>
  <si>
    <t>2.2</t>
  </si>
  <si>
    <t>91</t>
  </si>
  <si>
    <t>0.6</t>
  </si>
  <si>
    <t>148</t>
  </si>
  <si>
    <t>128</t>
  </si>
  <si>
    <t>134</t>
  </si>
  <si>
    <t>3.5</t>
  </si>
  <si>
    <t>.80 to 84 years</t>
  </si>
  <si>
    <t>631</t>
  </si>
  <si>
    <t>1.6</t>
  </si>
  <si>
    <t>56</t>
  </si>
  <si>
    <t>0.4</t>
  </si>
  <si>
    <t>107</t>
  </si>
  <si>
    <t>1.0</t>
  </si>
  <si>
    <t>77</t>
  </si>
  <si>
    <t>1.1</t>
  </si>
  <si>
    <t>78</t>
  </si>
  <si>
    <t>2.0</t>
  </si>
  <si>
    <t>313</t>
  </si>
  <si>
    <t>.85 years and over</t>
  </si>
  <si>
    <t>559</t>
  </si>
  <si>
    <t>46</t>
  </si>
  <si>
    <t>0.3</t>
  </si>
  <si>
    <t>60</t>
  </si>
  <si>
    <t>69</t>
  </si>
  <si>
    <t>84</t>
  </si>
  <si>
    <t>301</t>
  </si>
  <si>
    <t>9.7</t>
  </si>
  <si>
    <t>.Under 15 years</t>
  </si>
  <si>
    <t>1,781</t>
  </si>
  <si>
    <t>4.5</t>
  </si>
  <si>
    <t>1,679</t>
  </si>
  <si>
    <t>.15 years and over</t>
  </si>
  <si>
    <t>38,195</t>
  </si>
  <si>
    <t>95.5</t>
  </si>
  <si>
    <t>13,281</t>
  </si>
  <si>
    <t>88.8</t>
  </si>
  <si>
    <t>10,844</t>
  </si>
  <si>
    <t>99.1</t>
  </si>
  <si>
    <t>.Under 16 years</t>
  </si>
  <si>
    <t>2,044</t>
  </si>
  <si>
    <t>1,887</t>
  </si>
  <si>
    <t>12.6</t>
  </si>
  <si>
    <t>157</t>
  </si>
  <si>
    <t>.16 years and over</t>
  </si>
  <si>
    <t>37,932</t>
  </si>
  <si>
    <t>94.9</t>
  </si>
  <si>
    <t>13,073</t>
  </si>
  <si>
    <t>87.4</t>
  </si>
  <si>
    <t>10,789</t>
  </si>
  <si>
    <t>98.6</t>
  </si>
  <si>
    <t>.Under 18 years</t>
  </si>
  <si>
    <t>2,612</t>
  </si>
  <si>
    <t>6.5</t>
  </si>
  <si>
    <t>2,256</t>
  </si>
  <si>
    <t>356</t>
  </si>
  <si>
    <t>3.2</t>
  </si>
  <si>
    <t>.18 years and over</t>
  </si>
  <si>
    <t>37,364</t>
  </si>
  <si>
    <t>93.5</t>
  </si>
  <si>
    <t>12,704</t>
  </si>
  <si>
    <t>84.9</t>
  </si>
  <si>
    <t>10,590</t>
  </si>
  <si>
    <t>96.8</t>
  </si>
  <si>
    <t>.Under 21 years</t>
  </si>
  <si>
    <t>3,686</t>
  </si>
  <si>
    <t>9.2</t>
  </si>
  <si>
    <t>2,954</t>
  </si>
  <si>
    <t>19.7</t>
  </si>
  <si>
    <t>733</t>
  </si>
  <si>
    <t>.21 years and over</t>
  </si>
  <si>
    <t>36,290</t>
  </si>
  <si>
    <t>90.8</t>
  </si>
  <si>
    <t>12,007</t>
  </si>
  <si>
    <t>80.3</t>
  </si>
  <si>
    <t>10,213</t>
  </si>
  <si>
    <t>93.3</t>
  </si>
  <si>
    <t>.Under 55 years</t>
  </si>
  <si>
    <t>29,883</t>
  </si>
  <si>
    <t>74.8</t>
  </si>
  <si>
    <t>13,566</t>
  </si>
  <si>
    <t>90.7</t>
  </si>
  <si>
    <t>9,124</t>
  </si>
  <si>
    <t>83.4</t>
  </si>
  <si>
    <t>5,038</t>
  </si>
  <si>
    <t>71.0</t>
  </si>
  <si>
    <t>1,729</t>
  </si>
  <si>
    <t>44.7</t>
  </si>
  <si>
    <t>427</t>
  </si>
  <si>
    <t>13.7</t>
  </si>
  <si>
    <t>.55 years and over</t>
  </si>
  <si>
    <t>10,093</t>
  </si>
  <si>
    <t>25.2</t>
  </si>
  <si>
    <t>1,394</t>
  </si>
  <si>
    <t>9.3</t>
  </si>
  <si>
    <t>1,822</t>
  </si>
  <si>
    <t>2,053</t>
  </si>
  <si>
    <t>29.0</t>
  </si>
  <si>
    <t>2,138</t>
  </si>
  <si>
    <t>55.3</t>
  </si>
  <si>
    <t>2,685</t>
  </si>
  <si>
    <t>86.3</t>
  </si>
  <si>
    <t>.Under 65 years</t>
  </si>
  <si>
    <t>35,011</t>
  </si>
  <si>
    <t>87.6</t>
  </si>
  <si>
    <t>14,389</t>
  </si>
  <si>
    <t>96.2</t>
  </si>
  <si>
    <t>10,200</t>
  </si>
  <si>
    <t>93.2</t>
  </si>
  <si>
    <t>6,367</t>
  </si>
  <si>
    <t>89.8</t>
  </si>
  <si>
    <t>76.4</t>
  </si>
  <si>
    <t>1,100</t>
  </si>
  <si>
    <t>35.4</t>
  </si>
  <si>
    <t>.65 years and over</t>
  </si>
  <si>
    <t>4,965</t>
  </si>
  <si>
    <t>3.8</t>
  </si>
  <si>
    <t>746</t>
  </si>
  <si>
    <t>723</t>
  </si>
  <si>
    <t>913</t>
  </si>
  <si>
    <t>23.6</t>
  </si>
  <si>
    <t>2,012</t>
  </si>
  <si>
    <t>64.6</t>
  </si>
  <si>
    <t>.Median age (years)</t>
  </si>
  <si>
    <t>(X) Not applicable.</t>
  </si>
  <si>
    <t>- Represents zero or rounds to 0.0.</t>
  </si>
  <si>
    <t>Male</t>
  </si>
  <si>
    <t>19,617</t>
  </si>
  <si>
    <t>7,513</t>
  </si>
  <si>
    <t>5,290</t>
  </si>
  <si>
    <t>3,597</t>
  </si>
  <si>
    <t>1,898</t>
  </si>
  <si>
    <t>1,319</t>
  </si>
  <si>
    <t>87</t>
  </si>
  <si>
    <t>272</t>
  </si>
  <si>
    <t>3.6</t>
  </si>
  <si>
    <t>529</t>
  </si>
  <si>
    <t>2.7</t>
  </si>
  <si>
    <t>480</t>
  </si>
  <si>
    <t>6.4</t>
  </si>
  <si>
    <t>49</t>
  </si>
  <si>
    <t>783</t>
  </si>
  <si>
    <t>536</t>
  </si>
  <si>
    <t>247</t>
  </si>
  <si>
    <t>912</t>
  </si>
  <si>
    <t>392</t>
  </si>
  <si>
    <t>39</t>
  </si>
  <si>
    <t>1,899</t>
  </si>
  <si>
    <t>1,196</t>
  </si>
  <si>
    <t>15.9</t>
  </si>
  <si>
    <t>509</t>
  </si>
  <si>
    <t>194</t>
  </si>
  <si>
    <t>5.4</t>
  </si>
  <si>
    <t>2,101</t>
  </si>
  <si>
    <t>10.7</t>
  </si>
  <si>
    <t>1,106</t>
  </si>
  <si>
    <t>14.7</t>
  </si>
  <si>
    <t>683</t>
  </si>
  <si>
    <t>12.9</t>
  </si>
  <si>
    <t>298</t>
  </si>
  <si>
    <t>8.3</t>
  </si>
  <si>
    <t>15</t>
  </si>
  <si>
    <t>2,254</t>
  </si>
  <si>
    <t>901</t>
  </si>
  <si>
    <t>12.0</t>
  </si>
  <si>
    <t>894</t>
  </si>
  <si>
    <t>16.9</t>
  </si>
  <si>
    <t>340</t>
  </si>
  <si>
    <t>120</t>
  </si>
  <si>
    <t>2,097</t>
  </si>
  <si>
    <t>621</t>
  </si>
  <si>
    <t>712</t>
  </si>
  <si>
    <t>13.5</t>
  </si>
  <si>
    <t>561</t>
  </si>
  <si>
    <t>190</t>
  </si>
  <si>
    <t>10.0</t>
  </si>
  <si>
    <t>13</t>
  </si>
  <si>
    <t>2,049</t>
  </si>
  <si>
    <t>10.4</t>
  </si>
  <si>
    <t>463</t>
  </si>
  <si>
    <t>612</t>
  </si>
  <si>
    <t>11.6</t>
  </si>
  <si>
    <t>635</t>
  </si>
  <si>
    <t>17.6</t>
  </si>
  <si>
    <t>256</t>
  </si>
  <si>
    <t>83</t>
  </si>
  <si>
    <t>1,718</t>
  </si>
  <si>
    <t>8.8</t>
  </si>
  <si>
    <t>311</t>
  </si>
  <si>
    <t>383</t>
  </si>
  <si>
    <t>7.2</t>
  </si>
  <si>
    <t>586</t>
  </si>
  <si>
    <t>16.3</t>
  </si>
  <si>
    <t>308</t>
  </si>
  <si>
    <t>16.2</t>
  </si>
  <si>
    <t>131</t>
  </si>
  <si>
    <t>9.9</t>
  </si>
  <si>
    <t>1,377</t>
  </si>
  <si>
    <t>7.0</t>
  </si>
  <si>
    <t>234</t>
  </si>
  <si>
    <t>295</t>
  </si>
  <si>
    <t>5.6</t>
  </si>
  <si>
    <t>306</t>
  </si>
  <si>
    <t>138</t>
  </si>
  <si>
    <t>1,036</t>
  </si>
  <si>
    <t>5.3</t>
  </si>
  <si>
    <t>170</t>
  </si>
  <si>
    <t>2.3</t>
  </si>
  <si>
    <t>208</t>
  </si>
  <si>
    <t>212</t>
  </si>
  <si>
    <t>275</t>
  </si>
  <si>
    <t>14.5</t>
  </si>
  <si>
    <t>171</t>
  </si>
  <si>
    <t>737</t>
  </si>
  <si>
    <t>68</t>
  </si>
  <si>
    <t>145</t>
  </si>
  <si>
    <t>209</t>
  </si>
  <si>
    <t>16.0</t>
  </si>
  <si>
    <t>553</t>
  </si>
  <si>
    <t>75</t>
  </si>
  <si>
    <t>90</t>
  </si>
  <si>
    <t>1.7</t>
  </si>
  <si>
    <t>80</t>
  </si>
  <si>
    <t>205</t>
  </si>
  <si>
    <t>15.5</t>
  </si>
  <si>
    <t>55</t>
  </si>
  <si>
    <t>51</t>
  </si>
  <si>
    <t>144</t>
  </si>
  <si>
    <t>246</t>
  </si>
  <si>
    <t>22</t>
  </si>
  <si>
    <t>44</t>
  </si>
  <si>
    <t>29</t>
  </si>
  <si>
    <t>34</t>
  </si>
  <si>
    <t>117</t>
  </si>
  <si>
    <t>8.9</t>
  </si>
  <si>
    <t>197</t>
  </si>
  <si>
    <t>20</t>
  </si>
  <si>
    <t>25</t>
  </si>
  <si>
    <t>0.7</t>
  </si>
  <si>
    <t>104</t>
  </si>
  <si>
    <t>888</t>
  </si>
  <si>
    <t>839</t>
  </si>
  <si>
    <t>18,729</t>
  </si>
  <si>
    <t>6,674</t>
  </si>
  <si>
    <t>5,241</t>
  </si>
  <si>
    <t>1,020</t>
  </si>
  <si>
    <t>5.2</t>
  </si>
  <si>
    <t>942</t>
  </si>
  <si>
    <t>12.5</t>
  </si>
  <si>
    <t>18,597</t>
  </si>
  <si>
    <t>94.8</t>
  </si>
  <si>
    <t>6,571</t>
  </si>
  <si>
    <t>87.5</t>
  </si>
  <si>
    <t>5,213</t>
  </si>
  <si>
    <t>98.5</t>
  </si>
  <si>
    <t>1,293</t>
  </si>
  <si>
    <t>1,124</t>
  </si>
  <si>
    <t>15.0</t>
  </si>
  <si>
    <t>169</t>
  </si>
  <si>
    <t>18,324</t>
  </si>
  <si>
    <t>93.4</t>
  </si>
  <si>
    <t>6,389</t>
  </si>
  <si>
    <t>85.0</t>
  </si>
  <si>
    <t>5,121</t>
  </si>
  <si>
    <t>1,909</t>
  </si>
  <si>
    <t>1,522</t>
  </si>
  <si>
    <t>20.3</t>
  </si>
  <si>
    <t>17,709</t>
  </si>
  <si>
    <t>90.3</t>
  </si>
  <si>
    <t>5,992</t>
  </si>
  <si>
    <t>79.7</t>
  </si>
  <si>
    <t>4,903</t>
  </si>
  <si>
    <t>92.7</t>
  </si>
  <si>
    <t>15,132</t>
  </si>
  <si>
    <t>77.1</t>
  </si>
  <si>
    <t>6,885</t>
  </si>
  <si>
    <t>91.6</t>
  </si>
  <si>
    <t>4,481</t>
  </si>
  <si>
    <t>84.7</t>
  </si>
  <si>
    <t>2,651</t>
  </si>
  <si>
    <t>73.7</t>
  </si>
  <si>
    <t>46.8</t>
  </si>
  <si>
    <t>228</t>
  </si>
  <si>
    <t>17.3</t>
  </si>
  <si>
    <t>4,485</t>
  </si>
  <si>
    <t>22.9</t>
  </si>
  <si>
    <t>628</t>
  </si>
  <si>
    <t>810</t>
  </si>
  <si>
    <t>946</t>
  </si>
  <si>
    <t>26.3</t>
  </si>
  <si>
    <t>1,010</t>
  </si>
  <si>
    <t>53.2</t>
  </si>
  <si>
    <t>1,091</t>
  </si>
  <si>
    <t>82.7</t>
  </si>
  <si>
    <t>17,545</t>
  </si>
  <si>
    <t>89.4</t>
  </si>
  <si>
    <t>7,289</t>
  </si>
  <si>
    <t>97.0</t>
  </si>
  <si>
    <t>4,983</t>
  </si>
  <si>
    <t>94.2</t>
  </si>
  <si>
    <t>3,267</t>
  </si>
  <si>
    <t>1,469</t>
  </si>
  <si>
    <t>77.4</t>
  </si>
  <si>
    <t>537</t>
  </si>
  <si>
    <t>40.7</t>
  </si>
  <si>
    <t>2,072</t>
  </si>
  <si>
    <t>224</t>
  </si>
  <si>
    <t>3.0</t>
  </si>
  <si>
    <t>307</t>
  </si>
  <si>
    <t>5.8</t>
  </si>
  <si>
    <t>330</t>
  </si>
  <si>
    <t>429</t>
  </si>
  <si>
    <t>22.6</t>
  </si>
  <si>
    <t>782</t>
  </si>
  <si>
    <t>59.3</t>
  </si>
  <si>
    <t>Female</t>
  </si>
  <si>
    <t>20,359</t>
  </si>
  <si>
    <t>7,447</t>
  </si>
  <si>
    <t>5,655</t>
  </si>
  <si>
    <t>3,493</t>
  </si>
  <si>
    <t>1,969</t>
  </si>
  <si>
    <t>1,794</t>
  </si>
  <si>
    <t>4.2</t>
  </si>
  <si>
    <t>411</t>
  </si>
  <si>
    <t>5.5</t>
  </si>
  <si>
    <t>715</t>
  </si>
  <si>
    <t>486</t>
  </si>
  <si>
    <t>1,194</t>
  </si>
  <si>
    <t>738</t>
  </si>
  <si>
    <t>431</t>
  </si>
  <si>
    <t>1,684</t>
  </si>
  <si>
    <t>1,063</t>
  </si>
  <si>
    <t>414</t>
  </si>
  <si>
    <t>207</t>
  </si>
  <si>
    <t>2,099</t>
  </si>
  <si>
    <t>1,181</t>
  </si>
  <si>
    <t>659</t>
  </si>
  <si>
    <t>243</t>
  </si>
  <si>
    <t>17</t>
  </si>
  <si>
    <t>2,201</t>
  </si>
  <si>
    <t>10.8</t>
  </si>
  <si>
    <t>914</t>
  </si>
  <si>
    <t>816</t>
  </si>
  <si>
    <t>14.4</t>
  </si>
  <si>
    <t>305</t>
  </si>
  <si>
    <t>165</t>
  </si>
  <si>
    <t>2,149</t>
  </si>
  <si>
    <t>604</t>
  </si>
  <si>
    <t>853</t>
  </si>
  <si>
    <t>472</t>
  </si>
  <si>
    <t>2,062</t>
  </si>
  <si>
    <t>521</t>
  </si>
  <si>
    <t>603</t>
  </si>
  <si>
    <t>188</t>
  </si>
  <si>
    <t>67</t>
  </si>
  <si>
    <t>1,756</t>
  </si>
  <si>
    <t>8.6</t>
  </si>
  <si>
    <t>334</t>
  </si>
  <si>
    <t>508</t>
  </si>
  <si>
    <t>531</t>
  </si>
  <si>
    <t>15.2</t>
  </si>
  <si>
    <t>264</t>
  </si>
  <si>
    <t>13.4</t>
  </si>
  <si>
    <t>119</t>
  </si>
  <si>
    <t>1,471</t>
  </si>
  <si>
    <t>236</t>
  </si>
  <si>
    <t>335</t>
  </si>
  <si>
    <t>433</t>
  </si>
  <si>
    <t>337</t>
  </si>
  <si>
    <t>17.1</t>
  </si>
  <si>
    <t>1,243</t>
  </si>
  <si>
    <t>184</t>
  </si>
  <si>
    <t>239</t>
  </si>
  <si>
    <t>280</t>
  </si>
  <si>
    <t>233</t>
  </si>
  <si>
    <t>852</t>
  </si>
  <si>
    <t>125</t>
  </si>
  <si>
    <t>126</t>
  </si>
  <si>
    <t>129</t>
  </si>
  <si>
    <t>163</t>
  </si>
  <si>
    <t>309</t>
  </si>
  <si>
    <t>17.2</t>
  </si>
  <si>
    <t>747</t>
  </si>
  <si>
    <t>112</t>
  </si>
  <si>
    <t>95</t>
  </si>
  <si>
    <t>142</t>
  </si>
  <si>
    <t>287</t>
  </si>
  <si>
    <t>93</t>
  </si>
  <si>
    <t>242</t>
  </si>
  <si>
    <t>385</t>
  </si>
  <si>
    <t>1.9</t>
  </si>
  <si>
    <t>48</t>
  </si>
  <si>
    <t>45</t>
  </si>
  <si>
    <t>196</t>
  </si>
  <si>
    <t>362</t>
  </si>
  <si>
    <t>2.6</t>
  </si>
  <si>
    <t>893</t>
  </si>
  <si>
    <t>4.4</t>
  </si>
  <si>
    <t>841</t>
  </si>
  <si>
    <t>11.3</t>
  </si>
  <si>
    <t>19,466</t>
  </si>
  <si>
    <t>95.6</t>
  </si>
  <si>
    <t>6,607</t>
  </si>
  <si>
    <t>88.7</t>
  </si>
  <si>
    <t>5,604</t>
  </si>
  <si>
    <t>1,024</t>
  </si>
  <si>
    <t>5.0</t>
  </si>
  <si>
    <t>945</t>
  </si>
  <si>
    <t>12.7</t>
  </si>
  <si>
    <t>79</t>
  </si>
  <si>
    <t>19,334</t>
  </si>
  <si>
    <t>95.0</t>
  </si>
  <si>
    <t>6,502</t>
  </si>
  <si>
    <t>87.3</t>
  </si>
  <si>
    <t>5,576</t>
  </si>
  <si>
    <t>1,132</t>
  </si>
  <si>
    <t>19,040</t>
  </si>
  <si>
    <t>6,315</t>
  </si>
  <si>
    <t>84.8</t>
  </si>
  <si>
    <t>5,469</t>
  </si>
  <si>
    <t>96.7</t>
  </si>
  <si>
    <t>1,778</t>
  </si>
  <si>
    <t>1,432</t>
  </si>
  <si>
    <t>19.2</t>
  </si>
  <si>
    <t>346</t>
  </si>
  <si>
    <t>18,581</t>
  </si>
  <si>
    <t>91.3</t>
  </si>
  <si>
    <t>6,015</t>
  </si>
  <si>
    <t>80.8</t>
  </si>
  <si>
    <t>5,310</t>
  </si>
  <si>
    <t>93.9</t>
  </si>
  <si>
    <t>14,751</t>
  </si>
  <si>
    <t>6,681</t>
  </si>
  <si>
    <t>89.7</t>
  </si>
  <si>
    <t>4,643</t>
  </si>
  <si>
    <t>82.1</t>
  </si>
  <si>
    <t>2,387</t>
  </si>
  <si>
    <t>68.3</t>
  </si>
  <si>
    <t>42.7</t>
  </si>
  <si>
    <t>199</t>
  </si>
  <si>
    <t>5,608</t>
  </si>
  <si>
    <t>27.5</t>
  </si>
  <si>
    <t>767</t>
  </si>
  <si>
    <t>1,012</t>
  </si>
  <si>
    <t>17.9</t>
  </si>
  <si>
    <t>1,107</t>
  </si>
  <si>
    <t>31.7</t>
  </si>
  <si>
    <t>1,128</t>
  </si>
  <si>
    <t>57.3</t>
  </si>
  <si>
    <t>1,594</t>
  </si>
  <si>
    <t>88.9</t>
  </si>
  <si>
    <t>17,466</t>
  </si>
  <si>
    <t>85.8</t>
  </si>
  <si>
    <t>7,100</t>
  </si>
  <si>
    <t>95.3</t>
  </si>
  <si>
    <t>5,217</t>
  </si>
  <si>
    <t>92.2</t>
  </si>
  <si>
    <t>3,100</t>
  </si>
  <si>
    <t>1,486</t>
  </si>
  <si>
    <t>75.4</t>
  </si>
  <si>
    <t>563</t>
  </si>
  <si>
    <t>31.4</t>
  </si>
  <si>
    <t>2,893</t>
  </si>
  <si>
    <t>14.2</t>
  </si>
  <si>
    <t>347</t>
  </si>
  <si>
    <t>439</t>
  </si>
  <si>
    <t>393</t>
  </si>
  <si>
    <t>483</t>
  </si>
  <si>
    <t>24.6</t>
  </si>
  <si>
    <t>1,230</t>
  </si>
  <si>
    <t>68.6</t>
  </si>
  <si>
    <t>Table 2.4</t>
  </si>
  <si>
    <t>Foreign-Born Households by Household Type, Size, and Year of Entry of the Householder: 2012</t>
  </si>
  <si>
    <t>Household type and size</t>
  </si>
  <si>
    <t>.One person</t>
  </si>
  <si>
    <t>.Two people</t>
  </si>
  <si>
    <t>25.1</t>
  </si>
  <si>
    <t>.Three people</t>
  </si>
  <si>
    <t>17.8</t>
  </si>
  <si>
    <t>18.6</t>
  </si>
  <si>
    <t>.Four people</t>
  </si>
  <si>
    <t>.Five or more people</t>
  </si>
  <si>
    <t>19.0</t>
  </si>
  <si>
    <t>Family households2</t>
  </si>
  <si>
    <t>159</t>
  </si>
  <si>
    <t>3,299</t>
  </si>
  <si>
    <t>27.8</t>
  </si>
  <si>
    <t>26.2</t>
  </si>
  <si>
    <t>3,226</t>
  </si>
  <si>
    <t>26.1</t>
  </si>
  <si>
    <r>
      <t xml:space="preserve">2 </t>
    </r>
    <r>
      <rPr>
        <sz val="10"/>
        <color indexed="10"/>
        <rFont val="Arial"/>
        <family val="2"/>
      </rPr>
      <t>Households in which at least one member is related to the person who owns or rents the occupied housing unit (householder).</t>
    </r>
  </si>
  <si>
    <t>Table 2.5</t>
  </si>
  <si>
    <t>Educational Attainment of the Foreign-Born Population 25 Years and Over by Sex and Year of Entry: 2012</t>
  </si>
  <si>
    <t>Sex and educational attainment1</t>
  </si>
  <si>
    <t>.Less than 9th grade</t>
  </si>
  <si>
    <t>17.7</t>
  </si>
  <si>
    <t>.9th to 12th grade (no diploma)</t>
  </si>
  <si>
    <t>.High school graduate</t>
  </si>
  <si>
    <t>26.7</t>
  </si>
  <si>
    <t>.Some college or associate degree</t>
  </si>
  <si>
    <t>.Bachelor's degree</t>
  </si>
  <si>
    <t>.Master's degree</t>
  </si>
  <si>
    <t>9.8</t>
  </si>
  <si>
    <t>.Professional degree</t>
  </si>
  <si>
    <t>96</t>
  </si>
  <si>
    <t>.Doctorate degree</t>
  </si>
  <si>
    <t>.Less than high school diploma</t>
  </si>
  <si>
    <t>29.3</t>
  </si>
  <si>
    <t>26.9</t>
  </si>
  <si>
    <t>.High school graduate or more</t>
  </si>
  <si>
    <t>70.7</t>
  </si>
  <si>
    <t>73.1</t>
  </si>
  <si>
    <t>.Less than bachelor's degree</t>
  </si>
  <si>
    <t>.Bachelor's degree or more</t>
  </si>
  <si>
    <t>32.9</t>
  </si>
  <si>
    <t>.Less than master's degree</t>
  </si>
  <si>
    <t>.Master's degree or more</t>
  </si>
  <si>
    <t>1,450</t>
  </si>
  <si>
    <t>9.5</t>
  </si>
  <si>
    <t>390</t>
  </si>
  <si>
    <t>16.8</t>
  </si>
  <si>
    <t>136</t>
  </si>
  <si>
    <t>17,558</t>
  </si>
  <si>
    <t>5,383</t>
  </si>
  <si>
    <t>4,944</t>
  </si>
  <si>
    <t>3,469</t>
  </si>
  <si>
    <t>18.4</t>
  </si>
  <si>
    <t>958</t>
  </si>
  <si>
    <t>903</t>
  </si>
  <si>
    <t>676</t>
  </si>
  <si>
    <t>19.5</t>
  </si>
  <si>
    <t>388</t>
  </si>
  <si>
    <t>302</t>
  </si>
  <si>
    <t>1,649</t>
  </si>
  <si>
    <t>523</t>
  </si>
  <si>
    <t>547</t>
  </si>
  <si>
    <t>341</t>
  </si>
  <si>
    <t>127</t>
  </si>
  <si>
    <t>4,691</t>
  </si>
  <si>
    <t>1,352</t>
  </si>
  <si>
    <t>907</t>
  </si>
  <si>
    <t>590</t>
  </si>
  <si>
    <t>2,949</t>
  </si>
  <si>
    <t>760</t>
  </si>
  <si>
    <t>795</t>
  </si>
  <si>
    <t>16.1</t>
  </si>
  <si>
    <t>615</t>
  </si>
  <si>
    <t>378</t>
  </si>
  <si>
    <t>400</t>
  </si>
  <si>
    <t>22.3</t>
  </si>
  <si>
    <t>18.8</t>
  </si>
  <si>
    <t>1,094</t>
  </si>
  <si>
    <t>938</t>
  </si>
  <si>
    <t>644</t>
  </si>
  <si>
    <t>254</t>
  </si>
  <si>
    <t>1,280</t>
  </si>
  <si>
    <t>513</t>
  </si>
  <si>
    <t>351</t>
  </si>
  <si>
    <t>73</t>
  </si>
  <si>
    <t>33</t>
  </si>
  <si>
    <t>30</t>
  </si>
  <si>
    <t>257</t>
  </si>
  <si>
    <t>111</t>
  </si>
  <si>
    <t>41</t>
  </si>
  <si>
    <t>24</t>
  </si>
  <si>
    <t>4,876</t>
  </si>
  <si>
    <t>1,481</t>
  </si>
  <si>
    <t>1,017</t>
  </si>
  <si>
    <t>515</t>
  </si>
  <si>
    <t>23.1</t>
  </si>
  <si>
    <t>12,682</t>
  </si>
  <si>
    <t>72.2</t>
  </si>
  <si>
    <t>3,902</t>
  </si>
  <si>
    <t>3,494</t>
  </si>
  <si>
    <t>2,452</t>
  </si>
  <si>
    <t>1,455</t>
  </si>
  <si>
    <t>73.9</t>
  </si>
  <si>
    <t>1,380</t>
  </si>
  <si>
    <t>76.9</t>
  </si>
  <si>
    <t>12,515</t>
  </si>
  <si>
    <t>71.3</t>
  </si>
  <si>
    <t>3,592</t>
  </si>
  <si>
    <t>66.7</t>
  </si>
  <si>
    <t>3,539</t>
  </si>
  <si>
    <t>71.6</t>
  </si>
  <si>
    <t>2,539</t>
  </si>
  <si>
    <t>73.2</t>
  </si>
  <si>
    <t>1,440</t>
  </si>
  <si>
    <t>1,404</t>
  </si>
  <si>
    <t>78.3</t>
  </si>
  <si>
    <t>5,043</t>
  </si>
  <si>
    <t>28.7</t>
  </si>
  <si>
    <t>1,790</t>
  </si>
  <si>
    <t>33.3</t>
  </si>
  <si>
    <t>1,405</t>
  </si>
  <si>
    <t>28.4</t>
  </si>
  <si>
    <t>930</t>
  </si>
  <si>
    <t>26.8</t>
  </si>
  <si>
    <t>21.7</t>
  </si>
  <si>
    <t>15,814</t>
  </si>
  <si>
    <t>90.1</t>
  </si>
  <si>
    <t>4,686</t>
  </si>
  <si>
    <t>87.1</t>
  </si>
  <si>
    <t>4,477</t>
  </si>
  <si>
    <t>90.6</t>
  </si>
  <si>
    <t>3,183</t>
  </si>
  <si>
    <t>91.8</t>
  </si>
  <si>
    <t>1,811</t>
  </si>
  <si>
    <t>91.9</t>
  </si>
  <si>
    <t>1,658</t>
  </si>
  <si>
    <t>92.4</t>
  </si>
  <si>
    <t>1,744</t>
  </si>
  <si>
    <t>696</t>
  </si>
  <si>
    <t>467</t>
  </si>
  <si>
    <t>286</t>
  </si>
  <si>
    <r>
      <t>2000 or later</t>
    </r>
    <r>
      <rPr>
        <vertAlign val="superscript"/>
        <sz val="10"/>
        <color indexed="10"/>
        <rFont val="Arial"/>
        <family val="2"/>
      </rPr>
      <t>2</t>
    </r>
  </si>
  <si>
    <r>
      <t xml:space="preserve">1 </t>
    </r>
    <r>
      <rPr>
        <sz val="10"/>
        <color indexed="10"/>
        <rFont val="Arial"/>
        <family val="2"/>
      </rPr>
      <t>Educational attainment is measured in years of school completed, not attended.</t>
    </r>
  </si>
  <si>
    <r>
      <t xml:space="preserve">2 </t>
    </r>
    <r>
      <rPr>
        <sz val="10"/>
        <color indexed="10"/>
        <rFont val="Arial"/>
        <family val="2"/>
      </rPr>
      <t>The category '2000 or later' includes 2000-2012.</t>
    </r>
  </si>
  <si>
    <t>Table 2.10</t>
  </si>
  <si>
    <t>Total Money Income of Foreign-Born Households by Household Type and Year of Entry: 2011</t>
  </si>
  <si>
    <t>.$1 to $14,999 or loss</t>
  </si>
  <si>
    <t>.$15,000 to $29,999</t>
  </si>
  <si>
    <t>.$30,000 to $39,999</t>
  </si>
  <si>
    <t>.$40,000 to $49,999</t>
  </si>
  <si>
    <t>.$50,000 to $74,999</t>
  </si>
  <si>
    <t>.$75,000 to $99,999</t>
  </si>
  <si>
    <t>.$100,000 and over</t>
  </si>
  <si>
    <t>Median income ($)</t>
  </si>
  <si>
    <t>Married couple</t>
  </si>
  <si>
    <t>Male family householder, no spouse present</t>
  </si>
  <si>
    <t>Female family householder, no spouse present</t>
  </si>
  <si>
    <t>Male nonfamily householder</t>
  </si>
  <si>
    <t>Female nonfamily householder</t>
  </si>
  <si>
    <t>3 Households in which no member is related to the person who owns or rents the occupied housing unit (householder).</t>
  </si>
  <si>
    <t>Table 2.11</t>
  </si>
  <si>
    <t>Total Earnings of Full-Time, Year-Round Foreign-Born Workers 15 Years and Over with Earnings by Sex and Year of Entry: 2011</t>
  </si>
  <si>
    <t>.Median earnings ($)</t>
  </si>
  <si>
    <r>
      <t>Household type and total money income</t>
    </r>
    <r>
      <rPr>
        <vertAlign val="superscript"/>
        <sz val="10"/>
        <color indexed="10"/>
        <rFont val="Arial"/>
        <family val="2"/>
      </rPr>
      <t>1</t>
    </r>
  </si>
  <si>
    <r>
      <t>Total family households</t>
    </r>
    <r>
      <rPr>
        <vertAlign val="superscript"/>
        <sz val="10"/>
        <color indexed="10"/>
        <rFont val="Arial"/>
        <family val="2"/>
      </rPr>
      <t>3</t>
    </r>
  </si>
  <si>
    <r>
      <t>1</t>
    </r>
    <r>
      <rPr>
        <sz val="10"/>
        <color indexed="10"/>
        <rFont val="Arial"/>
        <family val="2"/>
      </rPr>
      <t xml:space="preserve"> Total money income is the sum of money wages and salaries, net income from self-employment, and income other than earnings.</t>
    </r>
  </si>
  <si>
    <r>
      <t>Total nonfamily households</t>
    </r>
    <r>
      <rPr>
        <vertAlign val="superscript"/>
        <sz val="10"/>
        <color indexed="10"/>
        <rFont val="Arial"/>
        <family val="2"/>
      </rPr>
      <t>3</t>
    </r>
  </si>
  <si>
    <r>
      <t>Sex and total earnings</t>
    </r>
    <r>
      <rPr>
        <vertAlign val="superscript"/>
        <sz val="10"/>
        <color indexed="10"/>
        <rFont val="Arial"/>
        <family val="2"/>
      </rPr>
      <t>1</t>
    </r>
  </si>
  <si>
    <r>
      <t xml:space="preserve">1 </t>
    </r>
    <r>
      <rPr>
        <sz val="10"/>
        <color indexed="10"/>
        <rFont val="Arial"/>
        <family val="2"/>
      </rPr>
      <t>Total earnings is the sum of wages and salaries.</t>
    </r>
  </si>
  <si>
    <t>Table 2.6</t>
  </si>
  <si>
    <t>Employment Status of the Foreign-Born Civilian Population 16 Years and Over by Sex and Year of Entry: 2012</t>
  </si>
  <si>
    <t>.Employed</t>
  </si>
  <si>
    <t>.Unemployed</t>
  </si>
  <si>
    <r>
      <t>Sex and employment status</t>
    </r>
    <r>
      <rPr>
        <vertAlign val="superscript"/>
        <sz val="10"/>
        <color indexed="10"/>
        <rFont val="Arial"/>
        <family val="2"/>
      </rPr>
      <t>1</t>
    </r>
  </si>
  <si>
    <r>
      <t>..Full-time</t>
    </r>
    <r>
      <rPr>
        <vertAlign val="superscript"/>
        <sz val="10"/>
        <color indexed="10"/>
        <rFont val="Arial"/>
        <family val="2"/>
      </rPr>
      <t>3</t>
    </r>
  </si>
  <si>
    <r>
      <t>..Part-time</t>
    </r>
    <r>
      <rPr>
        <vertAlign val="superscript"/>
        <sz val="10"/>
        <color indexed="10"/>
        <rFont val="Arial"/>
        <family val="2"/>
      </rPr>
      <t>3</t>
    </r>
  </si>
  <si>
    <r>
      <t xml:space="preserve">1 </t>
    </r>
    <r>
      <rPr>
        <sz val="10"/>
        <color indexed="10"/>
        <rFont val="Arial"/>
        <family val="2"/>
      </rPr>
      <t>Employment status refers to employment during the reference week of the survey.</t>
    </r>
  </si>
  <si>
    <r>
      <t xml:space="preserve">3 </t>
    </r>
    <r>
      <rPr>
        <sz val="10"/>
        <color indexed="10"/>
        <rFont val="Arial"/>
        <family val="2"/>
      </rPr>
      <t>Those who report working 35 hours a week or more are employed full-time, while those who report working less than 35 hours a week are employed part-time.</t>
    </r>
  </si>
  <si>
    <r>
      <t xml:space="preserve">Note: Numbers in thousands. Universe is the civilian noninstitutionalized population of the United States, plus Armed Forces members who live in housing units - off post or on post - with at least one other civilian adult. The data in this table differ slightly from data published by the Bureau of Labor Statistics. See page 38, footnote 1 in U.S. Census Bureau, </t>
    </r>
    <r>
      <rPr>
        <i/>
        <sz val="10"/>
        <color indexed="10"/>
        <rFont val="Arial"/>
        <family val="2"/>
      </rPr>
      <t>Profile of the Foreign-Born Population in the United States: 2000</t>
    </r>
    <r>
      <rPr>
        <sz val="10"/>
        <color indexed="10"/>
        <rFont val="Arial"/>
        <family val="2"/>
      </rPr>
      <t>.</t>
    </r>
  </si>
  <si>
    <t>1990s</t>
  </si>
  <si>
    <t>2000s</t>
  </si>
  <si>
    <t>Family(1) v Non-Family (2)</t>
  </si>
  <si>
    <t>Distribution Functions</t>
  </si>
  <si>
    <t xml:space="preserve">Source: </t>
  </si>
  <si>
    <t xml:space="preserve">Census Bureau </t>
  </si>
  <si>
    <t>Table 2.3 Household Type Among Foreign-Born Households by Year of Entry of the Householder: 2012</t>
  </si>
  <si>
    <t>Nonfamily Female (1) v Male (2)</t>
  </si>
  <si>
    <t>Family: Single headed (1) vs Married (2)</t>
  </si>
  <si>
    <t>Single headed Sex: Female (1) v Male (2)</t>
  </si>
  <si>
    <t>Immigrant Male Adult Age (15 categories with random age selection within category</t>
  </si>
  <si>
    <t>18-19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</si>
  <si>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</si>
  <si>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</si>
  <si>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</si>
  <si>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</si>
  <si>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</si>
  <si>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</si>
  <si>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</si>
  <si>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</si>
  <si>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</si>
  <si>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</si>
  <si>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</si>
  <si>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</si>
  <si>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</si>
  <si>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</si>
  <si>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Immigrant Female Adult Age (15 categories with random age selection within category</t>
  </si>
  <si>
    <t xml:space="preserve">Immigrant Male Education </t>
  </si>
  <si>
    <t>&lt;HS</t>
  </si>
  <si>
    <t>HS</t>
  </si>
  <si>
    <t>Upto Grad</t>
  </si>
  <si>
    <t>Post Grad</t>
  </si>
  <si>
    <t xml:space="preserve">Immigrant Female Education </t>
  </si>
  <si>
    <t>Immigrant Male Employment Status</t>
  </si>
  <si>
    <t>FT</t>
  </si>
  <si>
    <t>PT</t>
  </si>
  <si>
    <t>NW</t>
  </si>
  <si>
    <t>1-15k</t>
  </si>
  <si>
    <t>15k-30k</t>
  </si>
  <si>
    <t>30k-40k</t>
  </si>
  <si>
    <t>40k-50k</t>
  </si>
  <si>
    <t>50k-75k</t>
  </si>
  <si>
    <t>75k-100k</t>
  </si>
  <si>
    <t>100k+</t>
  </si>
  <si>
    <t xml:space="preserve">http://www.census.gov/population/foreign/data/cps.html </t>
  </si>
  <si>
    <t xml:space="preserve">Immigrant NonFamily Female-Head Earnings </t>
  </si>
  <si>
    <t xml:space="preserve">Immigrant Nonfamily Male-Head Earnings </t>
  </si>
  <si>
    <t xml:space="preserve">Immigrant Single-Headed Family Male-Head  Earnings </t>
  </si>
  <si>
    <t xml:space="preserve">Immigrant Single-Headed Family Female Head Earnings </t>
  </si>
  <si>
    <t>M_1990s</t>
  </si>
  <si>
    <t>F_1990s</t>
  </si>
  <si>
    <t>M_2000s</t>
  </si>
  <si>
    <t>F_2000s</t>
  </si>
  <si>
    <t>Married couple Probs split according to ratio: single headed male and female probs</t>
  </si>
  <si>
    <t xml:space="preserve">Immigrant Dual-Headed Family Male-Head  Earnings </t>
  </si>
  <si>
    <t xml:space="preserve">Immigrant Dual-Headed Family Female (Spouse) Earnings </t>
  </si>
  <si>
    <t>5+</t>
  </si>
  <si>
    <t>Note: OLD DISTRIBUTION WAS THROUGH 7+ INDIVIDUALS</t>
  </si>
  <si>
    <t>Immigrant Race cdf</t>
  </si>
  <si>
    <t>W</t>
  </si>
  <si>
    <t>Immigrant disability probability Male 21-64 cdf</t>
  </si>
  <si>
    <t>ND</t>
  </si>
  <si>
    <t>D</t>
  </si>
  <si>
    <t>Immigrant disability probability Male 65+ cdf</t>
  </si>
  <si>
    <t>Immigrant disability probability Female 21-64 cdf</t>
  </si>
  <si>
    <t>Immigrant disability probability Female 65+ cdf</t>
  </si>
  <si>
    <t>Immigrant Male Child Age cdf</t>
  </si>
  <si>
    <t>0-4</t>
  </si>
  <si>
    <t>5-9</t>
  </si>
  <si>
    <t>10-14</t>
  </si>
  <si>
    <t>15-19</t>
  </si>
  <si>
    <t>Immigrant Female Child Age cdf</t>
  </si>
  <si>
    <t>Immigrant Child Education (formulaic joint CDF of child age and years of education)</t>
  </si>
  <si>
    <t>Child Age</t>
  </si>
  <si>
    <t>0 to 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</si>
  <si>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</si>
  <si>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</si>
  <si>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</si>
  <si>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</si>
  <si>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</si>
  <si>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</si>
  <si>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</si>
  <si>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</si>
  <si>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</si>
  <si>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</si>
  <si>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</si>
  <si>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</si>
  <si>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Legal</t>
  </si>
  <si>
    <t>Foreign-Born Population by Sex, Age, and Year of Entry: 2003</t>
  </si>
  <si>
    <r>
      <t>2000 or later</t>
    </r>
    <r>
      <rPr>
        <vertAlign val="superscript"/>
        <sz val="10"/>
        <color indexed="8"/>
        <rFont val="Arial"/>
        <family val="2"/>
      </rPr>
      <t>1</t>
    </r>
  </si>
  <si>
    <t>2000+</t>
  </si>
  <si>
    <t>Male Child Age</t>
  </si>
  <si>
    <t>0 to 4 years</t>
  </si>
  <si>
    <t>5 to 9 years</t>
  </si>
  <si>
    <t>10 to 14 years</t>
  </si>
  <si>
    <t>15 to 17 years</t>
  </si>
  <si>
    <t>Female Child Age</t>
  </si>
  <si>
    <r>
      <t>2000 or later</t>
    </r>
    <r>
      <rPr>
        <vertAlign val="superscript"/>
        <sz val="10"/>
        <color indexed="10"/>
        <rFont val="Arial"/>
        <family val="2"/>
      </rPr>
      <t>1</t>
    </r>
  </si>
  <si>
    <t>Education (formulaic even distribution across years of education attained)</t>
  </si>
  <si>
    <t>AI_AN</t>
  </si>
  <si>
    <t>A_PI</t>
  </si>
  <si>
    <t>B_AA</t>
  </si>
  <si>
    <t>H</t>
  </si>
  <si>
    <t>Output from CPS program in req file foreign_born</t>
  </si>
  <si>
    <t>See c:\cps\req\foreign_born\race_of_foreign_born1.sas</t>
  </si>
  <si>
    <t xml:space="preserve">1990s </t>
  </si>
  <si>
    <t>CDFs</t>
  </si>
  <si>
    <t xml:space="preserve">Total </t>
  </si>
  <si>
    <t>21-64</t>
  </si>
  <si>
    <t>65+</t>
  </si>
  <si>
    <t>C:\CPS\req\immig_disab\immig_disab1.sas</t>
  </si>
  <si>
    <t>Age group</t>
  </si>
  <si>
    <t>Decade</t>
  </si>
  <si>
    <t>Gender</t>
  </si>
  <si>
    <t>CDF</t>
  </si>
  <si>
    <t>Other</t>
  </si>
  <si>
    <t>Area Pop</t>
  </si>
  <si>
    <t>Total/Pop</t>
  </si>
  <si>
    <t xml:space="preserve">Source: SS TR 2014 -- Supplementary Single Year Tables on Principal Demographic Assumptions (V.A1) and Area Population (V.A4) </t>
  </si>
  <si>
    <t>Net Immigration</t>
  </si>
  <si>
    <t>Percent Legal+Other immigrants/Total SS Area Population</t>
  </si>
  <si>
    <t>Projection after 2013.</t>
  </si>
  <si>
    <t>Single Headed Family household size (2 through 5+)</t>
  </si>
  <si>
    <t>Family household size distribution (2 through 5+)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</si>
</sst>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0.000000"/>
    <numFmt numFmtId="167" formatCode="0.0000"/>
    <numFmt numFmtId="168" formatCode="0.000"/>
  </numFmts>
  <fonts count="24">
    <font>
      <sz val="10"/>
      <name val="Arial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vertAlign val="superscript"/>
      <sz val="10"/>
      <color indexed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vertAlign val="superscript"/>
      <sz val="10"/>
      <color indexed="10"/>
      <name val="Arial"/>
      <family val="2"/>
    </font>
    <font>
      <i/>
      <sz val="10"/>
      <color indexed="10"/>
      <name val="Arial"/>
      <family val="2"/>
    </font>
    <font>
      <vertAlign val="superscript"/>
      <sz val="10"/>
      <color indexed="8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vertAlign val="superscript"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b/>
      <sz val="10"/>
      <color rgb="FF333333"/>
      <name val="Arial"/>
      <family val="2"/>
    </font>
    <font>
      <sz val="10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32">
    <xf numFmtId="0" fontId="0" fillId="0" borderId="0" xfId="0"/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164" fontId="0" fillId="0" borderId="1" xfId="0" applyNumberFormat="1" applyBorder="1" applyAlignment="1" applyProtection="1">
      <alignment horizontal="center" wrapText="1"/>
      <protection locked="0"/>
    </xf>
    <xf numFmtId="3" fontId="0" fillId="0" borderId="2" xfId="0" applyNumberFormat="1" applyBorder="1" applyAlignment="1">
      <alignment horizontal="right" wrapText="1"/>
    </xf>
    <xf numFmtId="0" fontId="0" fillId="0" borderId="1" xfId="0" applyBorder="1" applyAlignment="1" applyProtection="1">
      <alignment horizontal="left" vertical="top" wrapText="1"/>
      <protection locked="0"/>
    </xf>
    <xf numFmtId="3" fontId="0" fillId="0" borderId="1" xfId="0" applyNumberFormat="1" applyBorder="1" applyAlignment="1" applyProtection="1">
      <alignment horizontal="right" wrapText="1"/>
      <protection locked="0"/>
    </xf>
    <xf numFmtId="164" fontId="0" fillId="0" borderId="1" xfId="0" applyNumberFormat="1" applyBorder="1" applyAlignment="1" applyProtection="1">
      <alignment horizontal="right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right" wrapText="1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right" wrapText="1"/>
      <protection locked="0"/>
    </xf>
    <xf numFmtId="164" fontId="0" fillId="0" borderId="0" xfId="0" applyNumberFormat="1" applyBorder="1" applyAlignment="1" applyProtection="1">
      <alignment horizontal="right" wrapText="1"/>
      <protection locked="0"/>
    </xf>
    <xf numFmtId="49" fontId="0" fillId="0" borderId="0" xfId="0" applyNumberFormat="1" applyBorder="1" applyProtection="1">
      <protection locked="0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right" wrapText="1"/>
    </xf>
    <xf numFmtId="164" fontId="0" fillId="0" borderId="1" xfId="0" applyNumberFormat="1" applyBorder="1" applyAlignment="1">
      <alignment horizontal="right" wrapText="1"/>
    </xf>
    <xf numFmtId="0" fontId="2" fillId="0" borderId="3" xfId="0" applyFont="1" applyBorder="1" applyAlignment="1">
      <alignment horizontal="left" vertical="top" wrapText="1"/>
    </xf>
    <xf numFmtId="3" fontId="0" fillId="0" borderId="1" xfId="0" applyNumberFormat="1" applyFill="1" applyBorder="1" applyAlignment="1">
      <alignment horizontal="right" wrapText="1"/>
    </xf>
    <xf numFmtId="164" fontId="0" fillId="0" borderId="1" xfId="0" applyNumberFormat="1" applyFill="1" applyBorder="1" applyAlignment="1">
      <alignment horizontal="right" wrapText="1"/>
    </xf>
    <xf numFmtId="0" fontId="0" fillId="0" borderId="1" xfId="0" applyFill="1" applyBorder="1" applyAlignment="1">
      <alignment horizontal="right" wrapText="1"/>
    </xf>
    <xf numFmtId="0" fontId="2" fillId="0" borderId="1" xfId="0" applyFont="1" applyBorder="1" applyAlignment="1">
      <alignment horizontal="left" vertical="top" wrapText="1"/>
    </xf>
    <xf numFmtId="164" fontId="0" fillId="0" borderId="2" xfId="0" applyNumberFormat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quotePrefix="1" applyBorder="1" applyAlignment="1">
      <alignment horizontal="left" vertical="top" wrapText="1"/>
    </xf>
    <xf numFmtId="0" fontId="0" fillId="0" borderId="1" xfId="0" applyBorder="1"/>
    <xf numFmtId="164" fontId="0" fillId="0" borderId="1" xfId="0" applyNumberFormat="1" applyBorder="1"/>
    <xf numFmtId="0" fontId="2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applyFont="1" applyProtection="1">
      <protection locked="0"/>
    </xf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 applyProtection="1">
      <alignment horizontal="left" wrapText="1"/>
      <protection locked="0"/>
    </xf>
    <xf numFmtId="0" fontId="0" fillId="0" borderId="1" xfId="0" applyBorder="1" applyAlignment="1" applyProtection="1">
      <protection locked="0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0" fontId="0" fillId="0" borderId="1" xfId="0" quotePrefix="1" applyBorder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164" fontId="4" fillId="0" borderId="0" xfId="0" applyNumberFormat="1" applyFont="1" applyProtection="1">
      <protection locked="0"/>
    </xf>
    <xf numFmtId="0" fontId="2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left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3" fontId="0" fillId="2" borderId="1" xfId="0" applyNumberFormat="1" applyFill="1" applyBorder="1" applyAlignment="1">
      <alignment horizontal="right" wrapText="1"/>
    </xf>
    <xf numFmtId="164" fontId="0" fillId="2" borderId="1" xfId="0" applyNumberForma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right" wrapText="1"/>
    </xf>
    <xf numFmtId="0" fontId="0" fillId="2" borderId="1" xfId="0" quotePrefix="1" applyFill="1" applyBorder="1" applyAlignment="1">
      <alignment horizontal="left" vertical="top" wrapText="1"/>
    </xf>
    <xf numFmtId="0" fontId="2" fillId="2" borderId="1" xfId="0" applyFont="1" applyFill="1" applyBorder="1" applyAlignment="1" applyProtection="1">
      <alignment horizontal="left" vertical="top" wrapText="1"/>
      <protection locked="0"/>
    </xf>
    <xf numFmtId="165" fontId="0" fillId="2" borderId="1" xfId="0" applyNumberFormat="1" applyFill="1" applyBorder="1" applyAlignment="1">
      <alignment horizontal="right"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49" fontId="0" fillId="2" borderId="0" xfId="0" applyNumberForma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14" fillId="3" borderId="0" xfId="0" applyFont="1" applyFill="1" applyAlignment="1">
      <alignment horizontal="left"/>
    </xf>
    <xf numFmtId="0" fontId="15" fillId="3" borderId="0" xfId="0" applyFont="1" applyFill="1" applyAlignment="1">
      <alignment horizontal="left"/>
    </xf>
    <xf numFmtId="49" fontId="14" fillId="3" borderId="15" xfId="0" applyNumberFormat="1" applyFont="1" applyFill="1" applyBorder="1" applyAlignment="1">
      <alignment horizontal="center" vertical="center" wrapText="1"/>
    </xf>
    <xf numFmtId="49" fontId="14" fillId="3" borderId="16" xfId="0" applyNumberFormat="1" applyFont="1" applyFill="1" applyBorder="1" applyAlignment="1">
      <alignment horizontal="left" vertical="center" wrapText="1"/>
    </xf>
    <xf numFmtId="49" fontId="14" fillId="3" borderId="16" xfId="0" applyNumberFormat="1" applyFont="1" applyFill="1" applyBorder="1" applyAlignment="1">
      <alignment horizontal="right" vertical="center" wrapText="1"/>
    </xf>
    <xf numFmtId="49" fontId="14" fillId="3" borderId="17" xfId="0" applyNumberFormat="1" applyFont="1" applyFill="1" applyBorder="1" applyAlignment="1">
      <alignment horizontal="left" vertical="center" wrapText="1"/>
    </xf>
    <xf numFmtId="49" fontId="14" fillId="3" borderId="17" xfId="0" applyNumberFormat="1" applyFont="1" applyFill="1" applyBorder="1" applyAlignment="1">
      <alignment horizontal="right" vertical="center" wrapText="1"/>
    </xf>
    <xf numFmtId="49" fontId="14" fillId="3" borderId="18" xfId="0" applyNumberFormat="1" applyFont="1" applyFill="1" applyBorder="1" applyAlignment="1">
      <alignment horizontal="left" vertical="center" wrapText="1"/>
    </xf>
    <xf numFmtId="49" fontId="14" fillId="3" borderId="18" xfId="0" applyNumberFormat="1" applyFont="1" applyFill="1" applyBorder="1" applyAlignment="1">
      <alignment horizontal="right" vertical="center" wrapText="1"/>
    </xf>
    <xf numFmtId="0" fontId="16" fillId="3" borderId="0" xfId="0" applyFont="1" applyFill="1" applyAlignment="1">
      <alignment horizontal="left"/>
    </xf>
    <xf numFmtId="0" fontId="14" fillId="0" borderId="18" xfId="0" applyFont="1" applyBorder="1"/>
    <xf numFmtId="0" fontId="14" fillId="0" borderId="18" xfId="0" applyFont="1" applyBorder="1" applyAlignment="1">
      <alignment horizontal="right"/>
    </xf>
    <xf numFmtId="3" fontId="14" fillId="0" borderId="17" xfId="0" applyNumberFormat="1" applyFont="1" applyBorder="1"/>
    <xf numFmtId="3" fontId="14" fillId="0" borderId="17" xfId="0" applyNumberFormat="1" applyFont="1" applyBorder="1" applyAlignment="1">
      <alignment horizontal="right"/>
    </xf>
    <xf numFmtId="3" fontId="14" fillId="0" borderId="18" xfId="0" applyNumberFormat="1" applyFont="1" applyBorder="1" applyAlignment="1">
      <alignment horizontal="right"/>
    </xf>
    <xf numFmtId="49" fontId="14" fillId="3" borderId="17" xfId="0" quotePrefix="1" applyNumberFormat="1" applyFont="1" applyFill="1" applyBorder="1" applyAlignment="1">
      <alignment horizontal="right" vertical="center" wrapText="1"/>
    </xf>
    <xf numFmtId="3" fontId="14" fillId="0" borderId="18" xfId="0" applyNumberFormat="1" applyFont="1" applyBorder="1"/>
    <xf numFmtId="49" fontId="14" fillId="3" borderId="19" xfId="0" applyNumberFormat="1" applyFont="1" applyFill="1" applyBorder="1" applyAlignment="1">
      <alignment horizontal="right" vertical="center" wrapText="1"/>
    </xf>
    <xf numFmtId="3" fontId="14" fillId="0" borderId="20" xfId="0" applyNumberFormat="1" applyFont="1" applyBorder="1" applyAlignment="1">
      <alignment horizontal="right"/>
    </xf>
    <xf numFmtId="0" fontId="14" fillId="0" borderId="0" xfId="0" applyFont="1"/>
    <xf numFmtId="0" fontId="6" fillId="0" borderId="0" xfId="0" applyFont="1"/>
    <xf numFmtId="167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4" borderId="1" xfId="0" applyNumberFormat="1" applyFill="1" applyBorder="1" applyAlignment="1" applyProtection="1">
      <alignment horizontal="right" wrapText="1"/>
      <protection locked="0"/>
    </xf>
    <xf numFmtId="1" fontId="0" fillId="0" borderId="0" xfId="0" applyNumberFormat="1"/>
    <xf numFmtId="1" fontId="0" fillId="0" borderId="0" xfId="0" applyNumberFormat="1" applyAlignment="1">
      <alignment horizontal="right"/>
    </xf>
    <xf numFmtId="2" fontId="14" fillId="3" borderId="17" xfId="0" applyNumberFormat="1" applyFont="1" applyFill="1" applyBorder="1" applyAlignment="1">
      <alignment horizontal="right" vertical="center" wrapText="1"/>
    </xf>
    <xf numFmtId="0" fontId="14" fillId="3" borderId="16" xfId="0" applyNumberFormat="1" applyFont="1" applyFill="1" applyBorder="1" applyAlignment="1">
      <alignment horizontal="right" vertical="center" wrapText="1"/>
    </xf>
    <xf numFmtId="3" fontId="14" fillId="3" borderId="16" xfId="0" applyNumberFormat="1" applyFont="1" applyFill="1" applyBorder="1" applyAlignment="1">
      <alignment horizontal="right" vertical="center" wrapText="1"/>
    </xf>
    <xf numFmtId="0" fontId="14" fillId="3" borderId="17" xfId="0" applyNumberFormat="1" applyFont="1" applyFill="1" applyBorder="1" applyAlignment="1">
      <alignment horizontal="right" vertical="center" wrapText="1"/>
    </xf>
    <xf numFmtId="3" fontId="14" fillId="3" borderId="17" xfId="0" applyNumberFormat="1" applyFont="1" applyFill="1" applyBorder="1" applyAlignment="1">
      <alignment horizontal="right" vertical="center" wrapText="1"/>
    </xf>
    <xf numFmtId="0" fontId="14" fillId="3" borderId="18" xfId="0" applyNumberFormat="1" applyFont="1" applyFill="1" applyBorder="1" applyAlignment="1">
      <alignment horizontal="right" vertical="center" wrapText="1"/>
    </xf>
    <xf numFmtId="3" fontId="14" fillId="3" borderId="18" xfId="0" applyNumberFormat="1" applyFont="1" applyFill="1" applyBorder="1" applyAlignment="1">
      <alignment horizontal="right" vertical="center" wrapText="1"/>
    </xf>
    <xf numFmtId="1" fontId="6" fillId="0" borderId="0" xfId="0" applyNumberFormat="1" applyFont="1" applyAlignment="1">
      <alignment horizontal="right"/>
    </xf>
    <xf numFmtId="2" fontId="6" fillId="0" borderId="0" xfId="0" applyNumberFormat="1" applyFont="1"/>
    <xf numFmtId="167" fontId="6" fillId="0" borderId="0" xfId="0" applyNumberFormat="1" applyFont="1"/>
    <xf numFmtId="0" fontId="14" fillId="3" borderId="21" xfId="0" applyNumberFormat="1" applyFont="1" applyFill="1" applyBorder="1" applyAlignment="1">
      <alignment horizontal="right" vertical="center" wrapText="1"/>
    </xf>
    <xf numFmtId="0" fontId="14" fillId="3" borderId="19" xfId="0" applyNumberFormat="1" applyFont="1" applyFill="1" applyBorder="1" applyAlignment="1">
      <alignment horizontal="right" vertical="center" wrapText="1"/>
    </xf>
    <xf numFmtId="0" fontId="14" fillId="3" borderId="0" xfId="0" applyFont="1" applyFill="1" applyAlignment="1">
      <alignment horizontal="left"/>
    </xf>
    <xf numFmtId="167" fontId="0" fillId="4" borderId="0" xfId="0" applyNumberFormat="1" applyFill="1"/>
    <xf numFmtId="167" fontId="0" fillId="4" borderId="4" xfId="0" applyNumberFormat="1" applyFill="1" applyBorder="1"/>
    <xf numFmtId="167" fontId="0" fillId="4" borderId="5" xfId="0" applyNumberFormat="1" applyFill="1" applyBorder="1"/>
    <xf numFmtId="167" fontId="0" fillId="4" borderId="6" xfId="0" applyNumberFormat="1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167" fontId="0" fillId="4" borderId="9" xfId="0" applyNumberFormat="1" applyFill="1" applyBorder="1"/>
    <xf numFmtId="0" fontId="17" fillId="3" borderId="0" xfId="0" applyFont="1" applyFill="1" applyAlignment="1">
      <alignment horizontal="left"/>
    </xf>
    <xf numFmtId="0" fontId="18" fillId="3" borderId="0" xfId="0" applyFont="1" applyFill="1" applyAlignment="1">
      <alignment horizontal="left"/>
    </xf>
    <xf numFmtId="49" fontId="17" fillId="3" borderId="15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3" xfId="0" applyFont="1" applyFill="1" applyBorder="1" applyAlignment="1">
      <alignment horizontal="left" vertical="top" wrapText="1"/>
    </xf>
    <xf numFmtId="0" fontId="0" fillId="0" borderId="10" xfId="0" applyBorder="1"/>
    <xf numFmtId="0" fontId="0" fillId="0" borderId="5" xfId="0" applyBorder="1"/>
    <xf numFmtId="168" fontId="0" fillId="0" borderId="0" xfId="0" applyNumberFormat="1"/>
    <xf numFmtId="0" fontId="0" fillId="0" borderId="6" xfId="0" applyBorder="1"/>
    <xf numFmtId="167" fontId="0" fillId="0" borderId="10" xfId="0" applyNumberFormat="1" applyBorder="1"/>
    <xf numFmtId="167" fontId="0" fillId="0" borderId="5" xfId="0" applyNumberFormat="1" applyBorder="1"/>
    <xf numFmtId="167" fontId="0" fillId="0" borderId="0" xfId="0" applyNumberFormat="1" applyBorder="1"/>
    <xf numFmtId="167" fontId="0" fillId="0" borderId="7" xfId="0" applyNumberFormat="1" applyBorder="1"/>
    <xf numFmtId="0" fontId="0" fillId="0" borderId="8" xfId="0" applyBorder="1"/>
    <xf numFmtId="167" fontId="0" fillId="0" borderId="11" xfId="0" applyNumberFormat="1" applyBorder="1"/>
    <xf numFmtId="0" fontId="0" fillId="0" borderId="11" xfId="0" applyBorder="1"/>
    <xf numFmtId="167" fontId="0" fillId="0" borderId="9" xfId="0" applyNumberFormat="1" applyBorder="1"/>
    <xf numFmtId="0" fontId="0" fillId="0" borderId="0" xfId="0" applyFill="1" applyBorder="1"/>
    <xf numFmtId="0" fontId="6" fillId="2" borderId="4" xfId="0" applyFont="1" applyFill="1" applyBorder="1" applyAlignment="1">
      <alignment horizontal="left" vertical="top" wrapText="1"/>
    </xf>
    <xf numFmtId="0" fontId="0" fillId="0" borderId="7" xfId="0" applyBorder="1"/>
    <xf numFmtId="0" fontId="0" fillId="0" borderId="8" xfId="0" applyFill="1" applyBorder="1"/>
    <xf numFmtId="0" fontId="0" fillId="0" borderId="9" xfId="0" applyBorder="1"/>
    <xf numFmtId="0" fontId="0" fillId="0" borderId="11" xfId="0" applyFill="1" applyBorder="1"/>
    <xf numFmtId="0" fontId="0" fillId="0" borderId="9" xfId="0" applyFill="1" applyBorder="1"/>
    <xf numFmtId="0" fontId="14" fillId="0" borderId="4" xfId="0" applyFont="1" applyBorder="1"/>
    <xf numFmtId="0" fontId="14" fillId="2" borderId="3" xfId="0" applyFont="1" applyFill="1" applyBorder="1" applyAlignment="1">
      <alignment horizontal="left" vertical="top" wrapText="1"/>
    </xf>
    <xf numFmtId="0" fontId="14" fillId="0" borderId="10" xfId="0" applyFont="1" applyBorder="1"/>
    <xf numFmtId="0" fontId="14" fillId="0" borderId="5" xfId="0" applyFont="1" applyBorder="1"/>
    <xf numFmtId="167" fontId="14" fillId="0" borderId="0" xfId="0" applyNumberFormat="1" applyFont="1"/>
    <xf numFmtId="0" fontId="14" fillId="0" borderId="6" xfId="0" applyFont="1" applyBorder="1"/>
    <xf numFmtId="167" fontId="14" fillId="0" borderId="10" xfId="0" applyNumberFormat="1" applyFont="1" applyBorder="1"/>
    <xf numFmtId="167" fontId="14" fillId="0" borderId="5" xfId="0" applyNumberFormat="1" applyFont="1" applyBorder="1"/>
    <xf numFmtId="0" fontId="14" fillId="0" borderId="0" xfId="0" applyFont="1" applyBorder="1"/>
    <xf numFmtId="167" fontId="14" fillId="0" borderId="0" xfId="0" applyNumberFormat="1" applyFont="1" applyBorder="1"/>
    <xf numFmtId="167" fontId="14" fillId="0" borderId="7" xfId="0" applyNumberFormat="1" applyFont="1" applyBorder="1"/>
    <xf numFmtId="167" fontId="14" fillId="4" borderId="0" xfId="0" applyNumberFormat="1" applyFont="1" applyFill="1"/>
    <xf numFmtId="0" fontId="14" fillId="0" borderId="8" xfId="0" applyFont="1" applyBorder="1"/>
    <xf numFmtId="0" fontId="14" fillId="0" borderId="11" xfId="0" applyFont="1" applyBorder="1"/>
    <xf numFmtId="167" fontId="14" fillId="0" borderId="11" xfId="0" applyNumberFormat="1" applyFont="1" applyBorder="1"/>
    <xf numFmtId="167" fontId="14" fillId="0" borderId="9" xfId="0" applyNumberFormat="1" applyFont="1" applyBorder="1"/>
    <xf numFmtId="0" fontId="14" fillId="4" borderId="0" xfId="0" applyFont="1" applyFill="1" applyBorder="1"/>
    <xf numFmtId="0" fontId="14" fillId="0" borderId="0" xfId="0" applyFont="1" applyFill="1" applyBorder="1"/>
    <xf numFmtId="0" fontId="14" fillId="2" borderId="4" xfId="0" applyFont="1" applyFill="1" applyBorder="1" applyAlignment="1">
      <alignment horizontal="left" vertical="top" wrapText="1"/>
    </xf>
    <xf numFmtId="0" fontId="14" fillId="0" borderId="7" xfId="0" applyFont="1" applyBorder="1"/>
    <xf numFmtId="0" fontId="14" fillId="0" borderId="8" xfId="0" applyFont="1" applyFill="1" applyBorder="1"/>
    <xf numFmtId="0" fontId="14" fillId="0" borderId="11" xfId="0" applyFont="1" applyFill="1" applyBorder="1"/>
    <xf numFmtId="0" fontId="14" fillId="0" borderId="9" xfId="0" applyFont="1" applyFill="1" applyBorder="1"/>
    <xf numFmtId="0" fontId="14" fillId="4" borderId="0" xfId="0" applyFont="1" applyFill="1"/>
    <xf numFmtId="49" fontId="15" fillId="4" borderId="16" xfId="0" applyNumberFormat="1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6" fillId="0" borderId="1" xfId="0" applyFont="1" applyBorder="1"/>
    <xf numFmtId="0" fontId="6" fillId="0" borderId="3" xfId="0" applyFont="1" applyBorder="1"/>
    <xf numFmtId="0" fontId="6" fillId="0" borderId="14" xfId="0" applyFont="1" applyBorder="1"/>
    <xf numFmtId="168" fontId="0" fillId="0" borderId="4" xfId="0" applyNumberFormat="1" applyBorder="1"/>
    <xf numFmtId="168" fontId="0" fillId="0" borderId="5" xfId="0" applyNumberFormat="1" applyBorder="1"/>
    <xf numFmtId="168" fontId="0" fillId="0" borderId="6" xfId="0" applyNumberFormat="1" applyBorder="1"/>
    <xf numFmtId="168" fontId="0" fillId="0" borderId="7" xfId="0" applyNumberFormat="1" applyBorder="1"/>
    <xf numFmtId="168" fontId="0" fillId="0" borderId="3" xfId="0" applyNumberFormat="1" applyBorder="1"/>
    <xf numFmtId="168" fontId="0" fillId="0" borderId="14" xfId="0" applyNumberFormat="1" applyBorder="1"/>
    <xf numFmtId="0" fontId="11" fillId="0" borderId="0" xfId="0" applyFont="1"/>
    <xf numFmtId="0" fontId="11" fillId="0" borderId="0" xfId="0" applyFont="1" applyBorder="1" applyAlignment="1" applyProtection="1">
      <alignment horizontal="left"/>
      <protection locked="0"/>
    </xf>
    <xf numFmtId="0" fontId="12" fillId="0" borderId="0" xfId="1" applyFont="1" applyAlignment="1" applyProtection="1"/>
    <xf numFmtId="167" fontId="11" fillId="0" borderId="0" xfId="0" applyNumberFormat="1" applyFont="1"/>
    <xf numFmtId="167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9" fillId="0" borderId="0" xfId="0" applyFont="1"/>
    <xf numFmtId="0" fontId="11" fillId="0" borderId="0" xfId="0" applyFont="1" applyAlignment="1">
      <alignment horizontal="center"/>
    </xf>
    <xf numFmtId="49" fontId="11" fillId="0" borderId="0" xfId="0" applyNumberFormat="1" applyFont="1"/>
    <xf numFmtId="167" fontId="20" fillId="0" borderId="0" xfId="0" applyNumberFormat="1" applyFont="1" applyFill="1"/>
    <xf numFmtId="167" fontId="11" fillId="0" borderId="0" xfId="0" applyNumberFormat="1" applyFont="1" applyFill="1"/>
    <xf numFmtId="167" fontId="11" fillId="0" borderId="4" xfId="0" applyNumberFormat="1" applyFont="1" applyFill="1" applyBorder="1"/>
    <xf numFmtId="167" fontId="11" fillId="0" borderId="10" xfId="0" applyNumberFormat="1" applyFont="1" applyFill="1" applyBorder="1"/>
    <xf numFmtId="167" fontId="11" fillId="0" borderId="5" xfId="0" applyNumberFormat="1" applyFont="1" applyFill="1" applyBorder="1"/>
    <xf numFmtId="167" fontId="11" fillId="0" borderId="6" xfId="0" applyNumberFormat="1" applyFont="1" applyFill="1" applyBorder="1"/>
    <xf numFmtId="167" fontId="11" fillId="0" borderId="0" xfId="0" applyNumberFormat="1" applyFont="1" applyFill="1" applyBorder="1"/>
    <xf numFmtId="167" fontId="11" fillId="0" borderId="7" xfId="0" applyNumberFormat="1" applyFont="1" applyFill="1" applyBorder="1"/>
    <xf numFmtId="167" fontId="11" fillId="0" borderId="8" xfId="0" applyNumberFormat="1" applyFont="1" applyFill="1" applyBorder="1"/>
    <xf numFmtId="167" fontId="11" fillId="0" borderId="11" xfId="0" applyNumberFormat="1" applyFont="1" applyFill="1" applyBorder="1"/>
    <xf numFmtId="167" fontId="11" fillId="0" borderId="9" xfId="0" applyNumberFormat="1" applyFont="1" applyFill="1" applyBorder="1"/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167" fontId="11" fillId="0" borderId="12" xfId="0" applyNumberFormat="1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168" fontId="13" fillId="0" borderId="5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8" fontId="13" fillId="0" borderId="9" xfId="0" applyNumberFormat="1" applyFont="1" applyBorder="1" applyAlignment="1">
      <alignment horizontal="center" vertical="center"/>
    </xf>
    <xf numFmtId="0" fontId="0" fillId="5" borderId="0" xfId="0" applyFill="1"/>
    <xf numFmtId="0" fontId="21" fillId="0" borderId="0" xfId="0" applyFont="1"/>
    <xf numFmtId="0" fontId="22" fillId="0" borderId="12" xfId="0" applyFont="1" applyBorder="1" applyAlignment="1">
      <alignment horizontal="left" wrapText="1"/>
    </xf>
    <xf numFmtId="0" fontId="22" fillId="0" borderId="13" xfId="0" applyFont="1" applyBorder="1" applyAlignment="1">
      <alignment horizontal="left" wrapText="1"/>
    </xf>
    <xf numFmtId="0" fontId="22" fillId="5" borderId="13" xfId="0" applyFont="1" applyFill="1" applyBorder="1" applyAlignment="1">
      <alignment horizontal="left" wrapText="1"/>
    </xf>
    <xf numFmtId="0" fontId="22" fillId="5" borderId="2" xfId="0" applyFont="1" applyFill="1" applyBorder="1" applyAlignment="1">
      <alignment horizontal="left" wrapText="1"/>
    </xf>
    <xf numFmtId="3" fontId="23" fillId="0" borderId="4" xfId="0" applyNumberFormat="1" applyFont="1" applyBorder="1" applyAlignment="1">
      <alignment horizontal="right" wrapText="1"/>
    </xf>
    <xf numFmtId="3" fontId="23" fillId="0" borderId="5" xfId="0" applyNumberFormat="1" applyFont="1" applyBorder="1" applyAlignment="1">
      <alignment horizontal="right" wrapText="1"/>
    </xf>
    <xf numFmtId="3" fontId="23" fillId="0" borderId="6" xfId="0" applyNumberFormat="1" applyFont="1" applyBorder="1" applyAlignment="1">
      <alignment horizontal="right" wrapText="1"/>
    </xf>
    <xf numFmtId="3" fontId="23" fillId="0" borderId="7" xfId="0" applyNumberFormat="1" applyFont="1" applyBorder="1" applyAlignment="1">
      <alignment horizontal="right" wrapText="1"/>
    </xf>
    <xf numFmtId="3" fontId="23" fillId="5" borderId="6" xfId="0" applyNumberFormat="1" applyFont="1" applyFill="1" applyBorder="1" applyAlignment="1">
      <alignment horizontal="right" wrapText="1"/>
    </xf>
    <xf numFmtId="3" fontId="23" fillId="5" borderId="7" xfId="0" applyNumberFormat="1" applyFont="1" applyFill="1" applyBorder="1" applyAlignment="1">
      <alignment horizontal="right" wrapText="1"/>
    </xf>
    <xf numFmtId="3" fontId="23" fillId="5" borderId="8" xfId="0" applyNumberFormat="1" applyFont="1" applyFill="1" applyBorder="1" applyAlignment="1">
      <alignment horizontal="right" wrapText="1"/>
    </xf>
    <xf numFmtId="3" fontId="23" fillId="5" borderId="9" xfId="0" applyNumberFormat="1" applyFont="1" applyFill="1" applyBorder="1" applyAlignment="1">
      <alignment horizontal="right" wrapText="1"/>
    </xf>
    <xf numFmtId="3" fontId="23" fillId="0" borderId="12" xfId="0" applyNumberFormat="1" applyFont="1" applyBorder="1" applyAlignment="1">
      <alignment horizontal="right" wrapText="1"/>
    </xf>
    <xf numFmtId="3" fontId="23" fillId="0" borderId="13" xfId="0" applyNumberFormat="1" applyFont="1" applyBorder="1" applyAlignment="1">
      <alignment horizontal="right" wrapText="1"/>
    </xf>
    <xf numFmtId="3" fontId="23" fillId="5" borderId="13" xfId="0" applyNumberFormat="1" applyFont="1" applyFill="1" applyBorder="1" applyAlignment="1">
      <alignment horizontal="right" wrapText="1"/>
    </xf>
    <xf numFmtId="3" fontId="23" fillId="5" borderId="2" xfId="0" applyNumberFormat="1" applyFont="1" applyFill="1" applyBorder="1" applyAlignment="1">
      <alignment horizontal="right" wrapText="1"/>
    </xf>
    <xf numFmtId="166" fontId="0" fillId="0" borderId="12" xfId="0" applyNumberFormat="1" applyBorder="1"/>
    <xf numFmtId="166" fontId="0" fillId="0" borderId="13" xfId="0" applyNumberFormat="1" applyBorder="1"/>
    <xf numFmtId="166" fontId="0" fillId="5" borderId="13" xfId="0" applyNumberFormat="1" applyFill="1" applyBorder="1"/>
    <xf numFmtId="166" fontId="0" fillId="5" borderId="2" xfId="0" applyNumberFormat="1" applyFill="1" applyBorder="1"/>
    <xf numFmtId="0" fontId="21" fillId="0" borderId="8" xfId="0" applyFont="1" applyBorder="1"/>
    <xf numFmtId="0" fontId="21" fillId="0" borderId="9" xfId="0" applyFont="1" applyBorder="1"/>
    <xf numFmtId="0" fontId="13" fillId="0" borderId="0" xfId="0" applyFont="1"/>
    <xf numFmtId="0" fontId="13" fillId="0" borderId="0" xfId="0" applyFont="1" applyAlignment="1">
      <alignment horizontal="left"/>
    </xf>
    <xf numFmtId="0" fontId="14" fillId="3" borderId="0" xfId="0" applyFont="1" applyFill="1" applyAlignment="1">
      <alignment horizontal="left" wrapText="1"/>
    </xf>
    <xf numFmtId="49" fontId="14" fillId="3" borderId="16" xfId="0" applyNumberFormat="1" applyFont="1" applyFill="1" applyBorder="1" applyAlignment="1">
      <alignment horizontal="center" vertical="center" wrapText="1"/>
    </xf>
    <xf numFmtId="49" fontId="14" fillId="3" borderId="17" xfId="0" applyNumberFormat="1" applyFont="1" applyFill="1" applyBorder="1" applyAlignment="1">
      <alignment horizontal="center" vertical="center" wrapText="1"/>
    </xf>
    <xf numFmtId="49" fontId="14" fillId="3" borderId="18" xfId="0" applyNumberFormat="1" applyFont="1" applyFill="1" applyBorder="1" applyAlignment="1">
      <alignment horizontal="center" vertical="center" wrapText="1"/>
    </xf>
    <xf numFmtId="49" fontId="14" fillId="3" borderId="24" xfId="0" applyNumberFormat="1" applyFont="1" applyFill="1" applyBorder="1" applyAlignment="1">
      <alignment horizontal="center" vertical="center" wrapText="1"/>
    </xf>
    <xf numFmtId="49" fontId="14" fillId="3" borderId="21" xfId="0" applyNumberFormat="1" applyFont="1" applyFill="1" applyBorder="1" applyAlignment="1">
      <alignment horizontal="center" vertical="center" wrapText="1"/>
    </xf>
    <xf numFmtId="49" fontId="14" fillId="3" borderId="25" xfId="0" applyNumberFormat="1" applyFont="1" applyFill="1" applyBorder="1" applyAlignment="1">
      <alignment horizontal="center" vertical="center" wrapText="1"/>
    </xf>
    <xf numFmtId="49" fontId="14" fillId="3" borderId="20" xfId="0" applyNumberFormat="1" applyFont="1" applyFill="1" applyBorder="1" applyAlignment="1">
      <alignment horizontal="center" vertical="center" wrapText="1"/>
    </xf>
    <xf numFmtId="49" fontId="14" fillId="3" borderId="22" xfId="0" applyNumberFormat="1" applyFont="1" applyFill="1" applyBorder="1" applyAlignment="1">
      <alignment horizontal="center" vertical="center" wrapText="1"/>
    </xf>
    <xf numFmtId="49" fontId="14" fillId="3" borderId="26" xfId="0" applyNumberFormat="1" applyFont="1" applyFill="1" applyBorder="1" applyAlignment="1">
      <alignment horizontal="center" vertical="center" wrapText="1"/>
    </xf>
    <xf numFmtId="49" fontId="14" fillId="3" borderId="23" xfId="0" applyNumberFormat="1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164" fontId="0" fillId="0" borderId="1" xfId="0" applyNumberFormat="1" applyBorder="1" applyAlignment="1" applyProtection="1">
      <alignment horizontal="center" wrapText="1"/>
      <protection locked="0"/>
    </xf>
    <xf numFmtId="0" fontId="0" fillId="2" borderId="0" xfId="0" applyFill="1" applyBorder="1" applyAlignment="1">
      <alignment horizontal="left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 applyProtection="1">
      <alignment horizontal="left" vertical="top"/>
      <protection locked="0"/>
    </xf>
    <xf numFmtId="0" fontId="0" fillId="0" borderId="0" xfId="0" applyBorder="1" applyAlignment="1">
      <alignment horizontal="left" wrapText="1"/>
    </xf>
    <xf numFmtId="164" fontId="0" fillId="0" borderId="0" xfId="0" applyNumberFormat="1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14" fillId="3" borderId="0" xfId="0" applyFont="1" applyFill="1" applyAlignment="1">
      <alignment horizontal="left"/>
    </xf>
    <xf numFmtId="0" fontId="16" fillId="3" borderId="0" xfId="0" applyFont="1" applyFill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1" xfId="0" applyBorder="1" applyAlignment="1" applyProtection="1">
      <alignment horizontal="left" vertical="top" wrapText="1"/>
      <protection locked="0"/>
    </xf>
    <xf numFmtId="0" fontId="15" fillId="3" borderId="0" xfId="0" applyFont="1" applyFill="1" applyBorder="1" applyAlignment="1">
      <alignment horizontal="left" wrapText="1"/>
    </xf>
    <xf numFmtId="2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4" fillId="0" borderId="0" xfId="0" applyFont="1" applyAlignment="1">
      <alignment horizontal="left"/>
    </xf>
    <xf numFmtId="0" fontId="0" fillId="0" borderId="12" xfId="0" applyBorder="1" applyAlignment="1" applyProtection="1">
      <alignment vertical="top" wrapText="1"/>
      <protection locked="0"/>
    </xf>
    <xf numFmtId="0" fontId="0" fillId="0" borderId="13" xfId="0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vertical="top" wrapText="1"/>
      <protection locked="0"/>
    </xf>
    <xf numFmtId="49" fontId="17" fillId="3" borderId="16" xfId="0" applyNumberFormat="1" applyFont="1" applyFill="1" applyBorder="1" applyAlignment="1">
      <alignment horizontal="center" vertical="center" wrapText="1"/>
    </xf>
    <xf numFmtId="49" fontId="17" fillId="3" borderId="17" xfId="0" applyNumberFormat="1" applyFont="1" applyFill="1" applyBorder="1" applyAlignment="1">
      <alignment horizontal="center" vertical="center" wrapText="1"/>
    </xf>
    <xf numFmtId="49" fontId="17" fillId="3" borderId="18" xfId="0" applyNumberFormat="1" applyFont="1" applyFill="1" applyBorder="1" applyAlignment="1">
      <alignment horizontal="center" vertical="center" wrapText="1"/>
    </xf>
    <xf numFmtId="49" fontId="17" fillId="3" borderId="24" xfId="0" applyNumberFormat="1" applyFont="1" applyFill="1" applyBorder="1" applyAlignment="1">
      <alignment horizontal="center" vertical="center" wrapText="1"/>
    </xf>
    <xf numFmtId="49" fontId="17" fillId="3" borderId="21" xfId="0" applyNumberFormat="1" applyFont="1" applyFill="1" applyBorder="1" applyAlignment="1">
      <alignment horizontal="center" vertical="center" wrapText="1"/>
    </xf>
    <xf numFmtId="49" fontId="17" fillId="3" borderId="25" xfId="0" applyNumberFormat="1" applyFont="1" applyFill="1" applyBorder="1" applyAlignment="1">
      <alignment horizontal="center" vertical="center" wrapText="1"/>
    </xf>
    <xf numFmtId="49" fontId="17" fillId="3" borderId="20" xfId="0" applyNumberFormat="1" applyFont="1" applyFill="1" applyBorder="1" applyAlignment="1">
      <alignment horizontal="center" vertical="center" wrapText="1"/>
    </xf>
    <xf numFmtId="49" fontId="17" fillId="3" borderId="22" xfId="0" applyNumberFormat="1" applyFont="1" applyFill="1" applyBorder="1" applyAlignment="1">
      <alignment horizontal="center" vertical="center" wrapText="1"/>
    </xf>
    <xf numFmtId="49" fontId="17" fillId="3" borderId="26" xfId="0" applyNumberFormat="1" applyFont="1" applyFill="1" applyBorder="1" applyAlignment="1">
      <alignment horizontal="center" vertical="center" wrapText="1"/>
    </xf>
    <xf numFmtId="49" fontId="17" fillId="3" borderId="23" xfId="0" applyNumberFormat="1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21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ensus.gov/population/foreign/data/cps.html" TargetMode="External"/><Relationship Id="rId1" Type="http://schemas.openxmlformats.org/officeDocument/2006/relationships/hyperlink" Target="http://www.census.gov/population/foreign/data/cps2012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0"/>
  <sheetViews>
    <sheetView tabSelected="1" workbookViewId="0">
      <selection activeCell="O12" sqref="O12"/>
    </sheetView>
  </sheetViews>
  <sheetFormatPr defaultColWidth="9.140625" defaultRowHeight="15"/>
  <cols>
    <col min="1" max="1" width="9.140625" style="204"/>
    <col min="2" max="2" width="11.28515625" style="204" customWidth="1"/>
    <col min="3" max="16384" width="9.140625" style="204"/>
  </cols>
  <sheetData>
    <row r="1" spans="1:6">
      <c r="A1" s="204" t="s">
        <v>1077</v>
      </c>
    </row>
    <row r="3" spans="1:6">
      <c r="A3" s="204" t="s">
        <v>1076</v>
      </c>
      <c r="E3" s="204" t="s">
        <v>1078</v>
      </c>
      <c r="F3" s="205" t="s">
        <v>1079</v>
      </c>
    </row>
    <row r="4" spans="1:6">
      <c r="F4" s="206" t="s">
        <v>1080</v>
      </c>
    </row>
    <row r="5" spans="1:6">
      <c r="A5" s="204" t="s">
        <v>1074</v>
      </c>
      <c r="B5" s="207">
        <v>0.17223161453930685</v>
      </c>
      <c r="C5" s="207">
        <v>1</v>
      </c>
      <c r="F5" s="206" t="s">
        <v>1118</v>
      </c>
    </row>
    <row r="6" spans="1:6">
      <c r="A6" s="204" t="s">
        <v>1075</v>
      </c>
      <c r="B6" s="207">
        <v>0.23159821065473771</v>
      </c>
      <c r="C6" s="207">
        <v>1</v>
      </c>
    </row>
    <row r="8" spans="1:6">
      <c r="A8" s="204" t="s">
        <v>1081</v>
      </c>
    </row>
    <row r="10" spans="1:6">
      <c r="A10" s="204" t="s">
        <v>1074</v>
      </c>
      <c r="B10" s="208">
        <v>0.45398773006134968</v>
      </c>
      <c r="C10" s="207">
        <v>1</v>
      </c>
    </row>
    <row r="11" spans="1:6">
      <c r="A11" s="204" t="s">
        <v>1075</v>
      </c>
      <c r="B11" s="208">
        <v>0.33889376646180858</v>
      </c>
      <c r="C11" s="207">
        <v>1</v>
      </c>
    </row>
    <row r="13" spans="1:6">
      <c r="A13" s="204" t="s">
        <v>1082</v>
      </c>
    </row>
    <row r="14" spans="1:6">
      <c r="A14" s="204" t="s">
        <v>1074</v>
      </c>
      <c r="B14" s="204">
        <v>0.27470002552974215</v>
      </c>
      <c r="C14" s="207">
        <v>1</v>
      </c>
    </row>
    <row r="15" spans="1:6">
      <c r="A15" s="204" t="s">
        <v>1075</v>
      </c>
      <c r="B15" s="207">
        <v>0.28261444826673721</v>
      </c>
      <c r="C15" s="207">
        <v>1</v>
      </c>
    </row>
    <row r="17" spans="1:9">
      <c r="A17" s="204" t="s">
        <v>1083</v>
      </c>
    </row>
    <row r="19" spans="1:9">
      <c r="A19" s="204" t="s">
        <v>1074</v>
      </c>
      <c r="B19" s="204">
        <v>0.7295539033457249</v>
      </c>
      <c r="C19" s="207">
        <v>1</v>
      </c>
    </row>
    <row r="20" spans="1:9">
      <c r="A20" s="204" t="s">
        <v>1075</v>
      </c>
      <c r="B20" s="204">
        <v>0.64232209737827717</v>
      </c>
      <c r="C20" s="207">
        <v>1</v>
      </c>
    </row>
    <row r="22" spans="1:9">
      <c r="A22" s="204" t="s">
        <v>1197</v>
      </c>
    </row>
    <row r="23" spans="1:9">
      <c r="B23" s="204">
        <v>2</v>
      </c>
      <c r="C23" s="204">
        <v>3</v>
      </c>
      <c r="D23" s="204">
        <v>4</v>
      </c>
      <c r="E23" s="209" t="s">
        <v>1130</v>
      </c>
      <c r="I23" s="210" t="s">
        <v>1131</v>
      </c>
    </row>
    <row r="24" spans="1:9">
      <c r="A24" s="204" t="s">
        <v>1074</v>
      </c>
      <c r="B24" s="207">
        <v>0.20899999999999999</v>
      </c>
      <c r="C24" s="207">
        <v>0.437</v>
      </c>
      <c r="D24" s="207">
        <v>0.69900000000000007</v>
      </c>
      <c r="E24" s="207">
        <v>1</v>
      </c>
      <c r="I24" s="210"/>
    </row>
    <row r="25" spans="1:9">
      <c r="A25" s="204" t="s">
        <v>1075</v>
      </c>
      <c r="B25" s="207">
        <v>0.23199999999999998</v>
      </c>
      <c r="C25" s="207">
        <v>0.48299999999999998</v>
      </c>
      <c r="D25" s="207">
        <v>0.76100000000000001</v>
      </c>
      <c r="E25" s="207">
        <v>1</v>
      </c>
      <c r="I25" s="210"/>
    </row>
    <row r="26" spans="1:9">
      <c r="I26" s="210"/>
    </row>
    <row r="27" spans="1:9">
      <c r="A27" s="204" t="s">
        <v>1196</v>
      </c>
      <c r="I27" s="210"/>
    </row>
    <row r="28" spans="1:9">
      <c r="B28" s="209">
        <v>2</v>
      </c>
      <c r="C28" s="209">
        <v>3</v>
      </c>
      <c r="D28" s="209">
        <v>4</v>
      </c>
      <c r="E28" s="209" t="s">
        <v>1130</v>
      </c>
      <c r="I28" s="210" t="s">
        <v>1131</v>
      </c>
    </row>
    <row r="29" spans="1:9">
      <c r="A29" s="204" t="s">
        <v>1074</v>
      </c>
      <c r="B29" s="207">
        <v>0.80788177339901479</v>
      </c>
      <c r="C29" s="207">
        <v>0.9211822660098522</v>
      </c>
      <c r="D29" s="207">
        <v>0.96551724137931028</v>
      </c>
      <c r="E29" s="207">
        <v>0.99507389162561566</v>
      </c>
    </row>
    <row r="30" spans="1:9">
      <c r="A30" s="204" t="s">
        <v>1075</v>
      </c>
      <c r="B30" s="207">
        <v>0.64054054054054055</v>
      </c>
      <c r="C30" s="207">
        <v>0.8783783783783784</v>
      </c>
      <c r="D30" s="207">
        <v>0.97837837837837838</v>
      </c>
      <c r="E30" s="207">
        <v>1.0027027027027027</v>
      </c>
    </row>
    <row r="32" spans="1:9">
      <c r="A32" s="204" t="s">
        <v>1084</v>
      </c>
    </row>
    <row r="33" spans="1:16">
      <c r="B33" s="211" t="s">
        <v>1085</v>
      </c>
      <c r="C33" s="211" t="s">
        <v>1086</v>
      </c>
      <c r="D33" s="211" t="s">
        <v>1087</v>
      </c>
      <c r="E33" s="211" t="s">
        <v>1088</v>
      </c>
      <c r="F33" s="211" t="s">
        <v>1089</v>
      </c>
      <c r="G33" s="211" t="s">
        <v>1090</v>
      </c>
      <c r="H33" s="211" t="s">
        <v>1091</v>
      </c>
      <c r="I33" s="211" t="s">
        <v>1092</v>
      </c>
      <c r="J33" s="211" t="s">
        <v>1093</v>
      </c>
      <c r="K33" s="211" t="s">
        <v>1094</v>
      </c>
      <c r="L33" s="211" t="s">
        <v>1095</v>
      </c>
      <c r="M33" s="211" t="s">
        <v>1096</v>
      </c>
      <c r="N33" s="211" t="s">
        <v>1097</v>
      </c>
      <c r="O33" s="211" t="s">
        <v>1098</v>
      </c>
      <c r="P33" s="211" t="s">
        <v>1099</v>
      </c>
    </row>
    <row r="34" spans="1:16">
      <c r="A34" s="204" t="s">
        <v>1074</v>
      </c>
      <c r="B34" s="207">
        <v>1.7994128231840135E-2</v>
      </c>
      <c r="C34" s="207">
        <v>9.5937115257126615E-2</v>
      </c>
      <c r="D34" s="207">
        <v>0.18335069608864477</v>
      </c>
      <c r="E34" s="207">
        <v>0.31044606496827354</v>
      </c>
      <c r="F34" s="207">
        <v>0.47239321905483472</v>
      </c>
      <c r="G34" s="207">
        <v>0.62060801212236005</v>
      </c>
      <c r="H34" s="207">
        <v>0.74315749597499758</v>
      </c>
      <c r="I34" s="207">
        <v>0.82744578085045928</v>
      </c>
      <c r="J34" s="207">
        <v>0.88701581589165646</v>
      </c>
      <c r="K34" s="207">
        <v>0.92934937020551189</v>
      </c>
      <c r="L34" s="207">
        <v>0.95113173595984468</v>
      </c>
      <c r="M34" s="207">
        <v>0.97016762951037028</v>
      </c>
      <c r="N34" s="207">
        <v>0.98418410834359316</v>
      </c>
      <c r="O34" s="207">
        <v>0.99431764371626097</v>
      </c>
      <c r="P34" s="207">
        <v>1</v>
      </c>
    </row>
    <row r="35" spans="1:16">
      <c r="A35" s="204" t="s">
        <v>1075</v>
      </c>
      <c r="B35" s="207">
        <v>3.2268249557969184E-2</v>
      </c>
      <c r="C35" s="207">
        <v>0.16250947208891137</v>
      </c>
      <c r="D35" s="207">
        <v>0.34082154584491037</v>
      </c>
      <c r="E35" s="207">
        <v>0.52134377368022233</v>
      </c>
      <c r="F35" s="207">
        <v>0.66460911846425863</v>
      </c>
      <c r="G35" s="207">
        <v>0.76130335943420058</v>
      </c>
      <c r="H35" s="207">
        <v>0.8389744885071988</v>
      </c>
      <c r="I35" s="207">
        <v>0.88988696640565801</v>
      </c>
      <c r="J35" s="207">
        <v>0.92690704723415007</v>
      </c>
      <c r="K35" s="207">
        <v>0.95484970952260673</v>
      </c>
      <c r="L35" s="207">
        <v>0.97008398585501388</v>
      </c>
      <c r="M35" s="207">
        <v>0.98476572366759285</v>
      </c>
      <c r="N35" s="207">
        <v>0.99194872442535997</v>
      </c>
      <c r="O35" s="207">
        <v>0.9963690325839859</v>
      </c>
      <c r="P35" s="207">
        <v>1</v>
      </c>
    </row>
    <row r="37" spans="1:16">
      <c r="A37" s="204" t="s">
        <v>1100</v>
      </c>
    </row>
    <row r="38" spans="1:16">
      <c r="B38" s="204" t="s">
        <v>1085</v>
      </c>
      <c r="C38" s="204" t="s">
        <v>1086</v>
      </c>
      <c r="D38" s="204" t="s">
        <v>1087</v>
      </c>
      <c r="E38" s="204" t="s">
        <v>1088</v>
      </c>
      <c r="F38" s="204" t="s">
        <v>1089</v>
      </c>
      <c r="G38" s="204" t="s">
        <v>1090</v>
      </c>
      <c r="H38" s="204" t="s">
        <v>1091</v>
      </c>
      <c r="I38" s="204" t="s">
        <v>1092</v>
      </c>
      <c r="J38" s="204" t="s">
        <v>1093</v>
      </c>
      <c r="K38" s="204" t="s">
        <v>1094</v>
      </c>
      <c r="L38" s="204" t="s">
        <v>1095</v>
      </c>
      <c r="M38" s="204" t="s">
        <v>1096</v>
      </c>
      <c r="N38" s="204" t="s">
        <v>1097</v>
      </c>
      <c r="O38" s="204" t="s">
        <v>1098</v>
      </c>
      <c r="P38" s="204" t="s">
        <v>1099</v>
      </c>
    </row>
    <row r="39" spans="1:16">
      <c r="A39" s="204" t="s">
        <v>1074</v>
      </c>
      <c r="B39" s="207">
        <v>1.9396128626958265E-2</v>
      </c>
      <c r="C39" s="207">
        <v>9.6352428442420202E-2</v>
      </c>
      <c r="D39" s="207">
        <v>0.1962778279477011</v>
      </c>
      <c r="E39" s="207">
        <v>0.33036240135066158</v>
      </c>
      <c r="F39" s="207">
        <v>0.50586988103184261</v>
      </c>
      <c r="G39" s="207">
        <v>0.64564765008441638</v>
      </c>
      <c r="H39" s="207">
        <v>0.76579371000039265</v>
      </c>
      <c r="I39" s="207">
        <v>0.84098315599356077</v>
      </c>
      <c r="J39" s="207">
        <v>0.89889669794652327</v>
      </c>
      <c r="K39" s="207">
        <v>0.93973065295064584</v>
      </c>
      <c r="L39" s="207">
        <v>0.95995131336134121</v>
      </c>
      <c r="M39" s="207">
        <v>0.97761985158427889</v>
      </c>
      <c r="N39" s="207">
        <v>0.9884172916094075</v>
      </c>
      <c r="O39" s="207">
        <v>0.99705524362951037</v>
      </c>
      <c r="P39" s="207">
        <v>1</v>
      </c>
    </row>
    <row r="40" spans="1:16">
      <c r="A40" s="204" t="s">
        <v>1075</v>
      </c>
      <c r="B40" s="207">
        <v>3.3751023235312642E-2</v>
      </c>
      <c r="C40" s="207">
        <v>0.17731880863925448</v>
      </c>
      <c r="D40" s="207">
        <v>0.36559410616459925</v>
      </c>
      <c r="E40" s="207">
        <v>0.5397015301303445</v>
      </c>
      <c r="F40" s="207">
        <v>0.68153768654366853</v>
      </c>
      <c r="G40" s="207">
        <v>0.77929601410490523</v>
      </c>
      <c r="H40" s="207">
        <v>0.85218185252817835</v>
      </c>
      <c r="I40" s="207">
        <v>0.90113972671746112</v>
      </c>
      <c r="J40" s="207">
        <v>0.93797619797241982</v>
      </c>
      <c r="K40" s="207">
        <v>0.96473773691833009</v>
      </c>
      <c r="L40" s="207">
        <v>0.9754423524966942</v>
      </c>
      <c r="M40" s="207">
        <v>0.98724891379636048</v>
      </c>
      <c r="N40" s="207">
        <v>0.99338832567218693</v>
      </c>
      <c r="O40" s="207">
        <v>0.9968515836534223</v>
      </c>
      <c r="P40" s="207">
        <v>1</v>
      </c>
    </row>
    <row r="42" spans="1:16">
      <c r="A42" s="204" t="s">
        <v>1101</v>
      </c>
    </row>
    <row r="43" spans="1:16">
      <c r="B43" s="204" t="s">
        <v>1102</v>
      </c>
      <c r="C43" s="204" t="s">
        <v>1103</v>
      </c>
      <c r="D43" s="204" t="s">
        <v>1104</v>
      </c>
      <c r="E43" s="204" t="s">
        <v>1105</v>
      </c>
    </row>
    <row r="44" spans="1:16">
      <c r="A44" s="204" t="s">
        <v>1074</v>
      </c>
      <c r="B44" s="207">
        <v>0.29321181646763045</v>
      </c>
      <c r="C44" s="207">
        <v>0.55834904672113972</v>
      </c>
      <c r="D44" s="207">
        <v>0.89440603394091767</v>
      </c>
      <c r="E44" s="207">
        <v>1</v>
      </c>
    </row>
    <row r="45" spans="1:16">
      <c r="A45" s="204" t="s">
        <v>1075</v>
      </c>
      <c r="B45" s="207">
        <v>0.28299396681749622</v>
      </c>
      <c r="C45" s="207">
        <v>0.53695324283559576</v>
      </c>
      <c r="D45" s="207">
        <v>0.86340497737556565</v>
      </c>
      <c r="E45" s="207">
        <v>1</v>
      </c>
    </row>
    <row r="47" spans="1:16">
      <c r="A47" s="204" t="s">
        <v>1106</v>
      </c>
    </row>
    <row r="48" spans="1:16">
      <c r="B48" s="204" t="s">
        <v>1102</v>
      </c>
      <c r="C48" s="204" t="s">
        <v>1103</v>
      </c>
      <c r="D48" s="204" t="s">
        <v>1104</v>
      </c>
      <c r="E48" s="204" t="s">
        <v>1105</v>
      </c>
    </row>
    <row r="49" spans="1:8">
      <c r="A49" s="204" t="s">
        <v>1074</v>
      </c>
      <c r="B49" s="207">
        <v>0.29306973712796003</v>
      </c>
      <c r="C49" s="207">
        <v>0.56180751683684549</v>
      </c>
      <c r="D49" s="207">
        <v>0.88246795568107761</v>
      </c>
      <c r="E49" s="207">
        <v>1</v>
      </c>
    </row>
    <row r="50" spans="1:8">
      <c r="A50" s="204" t="s">
        <v>1075</v>
      </c>
      <c r="B50" s="207">
        <v>0.29098909508322174</v>
      </c>
      <c r="C50" s="207">
        <v>0.54773292519609718</v>
      </c>
      <c r="D50" s="207">
        <v>0.85574899559977047</v>
      </c>
      <c r="E50" s="207">
        <v>1</v>
      </c>
    </row>
    <row r="52" spans="1:8">
      <c r="A52" s="204" t="s">
        <v>1107</v>
      </c>
    </row>
    <row r="53" spans="1:8">
      <c r="B53" s="204" t="s">
        <v>1108</v>
      </c>
      <c r="C53" s="204" t="s">
        <v>1109</v>
      </c>
      <c r="D53" s="204" t="s">
        <v>1110</v>
      </c>
    </row>
    <row r="54" spans="1:8">
      <c r="A54" s="204" t="s">
        <v>1074</v>
      </c>
      <c r="B54" s="207">
        <v>0.81290773532152838</v>
      </c>
      <c r="C54" s="207">
        <v>0.91425908667287981</v>
      </c>
      <c r="D54" s="207">
        <v>1</v>
      </c>
    </row>
    <row r="55" spans="1:8">
      <c r="A55" s="204" t="s">
        <v>1075</v>
      </c>
      <c r="B55" s="207">
        <v>0.78489448352462055</v>
      </c>
      <c r="C55" s="207">
        <v>0.91410588670862647</v>
      </c>
      <c r="D55" s="207">
        <v>1</v>
      </c>
    </row>
    <row r="57" spans="1:8">
      <c r="A57" s="204" t="s">
        <v>1107</v>
      </c>
    </row>
    <row r="58" spans="1:8">
      <c r="B58" s="204" t="s">
        <v>1108</v>
      </c>
      <c r="C58" s="204" t="s">
        <v>1109</v>
      </c>
      <c r="D58" s="204" t="s">
        <v>1110</v>
      </c>
    </row>
    <row r="59" spans="1:8">
      <c r="A59" s="204" t="s">
        <v>1074</v>
      </c>
      <c r="B59" s="207">
        <v>0.68806536329150858</v>
      </c>
      <c r="C59" s="207">
        <v>0.91625328275459583</v>
      </c>
      <c r="D59" s="207">
        <v>1</v>
      </c>
    </row>
    <row r="60" spans="1:8">
      <c r="A60" s="204" t="s">
        <v>1075</v>
      </c>
      <c r="B60" s="207">
        <v>0.63900893114376256</v>
      </c>
      <c r="C60" s="207">
        <v>0.89253817343704989</v>
      </c>
      <c r="D60" s="207">
        <v>1</v>
      </c>
    </row>
    <row r="62" spans="1:8">
      <c r="A62" s="204" t="s">
        <v>1120</v>
      </c>
    </row>
    <row r="63" spans="1:8">
      <c r="B63" s="204" t="s">
        <v>1111</v>
      </c>
      <c r="C63" s="204" t="s">
        <v>1112</v>
      </c>
      <c r="D63" s="204" t="s">
        <v>1113</v>
      </c>
      <c r="E63" s="204" t="s">
        <v>1114</v>
      </c>
      <c r="F63" s="204" t="s">
        <v>1115</v>
      </c>
      <c r="G63" s="204" t="s">
        <v>1116</v>
      </c>
      <c r="H63" s="204" t="s">
        <v>1117</v>
      </c>
    </row>
    <row r="64" spans="1:8">
      <c r="A64" s="204" t="s">
        <v>1074</v>
      </c>
      <c r="B64" s="207">
        <v>0.19101123595505617</v>
      </c>
      <c r="C64" s="207">
        <v>0.4157303370786517</v>
      </c>
      <c r="D64" s="207">
        <v>0.54382022471910108</v>
      </c>
      <c r="E64" s="207">
        <v>0.65617977528089888</v>
      </c>
      <c r="F64" s="207">
        <v>0.74831460674157302</v>
      </c>
      <c r="G64" s="207">
        <v>0.87191011235955052</v>
      </c>
      <c r="H64" s="207">
        <v>1</v>
      </c>
    </row>
    <row r="65" spans="1:8">
      <c r="A65" s="204" t="s">
        <v>1075</v>
      </c>
      <c r="B65" s="207">
        <v>0.21381142098273573</v>
      </c>
      <c r="C65" s="207">
        <v>0.46082337317397082</v>
      </c>
      <c r="D65" s="207">
        <v>0.56972111553784865</v>
      </c>
      <c r="E65" s="207">
        <v>0.65737051792828693</v>
      </c>
      <c r="F65" s="207">
        <v>0.82204515272244361</v>
      </c>
      <c r="G65" s="207">
        <v>0.89375830013280222</v>
      </c>
      <c r="H65" s="207">
        <v>1</v>
      </c>
    </row>
    <row r="67" spans="1:8">
      <c r="A67" s="204" t="s">
        <v>1119</v>
      </c>
    </row>
    <row r="68" spans="1:8">
      <c r="B68" s="204" t="s">
        <v>1111</v>
      </c>
      <c r="C68" s="204" t="s">
        <v>1112</v>
      </c>
      <c r="D68" s="204" t="s">
        <v>1113</v>
      </c>
      <c r="E68" s="204" t="s">
        <v>1114</v>
      </c>
      <c r="F68" s="204" t="s">
        <v>1115</v>
      </c>
      <c r="G68" s="204" t="s">
        <v>1116</v>
      </c>
      <c r="H68" s="204" t="s">
        <v>1117</v>
      </c>
    </row>
    <row r="69" spans="1:8">
      <c r="A69" s="204" t="s">
        <v>1074</v>
      </c>
      <c r="B69" s="207">
        <v>0.4081081081081081</v>
      </c>
      <c r="C69" s="207">
        <v>0.63513513513513509</v>
      </c>
      <c r="D69" s="207">
        <v>0.74054054054054053</v>
      </c>
      <c r="E69" s="207">
        <v>0.81621621621621621</v>
      </c>
      <c r="F69" s="207">
        <v>0.91621621621621618</v>
      </c>
      <c r="G69" s="207">
        <v>0.95945945945945943</v>
      </c>
      <c r="H69" s="207">
        <v>0.99729729729729732</v>
      </c>
    </row>
    <row r="70" spans="1:8">
      <c r="A70" s="204" t="s">
        <v>1075</v>
      </c>
      <c r="B70" s="207">
        <v>0.31088082901554404</v>
      </c>
      <c r="C70" s="207">
        <v>0.55440414507772018</v>
      </c>
      <c r="D70" s="207">
        <v>0.65284974093264247</v>
      </c>
      <c r="E70" s="207">
        <v>0.69689119170984459</v>
      </c>
      <c r="F70" s="207">
        <v>0.89119170984455964</v>
      </c>
      <c r="G70" s="207">
        <v>0.97409326424870468</v>
      </c>
      <c r="H70" s="207">
        <v>1.0025906735751295</v>
      </c>
    </row>
    <row r="72" spans="1:8">
      <c r="A72" s="204" t="s">
        <v>1121</v>
      </c>
    </row>
    <row r="73" spans="1:8">
      <c r="B73" s="204" t="s">
        <v>1111</v>
      </c>
      <c r="C73" s="204" t="s">
        <v>1112</v>
      </c>
      <c r="D73" s="204" t="s">
        <v>1113</v>
      </c>
      <c r="E73" s="204" t="s">
        <v>1114</v>
      </c>
      <c r="F73" s="204" t="s">
        <v>1115</v>
      </c>
      <c r="G73" s="204" t="s">
        <v>1116</v>
      </c>
      <c r="H73" s="204" t="s">
        <v>1117</v>
      </c>
    </row>
    <row r="74" spans="1:8">
      <c r="A74" s="204" t="s">
        <v>1074</v>
      </c>
      <c r="B74" s="207">
        <v>5.8419243986254296E-2</v>
      </c>
      <c r="C74" s="207">
        <v>0.27147766323024053</v>
      </c>
      <c r="D74" s="207">
        <v>0.41924398625429549</v>
      </c>
      <c r="E74" s="207">
        <v>0.53951890034364258</v>
      </c>
      <c r="F74" s="207">
        <v>0.74914089347079038</v>
      </c>
      <c r="G74" s="207">
        <v>0.85223367697594499</v>
      </c>
      <c r="H74" s="207">
        <v>1</v>
      </c>
    </row>
    <row r="75" spans="1:8">
      <c r="A75" s="204" t="s">
        <v>1075</v>
      </c>
      <c r="B75" s="207">
        <v>0.10732984293193717</v>
      </c>
      <c r="C75" s="207">
        <v>0.35602094240837701</v>
      </c>
      <c r="D75" s="207">
        <v>0.51047120418848169</v>
      </c>
      <c r="E75" s="207">
        <v>0.58115183246073299</v>
      </c>
      <c r="F75" s="207">
        <v>0.76178010471204183</v>
      </c>
      <c r="G75" s="207">
        <v>0.86387434554973819</v>
      </c>
      <c r="H75" s="207">
        <v>1.0026178010471205</v>
      </c>
    </row>
    <row r="77" spans="1:8">
      <c r="A77" s="204" t="s">
        <v>1122</v>
      </c>
    </row>
    <row r="78" spans="1:8">
      <c r="B78" s="204" t="s">
        <v>1111</v>
      </c>
      <c r="C78" s="204" t="s">
        <v>1112</v>
      </c>
      <c r="D78" s="204" t="s">
        <v>1113</v>
      </c>
      <c r="E78" s="204" t="s">
        <v>1114</v>
      </c>
      <c r="F78" s="204" t="s">
        <v>1115</v>
      </c>
      <c r="G78" s="204" t="s">
        <v>1116</v>
      </c>
      <c r="H78" s="204" t="s">
        <v>1117</v>
      </c>
    </row>
    <row r="79" spans="1:8">
      <c r="A79" s="204" t="s">
        <v>1074</v>
      </c>
      <c r="B79" s="207">
        <v>0.21273885350318472</v>
      </c>
      <c r="C79" s="207">
        <v>0.49681528662420382</v>
      </c>
      <c r="D79" s="207">
        <v>0.62420382165605093</v>
      </c>
      <c r="E79" s="207">
        <v>0.70700636942675155</v>
      </c>
      <c r="F79" s="207">
        <v>0.8585987261146496</v>
      </c>
      <c r="G79" s="207">
        <v>0.91974522292993621</v>
      </c>
      <c r="H79" s="207">
        <v>0.99999999999999989</v>
      </c>
    </row>
    <row r="80" spans="1:8">
      <c r="A80" s="204" t="s">
        <v>1075</v>
      </c>
      <c r="B80" s="207">
        <v>0.32653061224489793</v>
      </c>
      <c r="C80" s="207">
        <v>0.58309037900874627</v>
      </c>
      <c r="D80" s="207">
        <v>0.71865889212827982</v>
      </c>
      <c r="E80" s="207">
        <v>0.82215743440233235</v>
      </c>
      <c r="F80" s="207">
        <v>0.90524781341107874</v>
      </c>
      <c r="G80" s="207">
        <v>0.95481049562682219</v>
      </c>
      <c r="H80" s="207">
        <v>1</v>
      </c>
    </row>
    <row r="82" spans="1:8">
      <c r="A82" s="204" t="s">
        <v>1128</v>
      </c>
    </row>
    <row r="83" spans="1:8">
      <c r="B83" s="204" t="s">
        <v>1111</v>
      </c>
      <c r="C83" s="204" t="s">
        <v>1112</v>
      </c>
      <c r="D83" s="204" t="s">
        <v>1113</v>
      </c>
      <c r="E83" s="204" t="s">
        <v>1114</v>
      </c>
      <c r="F83" s="204" t="s">
        <v>1115</v>
      </c>
      <c r="G83" s="204" t="s">
        <v>1116</v>
      </c>
      <c r="H83" s="204" t="s">
        <v>1117</v>
      </c>
    </row>
    <row r="84" spans="1:8">
      <c r="A84" s="204" t="s">
        <v>1074</v>
      </c>
      <c r="B84" s="207">
        <v>3.0636805938441279E-2</v>
      </c>
      <c r="C84" s="207">
        <v>0.1666636232040449</v>
      </c>
      <c r="D84" s="207">
        <v>0.28171774992544085</v>
      </c>
      <c r="E84" s="207">
        <v>0.39610259776340362</v>
      </c>
      <c r="F84" s="207">
        <v>0.57863557793701359</v>
      </c>
      <c r="G84" s="207">
        <v>0.71609275420687801</v>
      </c>
      <c r="H84" s="207">
        <v>1</v>
      </c>
    </row>
    <row r="85" spans="1:8">
      <c r="A85" s="204" t="s">
        <v>1075</v>
      </c>
      <c r="B85" s="207">
        <v>4.9393847976079479E-2</v>
      </c>
      <c r="C85" s="207">
        <v>0.22317132514156013</v>
      </c>
      <c r="D85" s="207">
        <v>0.3387303883638148</v>
      </c>
      <c r="E85" s="207">
        <v>0.41648754018564282</v>
      </c>
      <c r="F85" s="207">
        <v>0.6117511914545648</v>
      </c>
      <c r="G85" s="207">
        <v>0.74052877203108969</v>
      </c>
      <c r="H85" s="207">
        <v>1</v>
      </c>
    </row>
    <row r="87" spans="1:8">
      <c r="A87" s="204" t="s">
        <v>1129</v>
      </c>
    </row>
    <row r="88" spans="1:8">
      <c r="B88" s="204" t="s">
        <v>1111</v>
      </c>
      <c r="C88" s="204" t="s">
        <v>1112</v>
      </c>
      <c r="D88" s="204" t="s">
        <v>1113</v>
      </c>
      <c r="E88" s="204" t="s">
        <v>1114</v>
      </c>
      <c r="F88" s="204" t="s">
        <v>1115</v>
      </c>
      <c r="G88" s="204" t="s">
        <v>1116</v>
      </c>
      <c r="H88" s="204" t="s">
        <v>1117</v>
      </c>
    </row>
    <row r="89" spans="1:8">
      <c r="A89" s="204" t="s">
        <v>1074</v>
      </c>
      <c r="B89" s="207">
        <v>0.11156664355117504</v>
      </c>
      <c r="C89" s="207">
        <v>0.30500128351893996</v>
      </c>
      <c r="D89" s="207">
        <v>0.41944381290454852</v>
      </c>
      <c r="E89" s="207">
        <v>0.51906811677373121</v>
      </c>
      <c r="F89" s="207">
        <v>0.66318068394260632</v>
      </c>
      <c r="G89" s="207">
        <v>0.77281960059776811</v>
      </c>
      <c r="H89" s="207">
        <v>0.99999999999999989</v>
      </c>
    </row>
    <row r="90" spans="1:8">
      <c r="A90" s="204" t="s">
        <v>1075</v>
      </c>
      <c r="B90" s="207">
        <v>0.15066475878417868</v>
      </c>
      <c r="C90" s="207">
        <v>0.36646637596131659</v>
      </c>
      <c r="D90" s="207">
        <v>0.47812464080486755</v>
      </c>
      <c r="E90" s="207">
        <v>0.59074873618168422</v>
      </c>
      <c r="F90" s="207">
        <v>0.72886667382569414</v>
      </c>
      <c r="G90" s="207">
        <v>0.8206235108913299</v>
      </c>
      <c r="H90" s="207">
        <v>0.99999999999999989</v>
      </c>
    </row>
    <row r="92" spans="1:8">
      <c r="A92" s="204" t="s">
        <v>1132</v>
      </c>
    </row>
    <row r="93" spans="1:8">
      <c r="B93" s="211" t="s">
        <v>1173</v>
      </c>
      <c r="C93" s="211" t="s">
        <v>1174</v>
      </c>
      <c r="D93" s="211" t="s">
        <v>1175</v>
      </c>
      <c r="E93" s="211" t="s">
        <v>1176</v>
      </c>
      <c r="F93" s="211" t="s">
        <v>1133</v>
      </c>
    </row>
    <row r="94" spans="1:8">
      <c r="A94" s="204" t="s">
        <v>1074</v>
      </c>
      <c r="B94" s="207">
        <v>3.0797062434044747E-3</v>
      </c>
      <c r="C94" s="207">
        <v>0.23084874981155643</v>
      </c>
      <c r="D94" s="207">
        <v>0.29272284797450088</v>
      </c>
      <c r="E94" s="207">
        <v>0.65139017509099117</v>
      </c>
      <c r="F94" s="207">
        <v>0.99999999999999978</v>
      </c>
    </row>
    <row r="95" spans="1:8">
      <c r="A95" s="204" t="s">
        <v>1075</v>
      </c>
      <c r="B95" s="207">
        <v>3.7710487996116941E-3</v>
      </c>
      <c r="C95" s="207">
        <v>0.26781913900608595</v>
      </c>
      <c r="D95" s="207">
        <v>0.33123623193816976</v>
      </c>
      <c r="E95" s="207">
        <v>0.77543591083896501</v>
      </c>
      <c r="F95" s="207">
        <v>1</v>
      </c>
    </row>
    <row r="97" spans="1:3">
      <c r="A97" s="204" t="s">
        <v>1134</v>
      </c>
    </row>
    <row r="98" spans="1:3">
      <c r="B98" s="209" t="s">
        <v>1135</v>
      </c>
      <c r="C98" s="209" t="s">
        <v>1136</v>
      </c>
    </row>
    <row r="99" spans="1:3">
      <c r="A99" s="204" t="s">
        <v>1074</v>
      </c>
      <c r="B99" s="204">
        <v>0.971594706590028</v>
      </c>
      <c r="C99" s="204">
        <v>2.8405293409971926E-2</v>
      </c>
    </row>
    <row r="100" spans="1:3">
      <c r="A100" s="204" t="s">
        <v>1075</v>
      </c>
      <c r="B100" s="204">
        <v>0.97809731828661561</v>
      </c>
      <c r="C100" s="204">
        <v>2.19026817133843E-2</v>
      </c>
    </row>
    <row r="101" spans="1:3">
      <c r="B101" s="207"/>
      <c r="C101" s="207"/>
    </row>
    <row r="102" spans="1:3">
      <c r="A102" s="204" t="s">
        <v>1137</v>
      </c>
      <c r="B102" s="207"/>
      <c r="C102" s="207"/>
    </row>
    <row r="103" spans="1:3">
      <c r="B103" s="209" t="s">
        <v>1135</v>
      </c>
      <c r="C103" s="209" t="s">
        <v>1136</v>
      </c>
    </row>
    <row r="104" spans="1:3">
      <c r="A104" s="204" t="s">
        <v>1074</v>
      </c>
      <c r="B104" s="204">
        <v>0.85404547858276048</v>
      </c>
      <c r="C104" s="204">
        <v>0.14595452141723958</v>
      </c>
    </row>
    <row r="105" spans="1:3">
      <c r="A105" s="204" t="s">
        <v>1075</v>
      </c>
      <c r="B105" s="204">
        <v>0.89289740698985343</v>
      </c>
      <c r="C105" s="204">
        <v>0.10710259301014656</v>
      </c>
    </row>
    <row r="106" spans="1:3">
      <c r="B106" s="207"/>
      <c r="C106" s="207"/>
    </row>
    <row r="107" spans="1:3">
      <c r="A107" s="204" t="s">
        <v>1138</v>
      </c>
      <c r="B107" s="207"/>
      <c r="C107" s="207"/>
    </row>
    <row r="108" spans="1:3">
      <c r="B108" s="209" t="s">
        <v>1135</v>
      </c>
      <c r="C108" s="209" t="s">
        <v>1136</v>
      </c>
    </row>
    <row r="109" spans="1:3">
      <c r="A109" s="204" t="s">
        <v>1074</v>
      </c>
      <c r="B109" s="204">
        <v>0.97325925203886021</v>
      </c>
      <c r="C109" s="204">
        <v>2.6740747961139809E-2</v>
      </c>
    </row>
    <row r="110" spans="1:3">
      <c r="A110" s="204" t="s">
        <v>1075</v>
      </c>
      <c r="B110" s="204">
        <v>0.98184635820234667</v>
      </c>
      <c r="C110" s="204">
        <v>1.8153641797653313E-2</v>
      </c>
    </row>
    <row r="111" spans="1:3">
      <c r="B111" s="207"/>
      <c r="C111" s="207"/>
    </row>
    <row r="112" spans="1:3">
      <c r="A112" s="204" t="s">
        <v>1139</v>
      </c>
      <c r="B112" s="207"/>
      <c r="C112" s="207"/>
    </row>
    <row r="113" spans="1:14">
      <c r="B113" s="209" t="s">
        <v>1135</v>
      </c>
      <c r="C113" s="209" t="s">
        <v>1136</v>
      </c>
    </row>
    <row r="114" spans="1:14">
      <c r="A114" s="204" t="s">
        <v>1074</v>
      </c>
      <c r="B114" s="204">
        <v>0.88095238095238093</v>
      </c>
      <c r="C114" s="204">
        <v>0.11904761904761904</v>
      </c>
    </row>
    <row r="115" spans="1:14">
      <c r="A115" s="204" t="s">
        <v>1075</v>
      </c>
      <c r="B115" s="204">
        <v>0.89059829059829065</v>
      </c>
      <c r="C115" s="204">
        <v>0.10940170940170942</v>
      </c>
    </row>
    <row r="117" spans="1:14">
      <c r="A117" s="204" t="s">
        <v>1140</v>
      </c>
    </row>
    <row r="118" spans="1:14">
      <c r="B118" s="212" t="s">
        <v>1141</v>
      </c>
      <c r="C118" s="212" t="s">
        <v>1142</v>
      </c>
      <c r="D118" s="212" t="s">
        <v>1143</v>
      </c>
      <c r="E118" s="212" t="s">
        <v>1144</v>
      </c>
    </row>
    <row r="119" spans="1:14">
      <c r="A119" s="204" t="s">
        <v>1074</v>
      </c>
      <c r="B119" s="213">
        <v>1.2E-2</v>
      </c>
      <c r="C119" s="213">
        <v>0.19700000000000001</v>
      </c>
      <c r="D119" s="214">
        <v>0.65800000000000003</v>
      </c>
      <c r="E119" s="214">
        <v>1</v>
      </c>
    </row>
    <row r="120" spans="1:14">
      <c r="A120" s="204" t="s">
        <v>1075</v>
      </c>
      <c r="B120" s="213">
        <v>7.4961226951576782E-2</v>
      </c>
      <c r="C120" s="213">
        <v>0.30932276408754095</v>
      </c>
      <c r="D120" s="214">
        <v>0.7229019472686542</v>
      </c>
      <c r="E120" s="214">
        <v>1</v>
      </c>
    </row>
    <row r="121" spans="1:14">
      <c r="B121" s="207"/>
      <c r="C121" s="207"/>
      <c r="D121" s="207"/>
      <c r="E121" s="207"/>
    </row>
    <row r="122" spans="1:14">
      <c r="A122" s="204" t="s">
        <v>1145</v>
      </c>
      <c r="B122" s="207"/>
      <c r="C122" s="207"/>
      <c r="D122" s="207"/>
      <c r="E122" s="207"/>
    </row>
    <row r="123" spans="1:14">
      <c r="B123" s="212" t="s">
        <v>1141</v>
      </c>
      <c r="C123" s="212" t="s">
        <v>1142</v>
      </c>
      <c r="D123" s="212" t="s">
        <v>1143</v>
      </c>
      <c r="E123" s="212" t="s">
        <v>1144</v>
      </c>
    </row>
    <row r="124" spans="1:14">
      <c r="A124" s="204" t="s">
        <v>1074</v>
      </c>
      <c r="B124" s="213">
        <v>4.0000000000000001E-3</v>
      </c>
      <c r="C124" s="213">
        <v>0.16900000000000001</v>
      </c>
      <c r="D124" s="214">
        <v>0.54300000000000004</v>
      </c>
      <c r="E124" s="214">
        <v>1</v>
      </c>
    </row>
    <row r="125" spans="1:14">
      <c r="A125" s="204" t="s">
        <v>1075</v>
      </c>
      <c r="B125" s="213">
        <v>8.816880180859081E-2</v>
      </c>
      <c r="C125" s="213">
        <v>0.32403918613413718</v>
      </c>
      <c r="D125" s="214">
        <v>0.6337603617181613</v>
      </c>
      <c r="E125" s="214">
        <v>1</v>
      </c>
    </row>
    <row r="127" spans="1:14">
      <c r="A127" s="204" t="s">
        <v>1146</v>
      </c>
    </row>
    <row r="128" spans="1:14">
      <c r="A128" s="204" t="s">
        <v>1147</v>
      </c>
      <c r="B128" s="204">
        <v>0</v>
      </c>
      <c r="C128" s="204">
        <v>1</v>
      </c>
      <c r="D128" s="204">
        <v>2</v>
      </c>
      <c r="E128" s="204">
        <v>3</v>
      </c>
      <c r="F128" s="204">
        <v>4</v>
      </c>
      <c r="G128" s="204">
        <v>5</v>
      </c>
      <c r="H128" s="204">
        <v>6</v>
      </c>
      <c r="I128" s="204">
        <v>7</v>
      </c>
      <c r="J128" s="204">
        <v>8</v>
      </c>
      <c r="K128" s="204">
        <v>9</v>
      </c>
      <c r="L128" s="204">
        <v>10</v>
      </c>
      <c r="M128" s="204">
        <v>11</v>
      </c>
      <c r="N128" s="204">
        <v>12</v>
      </c>
    </row>
    <row r="129" spans="1:14">
      <c r="A129" s="204" t="s">
        <v>1148</v>
      </c>
      <c r="B129" s="215">
        <v>1</v>
      </c>
      <c r="C129" s="216">
        <v>0</v>
      </c>
      <c r="D129" s="216">
        <v>0</v>
      </c>
      <c r="E129" s="216">
        <v>0</v>
      </c>
      <c r="F129" s="216">
        <v>0</v>
      </c>
      <c r="G129" s="216">
        <v>0</v>
      </c>
      <c r="H129" s="216">
        <v>0</v>
      </c>
      <c r="I129" s="216">
        <v>0</v>
      </c>
      <c r="J129" s="216">
        <v>0</v>
      </c>
      <c r="K129" s="216">
        <v>0</v>
      </c>
      <c r="L129" s="216">
        <v>0</v>
      </c>
      <c r="M129" s="216">
        <v>0</v>
      </c>
      <c r="N129" s="217">
        <v>0</v>
      </c>
    </row>
    <row r="130" spans="1:14">
      <c r="A130" s="204" t="s">
        <v>1149</v>
      </c>
      <c r="B130" s="218">
        <v>0.5</v>
      </c>
      <c r="C130" s="219">
        <v>1</v>
      </c>
      <c r="D130" s="219">
        <v>0</v>
      </c>
      <c r="E130" s="219">
        <v>0</v>
      </c>
      <c r="F130" s="219">
        <v>0</v>
      </c>
      <c r="G130" s="219">
        <v>0</v>
      </c>
      <c r="H130" s="219">
        <v>0</v>
      </c>
      <c r="I130" s="219">
        <v>0</v>
      </c>
      <c r="J130" s="219">
        <v>0</v>
      </c>
      <c r="K130" s="219">
        <v>0</v>
      </c>
      <c r="L130" s="219">
        <v>0</v>
      </c>
      <c r="M130" s="219">
        <v>0</v>
      </c>
      <c r="N130" s="220">
        <v>0</v>
      </c>
    </row>
    <row r="131" spans="1:14">
      <c r="A131" s="204" t="s">
        <v>1150</v>
      </c>
      <c r="B131" s="218">
        <v>0.33333333333333331</v>
      </c>
      <c r="C131" s="219">
        <v>0.5</v>
      </c>
      <c r="D131" s="219">
        <v>1</v>
      </c>
      <c r="E131" s="219">
        <v>0</v>
      </c>
      <c r="F131" s="219">
        <v>0</v>
      </c>
      <c r="G131" s="219">
        <v>0</v>
      </c>
      <c r="H131" s="219">
        <v>0</v>
      </c>
      <c r="I131" s="219">
        <v>0</v>
      </c>
      <c r="J131" s="219">
        <v>0</v>
      </c>
      <c r="K131" s="219">
        <v>0</v>
      </c>
      <c r="L131" s="219">
        <v>0</v>
      </c>
      <c r="M131" s="219">
        <v>0</v>
      </c>
      <c r="N131" s="220">
        <v>0</v>
      </c>
    </row>
    <row r="132" spans="1:14">
      <c r="A132" s="204" t="s">
        <v>1151</v>
      </c>
      <c r="B132" s="218">
        <v>0.25</v>
      </c>
      <c r="C132" s="219">
        <v>0.5</v>
      </c>
      <c r="D132" s="219">
        <v>0.75</v>
      </c>
      <c r="E132" s="219">
        <v>1</v>
      </c>
      <c r="F132" s="219">
        <v>0</v>
      </c>
      <c r="G132" s="219">
        <v>0</v>
      </c>
      <c r="H132" s="219">
        <v>0</v>
      </c>
      <c r="I132" s="219">
        <v>0</v>
      </c>
      <c r="J132" s="219">
        <v>0</v>
      </c>
      <c r="K132" s="219">
        <v>0</v>
      </c>
      <c r="L132" s="219">
        <v>0</v>
      </c>
      <c r="M132" s="219">
        <v>0</v>
      </c>
      <c r="N132" s="220">
        <v>0</v>
      </c>
    </row>
    <row r="133" spans="1:14">
      <c r="A133" s="204" t="s">
        <v>1152</v>
      </c>
      <c r="B133" s="218">
        <v>0.2</v>
      </c>
      <c r="C133" s="219">
        <v>0.4</v>
      </c>
      <c r="D133" s="219">
        <v>0.6</v>
      </c>
      <c r="E133" s="219">
        <v>0.8</v>
      </c>
      <c r="F133" s="219">
        <v>1</v>
      </c>
      <c r="G133" s="219">
        <v>0</v>
      </c>
      <c r="H133" s="219">
        <v>0</v>
      </c>
      <c r="I133" s="219">
        <v>0</v>
      </c>
      <c r="J133" s="219">
        <v>0</v>
      </c>
      <c r="K133" s="219">
        <v>0</v>
      </c>
      <c r="L133" s="219">
        <v>0</v>
      </c>
      <c r="M133" s="219">
        <v>0</v>
      </c>
      <c r="N133" s="220">
        <v>0</v>
      </c>
    </row>
    <row r="134" spans="1:14">
      <c r="A134" s="204" t="s">
        <v>1153</v>
      </c>
      <c r="B134" s="218">
        <v>0.16666666666666666</v>
      </c>
      <c r="C134" s="219">
        <v>0.33333333333333331</v>
      </c>
      <c r="D134" s="219">
        <v>0.5</v>
      </c>
      <c r="E134" s="219">
        <v>0.66666666666666663</v>
      </c>
      <c r="F134" s="219">
        <v>0.83333333333333326</v>
      </c>
      <c r="G134" s="219">
        <v>1</v>
      </c>
      <c r="H134" s="219">
        <v>0</v>
      </c>
      <c r="I134" s="219">
        <v>0</v>
      </c>
      <c r="J134" s="219">
        <v>0</v>
      </c>
      <c r="K134" s="219">
        <v>0</v>
      </c>
      <c r="L134" s="219">
        <v>0</v>
      </c>
      <c r="M134" s="219">
        <v>0</v>
      </c>
      <c r="N134" s="220">
        <v>0</v>
      </c>
    </row>
    <row r="135" spans="1:14">
      <c r="A135" s="204" t="s">
        <v>1154</v>
      </c>
      <c r="B135" s="218">
        <v>0.14285714285714285</v>
      </c>
      <c r="C135" s="219">
        <v>0.2857142857142857</v>
      </c>
      <c r="D135" s="219">
        <v>0.42857142857142855</v>
      </c>
      <c r="E135" s="219">
        <v>0.5714285714285714</v>
      </c>
      <c r="F135" s="219">
        <v>0.71428571428571419</v>
      </c>
      <c r="G135" s="219">
        <v>0.8571428571428571</v>
      </c>
      <c r="H135" s="219">
        <v>1</v>
      </c>
      <c r="I135" s="219">
        <v>0</v>
      </c>
      <c r="J135" s="219">
        <v>0</v>
      </c>
      <c r="K135" s="219">
        <v>0</v>
      </c>
      <c r="L135" s="219">
        <v>0</v>
      </c>
      <c r="M135" s="219">
        <v>0</v>
      </c>
      <c r="N135" s="220">
        <v>0</v>
      </c>
    </row>
    <row r="136" spans="1:14">
      <c r="A136" s="204" t="s">
        <v>1155</v>
      </c>
      <c r="B136" s="218">
        <v>0.125</v>
      </c>
      <c r="C136" s="219">
        <v>0.25</v>
      </c>
      <c r="D136" s="219">
        <v>0.375</v>
      </c>
      <c r="E136" s="219">
        <v>0.5</v>
      </c>
      <c r="F136" s="219">
        <v>0.625</v>
      </c>
      <c r="G136" s="219">
        <v>0.75</v>
      </c>
      <c r="H136" s="219">
        <v>0.875</v>
      </c>
      <c r="I136" s="219">
        <v>1</v>
      </c>
      <c r="J136" s="219">
        <v>0</v>
      </c>
      <c r="K136" s="219">
        <v>0</v>
      </c>
      <c r="L136" s="219">
        <v>0</v>
      </c>
      <c r="M136" s="219">
        <v>0</v>
      </c>
      <c r="N136" s="220">
        <v>0</v>
      </c>
    </row>
    <row r="137" spans="1:14">
      <c r="A137" s="204" t="s">
        <v>1156</v>
      </c>
      <c r="B137" s="218">
        <v>0.1111111111111111</v>
      </c>
      <c r="C137" s="219">
        <v>0.22222222222222221</v>
      </c>
      <c r="D137" s="219">
        <v>0.33333333333333331</v>
      </c>
      <c r="E137" s="219">
        <v>0.44444444444444442</v>
      </c>
      <c r="F137" s="219">
        <v>0.55555555555555558</v>
      </c>
      <c r="G137" s="219">
        <v>0.66666666666666663</v>
      </c>
      <c r="H137" s="219">
        <v>0.77777777777777768</v>
      </c>
      <c r="I137" s="219">
        <v>0.88888888888888884</v>
      </c>
      <c r="J137" s="219">
        <v>1</v>
      </c>
      <c r="K137" s="219">
        <v>0</v>
      </c>
      <c r="L137" s="219">
        <v>0</v>
      </c>
      <c r="M137" s="219">
        <v>0</v>
      </c>
      <c r="N137" s="220">
        <v>0</v>
      </c>
    </row>
    <row r="138" spans="1:14">
      <c r="A138" s="204" t="s">
        <v>1157</v>
      </c>
      <c r="B138" s="218">
        <v>0.1</v>
      </c>
      <c r="C138" s="219">
        <v>0.2</v>
      </c>
      <c r="D138" s="219">
        <v>0.30000000000000004</v>
      </c>
      <c r="E138" s="219">
        <v>0.4</v>
      </c>
      <c r="F138" s="219">
        <v>0.5</v>
      </c>
      <c r="G138" s="219">
        <v>0.60000000000000009</v>
      </c>
      <c r="H138" s="219">
        <v>0.70000000000000007</v>
      </c>
      <c r="I138" s="219">
        <v>0.8</v>
      </c>
      <c r="J138" s="219">
        <v>0.9</v>
      </c>
      <c r="K138" s="219">
        <v>1</v>
      </c>
      <c r="L138" s="219">
        <v>0</v>
      </c>
      <c r="M138" s="219">
        <v>0</v>
      </c>
      <c r="N138" s="220">
        <v>0</v>
      </c>
    </row>
    <row r="139" spans="1:14">
      <c r="A139" s="204" t="s">
        <v>1158</v>
      </c>
      <c r="B139" s="218">
        <v>9.0909090909090912E-2</v>
      </c>
      <c r="C139" s="219">
        <v>0.18181818181818182</v>
      </c>
      <c r="D139" s="219">
        <v>0.27272727272727271</v>
      </c>
      <c r="E139" s="219">
        <v>0.36363636363636365</v>
      </c>
      <c r="F139" s="219">
        <v>0.45454545454545459</v>
      </c>
      <c r="G139" s="219">
        <v>0.54545454545454541</v>
      </c>
      <c r="H139" s="219">
        <v>0.63636363636363635</v>
      </c>
      <c r="I139" s="219">
        <v>0.72727272727272729</v>
      </c>
      <c r="J139" s="219">
        <v>0.81818181818181823</v>
      </c>
      <c r="K139" s="219">
        <v>0.90909090909090917</v>
      </c>
      <c r="L139" s="219">
        <v>1</v>
      </c>
      <c r="M139" s="219">
        <v>0</v>
      </c>
      <c r="N139" s="220">
        <v>0</v>
      </c>
    </row>
    <row r="140" spans="1:14">
      <c r="A140" s="204" t="s">
        <v>1159</v>
      </c>
      <c r="B140" s="218">
        <v>8.3333333333333329E-2</v>
      </c>
      <c r="C140" s="219">
        <v>0.16666666666666666</v>
      </c>
      <c r="D140" s="219">
        <v>0.25</v>
      </c>
      <c r="E140" s="219">
        <v>0.33333333333333331</v>
      </c>
      <c r="F140" s="219">
        <v>0.41666666666666663</v>
      </c>
      <c r="G140" s="219">
        <v>0.5</v>
      </c>
      <c r="H140" s="219">
        <v>0.58333333333333326</v>
      </c>
      <c r="I140" s="219">
        <v>0.66666666666666663</v>
      </c>
      <c r="J140" s="219">
        <v>0.75</v>
      </c>
      <c r="K140" s="219">
        <v>0.83333333333333326</v>
      </c>
      <c r="L140" s="219">
        <v>0.91666666666666663</v>
      </c>
      <c r="M140" s="219">
        <v>1</v>
      </c>
      <c r="N140" s="220">
        <v>0</v>
      </c>
    </row>
    <row r="141" spans="1:14">
      <c r="A141" s="204" t="s">
        <v>1160</v>
      </c>
      <c r="B141" s="221">
        <v>7.6923076923076927E-2</v>
      </c>
      <c r="C141" s="222">
        <v>0.15384615384615385</v>
      </c>
      <c r="D141" s="222">
        <v>0.23076923076923078</v>
      </c>
      <c r="E141" s="222">
        <v>0.30769230769230771</v>
      </c>
      <c r="F141" s="222">
        <v>0.38461538461538464</v>
      </c>
      <c r="G141" s="222">
        <v>0.46153846153846156</v>
      </c>
      <c r="H141" s="222">
        <v>0.53846153846153855</v>
      </c>
      <c r="I141" s="222">
        <v>0.61538461538461542</v>
      </c>
      <c r="J141" s="222">
        <v>0.69230769230769229</v>
      </c>
      <c r="K141" s="222">
        <v>0.76923076923076927</v>
      </c>
      <c r="L141" s="222">
        <v>0.84615384615384626</v>
      </c>
      <c r="M141" s="222">
        <v>0.92307692307692313</v>
      </c>
      <c r="N141" s="223">
        <v>1</v>
      </c>
    </row>
    <row r="143" spans="1:14" ht="15.75">
      <c r="A143" s="266" t="s">
        <v>1194</v>
      </c>
      <c r="B143" s="266"/>
      <c r="C143" s="266"/>
      <c r="D143" s="266"/>
      <c r="E143" s="266"/>
      <c r="F143" s="266"/>
    </row>
    <row r="144" spans="1:14" ht="15.75">
      <c r="A144" s="266"/>
      <c r="B144" s="267" t="s">
        <v>1195</v>
      </c>
      <c r="C144" s="267"/>
      <c r="D144" s="267"/>
      <c r="E144" s="267"/>
      <c r="F144" s="267"/>
    </row>
    <row r="145" spans="1:2">
      <c r="A145" s="204">
        <v>1995</v>
      </c>
      <c r="B145" s="204">
        <v>4.2249878895821271E-3</v>
      </c>
    </row>
    <row r="146" spans="1:2">
      <c r="A146" s="204">
        <v>1996</v>
      </c>
      <c r="B146" s="204">
        <v>4.2016655185720831E-3</v>
      </c>
    </row>
    <row r="147" spans="1:2">
      <c r="A147" s="204">
        <v>1997</v>
      </c>
      <c r="B147" s="204">
        <v>4.0720830133414302E-3</v>
      </c>
    </row>
    <row r="148" spans="1:2">
      <c r="A148" s="204">
        <v>1998</v>
      </c>
      <c r="B148" s="204">
        <v>3.9098159378958466E-3</v>
      </c>
    </row>
    <row r="149" spans="1:2">
      <c r="A149" s="204">
        <v>1999</v>
      </c>
      <c r="B149" s="204">
        <v>3.9787008052049122E-3</v>
      </c>
    </row>
    <row r="150" spans="1:2">
      <c r="A150" s="204">
        <v>2000</v>
      </c>
      <c r="B150" s="204">
        <v>4.4434107343083382E-3</v>
      </c>
    </row>
    <row r="151" spans="1:2">
      <c r="A151" s="204">
        <v>2001</v>
      </c>
      <c r="B151" s="204">
        <v>4.8290416156839024E-3</v>
      </c>
    </row>
    <row r="152" spans="1:2">
      <c r="A152" s="204">
        <v>2002</v>
      </c>
      <c r="B152" s="204">
        <v>4.5804230335682004E-3</v>
      </c>
    </row>
    <row r="153" spans="1:2">
      <c r="A153" s="204">
        <v>2003</v>
      </c>
      <c r="B153" s="204">
        <v>4.0171488370522902E-3</v>
      </c>
    </row>
    <row r="154" spans="1:2">
      <c r="A154" s="204">
        <v>2004</v>
      </c>
      <c r="B154" s="204">
        <v>4.583580077151355E-3</v>
      </c>
    </row>
    <row r="155" spans="1:2">
      <c r="A155" s="204">
        <v>2005</v>
      </c>
      <c r="B155" s="204">
        <v>6.6641468897332351E-3</v>
      </c>
    </row>
    <row r="156" spans="1:2">
      <c r="A156" s="204">
        <v>2006</v>
      </c>
      <c r="B156" s="204">
        <v>5.6180328999891581E-3</v>
      </c>
    </row>
    <row r="157" spans="1:2">
      <c r="A157" s="204">
        <v>2007</v>
      </c>
      <c r="B157" s="204">
        <v>2.8322709604328491E-3</v>
      </c>
    </row>
    <row r="158" spans="1:2">
      <c r="A158" s="204">
        <v>2008</v>
      </c>
      <c r="B158" s="204">
        <v>2.4204323214850482E-4</v>
      </c>
    </row>
    <row r="159" spans="1:2">
      <c r="A159" s="204">
        <v>2009</v>
      </c>
      <c r="B159" s="204">
        <v>2.9929385855404253E-3</v>
      </c>
    </row>
    <row r="160" spans="1:2">
      <c r="A160" s="204">
        <v>2010</v>
      </c>
      <c r="B160" s="204">
        <v>2.6523176809531827E-3</v>
      </c>
    </row>
    <row r="161" spans="1:2">
      <c r="A161" s="204">
        <v>2011</v>
      </c>
      <c r="B161" s="204">
        <v>2.7433285088590592E-3</v>
      </c>
    </row>
    <row r="162" spans="1:2">
      <c r="A162" s="204">
        <v>2012</v>
      </c>
      <c r="B162" s="204">
        <v>3.6462653166617113E-3</v>
      </c>
    </row>
    <row r="163" spans="1:2">
      <c r="A163" s="204">
        <v>2013</v>
      </c>
      <c r="B163" s="204">
        <v>3.9737607609751854E-3</v>
      </c>
    </row>
    <row r="164" spans="1:2">
      <c r="A164" s="204">
        <v>2014</v>
      </c>
      <c r="B164" s="204">
        <v>4.1402960080774249E-3</v>
      </c>
    </row>
    <row r="165" spans="1:2">
      <c r="A165" s="204">
        <v>2015</v>
      </c>
      <c r="B165" s="204">
        <v>4.0436037817613629E-3</v>
      </c>
    </row>
    <row r="166" spans="1:2">
      <c r="A166" s="204">
        <v>2016</v>
      </c>
      <c r="B166" s="204">
        <v>4.2650372812655969E-3</v>
      </c>
    </row>
    <row r="167" spans="1:2">
      <c r="A167" s="204">
        <v>2017</v>
      </c>
      <c r="B167" s="204">
        <v>4.1814791945182159E-3</v>
      </c>
    </row>
    <row r="168" spans="1:2">
      <c r="A168" s="204">
        <v>2018</v>
      </c>
      <c r="B168" s="204">
        <v>4.3952127817539271E-3</v>
      </c>
    </row>
    <row r="169" spans="1:2">
      <c r="A169" s="204">
        <v>2019</v>
      </c>
      <c r="B169" s="204">
        <v>4.3096981446234675E-3</v>
      </c>
    </row>
    <row r="170" spans="1:2">
      <c r="A170" s="204">
        <v>2020</v>
      </c>
      <c r="B170" s="204">
        <v>3.9347014435982411E-3</v>
      </c>
    </row>
    <row r="171" spans="1:2">
      <c r="A171" s="204">
        <v>2021</v>
      </c>
      <c r="B171" s="204">
        <v>3.8558740703299875E-3</v>
      </c>
    </row>
    <row r="172" spans="1:2">
      <c r="A172" s="204">
        <v>2022</v>
      </c>
      <c r="B172" s="204">
        <v>3.5072248832595148E-3</v>
      </c>
    </row>
    <row r="173" spans="1:2">
      <c r="A173" s="204">
        <v>2023</v>
      </c>
      <c r="B173" s="204">
        <v>3.4493429214657008E-3</v>
      </c>
    </row>
    <row r="174" spans="1:2">
      <c r="A174" s="204">
        <v>2024</v>
      </c>
      <c r="B174" s="204">
        <v>3.3928370311972068E-3</v>
      </c>
    </row>
    <row r="175" spans="1:2">
      <c r="A175" s="204">
        <v>2025</v>
      </c>
      <c r="B175" s="204">
        <v>3.3376904857666352E-3</v>
      </c>
    </row>
    <row r="176" spans="1:2">
      <c r="A176" s="204">
        <v>2026</v>
      </c>
      <c r="B176" s="204">
        <v>3.2977508784764946E-3</v>
      </c>
    </row>
    <row r="177" spans="1:2">
      <c r="A177" s="204">
        <v>2027</v>
      </c>
      <c r="B177" s="204">
        <v>3.2451817301768901E-3</v>
      </c>
    </row>
    <row r="178" spans="1:2">
      <c r="A178" s="204">
        <v>2028</v>
      </c>
      <c r="B178" s="204">
        <v>3.2075780738152434E-3</v>
      </c>
    </row>
    <row r="179" spans="1:2">
      <c r="A179" s="204">
        <v>2029</v>
      </c>
      <c r="B179" s="204">
        <v>3.1575324087500236E-3</v>
      </c>
    </row>
    <row r="180" spans="1:2">
      <c r="A180" s="204">
        <v>2030</v>
      </c>
      <c r="B180" s="204">
        <v>3.1222411231454964E-3</v>
      </c>
    </row>
    <row r="181" spans="1:2">
      <c r="A181" s="204">
        <v>2031</v>
      </c>
      <c r="B181" s="204">
        <v>3.0746607847069048E-3</v>
      </c>
    </row>
    <row r="182" spans="1:2">
      <c r="A182" s="204">
        <v>2032</v>
      </c>
      <c r="B182" s="204">
        <v>3.0415968250510697E-3</v>
      </c>
    </row>
    <row r="183" spans="1:2">
      <c r="A183" s="204">
        <v>2033</v>
      </c>
      <c r="B183" s="204">
        <v>3.0095434205836928E-3</v>
      </c>
    </row>
    <row r="184" spans="1:2">
      <c r="A184" s="204">
        <v>2034</v>
      </c>
      <c r="B184" s="204">
        <v>2.96533445298764E-3</v>
      </c>
    </row>
    <row r="185" spans="1:2">
      <c r="A185" s="204">
        <v>2035</v>
      </c>
      <c r="B185" s="204">
        <v>2.9352216157547042E-3</v>
      </c>
    </row>
    <row r="186" spans="1:2">
      <c r="A186" s="204">
        <v>2036</v>
      </c>
      <c r="B186" s="204">
        <v>2.9059585122530262E-3</v>
      </c>
    </row>
    <row r="187" spans="1:2">
      <c r="A187" s="204">
        <v>2037</v>
      </c>
      <c r="B187" s="204">
        <v>2.8774861867759509E-3</v>
      </c>
    </row>
    <row r="188" spans="1:2">
      <c r="A188" s="204">
        <v>2038</v>
      </c>
      <c r="B188" s="204">
        <v>2.8497415977551226E-3</v>
      </c>
    </row>
    <row r="189" spans="1:2">
      <c r="A189" s="204">
        <v>2039</v>
      </c>
      <c r="B189" s="204">
        <v>2.835408375438722E-3</v>
      </c>
    </row>
    <row r="190" spans="1:2">
      <c r="A190" s="204">
        <v>2040</v>
      </c>
      <c r="B190" s="204">
        <v>2.8087959797359987E-3</v>
      </c>
    </row>
    <row r="191" spans="1:2">
      <c r="A191" s="204">
        <v>2041</v>
      </c>
      <c r="B191" s="204">
        <v>2.7826966860612194E-3</v>
      </c>
    </row>
    <row r="192" spans="1:2">
      <c r="A192" s="204">
        <v>2042</v>
      </c>
      <c r="B192" s="204">
        <v>2.7696506715143947E-3</v>
      </c>
    </row>
    <row r="193" spans="1:2">
      <c r="A193" s="204">
        <v>2043</v>
      </c>
      <c r="B193" s="204">
        <v>2.7443540241753779E-3</v>
      </c>
    </row>
    <row r="194" spans="1:2">
      <c r="A194" s="204">
        <v>2044</v>
      </c>
      <c r="B194" s="204">
        <v>2.7318859743227669E-3</v>
      </c>
    </row>
    <row r="195" spans="1:2">
      <c r="A195" s="204">
        <v>2045</v>
      </c>
      <c r="B195" s="204">
        <v>2.707193435180103E-3</v>
      </c>
    </row>
    <row r="196" spans="1:2">
      <c r="A196" s="204">
        <v>2046</v>
      </c>
      <c r="B196" s="204">
        <v>2.6951312083830945E-3</v>
      </c>
    </row>
    <row r="197" spans="1:2">
      <c r="A197" s="204">
        <v>2047</v>
      </c>
      <c r="B197" s="204">
        <v>2.68316278428602E-3</v>
      </c>
    </row>
    <row r="198" spans="1:2">
      <c r="A198" s="204">
        <v>2048</v>
      </c>
      <c r="B198" s="204">
        <v>2.6590009018546837E-3</v>
      </c>
    </row>
    <row r="199" spans="1:2">
      <c r="A199" s="204">
        <v>2049</v>
      </c>
      <c r="B199" s="204">
        <v>2.6471743548579919E-3</v>
      </c>
    </row>
    <row r="200" spans="1:2">
      <c r="A200" s="204">
        <v>2050</v>
      </c>
      <c r="B200" s="204">
        <v>2.63534372411716E-3</v>
      </c>
    </row>
    <row r="201" spans="1:2">
      <c r="A201" s="204">
        <v>2051</v>
      </c>
      <c r="B201" s="204">
        <v>2.6114016698462902E-3</v>
      </c>
    </row>
    <row r="202" spans="1:2">
      <c r="A202" s="204">
        <v>2052</v>
      </c>
      <c r="B202" s="204">
        <v>2.5995782906328528E-3</v>
      </c>
    </row>
    <row r="203" spans="1:2">
      <c r="A203" s="204">
        <v>2053</v>
      </c>
      <c r="B203" s="204">
        <v>2.587712677635693E-3</v>
      </c>
    </row>
    <row r="204" spans="1:2">
      <c r="A204" s="204">
        <v>2054</v>
      </c>
      <c r="B204" s="204">
        <v>2.5638946394329382E-3</v>
      </c>
    </row>
    <row r="205" spans="1:2">
      <c r="A205" s="204">
        <v>2055</v>
      </c>
      <c r="B205" s="204">
        <v>2.5520257149232966E-3</v>
      </c>
    </row>
    <row r="206" spans="1:2">
      <c r="A206" s="204">
        <v>2056</v>
      </c>
      <c r="B206" s="204">
        <v>2.5401461233825768E-3</v>
      </c>
    </row>
    <row r="207" spans="1:2">
      <c r="A207" s="204">
        <v>2057</v>
      </c>
      <c r="B207" s="204">
        <v>2.5282576894311774E-3</v>
      </c>
    </row>
    <row r="208" spans="1:2">
      <c r="A208" s="204">
        <v>2058</v>
      </c>
      <c r="B208" s="204">
        <v>2.5163739870131692E-3</v>
      </c>
    </row>
    <row r="209" spans="1:2">
      <c r="A209" s="204">
        <v>2059</v>
      </c>
      <c r="B209" s="204">
        <v>2.492853431867054E-3</v>
      </c>
    </row>
    <row r="210" spans="1:2">
      <c r="A210" s="204">
        <v>2060</v>
      </c>
      <c r="B210" s="204">
        <v>2.4810616161217991E-3</v>
      </c>
    </row>
    <row r="211" spans="1:2">
      <c r="A211" s="204">
        <v>2061</v>
      </c>
      <c r="B211" s="204">
        <v>2.4693067478999352E-3</v>
      </c>
    </row>
    <row r="212" spans="1:2">
      <c r="A212" s="204">
        <v>2062</v>
      </c>
      <c r="B212" s="204">
        <v>2.4576006467853665E-3</v>
      </c>
    </row>
    <row r="213" spans="1:2">
      <c r="A213" s="204">
        <v>2063</v>
      </c>
      <c r="B213" s="204">
        <v>2.4459602794338173E-3</v>
      </c>
    </row>
    <row r="214" spans="1:2">
      <c r="A214" s="204">
        <v>2064</v>
      </c>
      <c r="B214" s="204">
        <v>2.4344019675428237E-3</v>
      </c>
    </row>
    <row r="215" spans="1:2">
      <c r="A215" s="204">
        <v>2065</v>
      </c>
      <c r="B215" s="204">
        <v>2.422930432459116E-3</v>
      </c>
    </row>
    <row r="216" spans="1:2">
      <c r="A216" s="204">
        <v>2066</v>
      </c>
      <c r="B216" s="204">
        <v>2.4002920918827306E-3</v>
      </c>
    </row>
    <row r="217" spans="1:2">
      <c r="A217" s="204">
        <v>2067</v>
      </c>
      <c r="B217" s="204">
        <v>2.3890869201416854E-3</v>
      </c>
    </row>
    <row r="218" spans="1:2">
      <c r="A218" s="204">
        <v>2068</v>
      </c>
      <c r="B218" s="204">
        <v>2.3779911891518945E-3</v>
      </c>
    </row>
    <row r="219" spans="1:2">
      <c r="A219" s="204">
        <v>2069</v>
      </c>
      <c r="B219" s="204">
        <v>2.3670190895088822E-3</v>
      </c>
    </row>
    <row r="220" spans="1:2">
      <c r="A220" s="204">
        <v>2070</v>
      </c>
      <c r="B220" s="204">
        <v>2.3561634137599942E-3</v>
      </c>
    </row>
    <row r="221" spans="1:2">
      <c r="A221" s="204">
        <v>2071</v>
      </c>
      <c r="B221" s="204">
        <v>2.3454275174805924E-3</v>
      </c>
    </row>
    <row r="222" spans="1:2">
      <c r="A222" s="204">
        <v>2072</v>
      </c>
      <c r="B222" s="204">
        <v>2.3348094883149911E-3</v>
      </c>
    </row>
    <row r="223" spans="1:2">
      <c r="A223" s="204">
        <v>2073</v>
      </c>
      <c r="B223" s="204">
        <v>2.3243125272806634E-3</v>
      </c>
    </row>
    <row r="224" spans="1:2">
      <c r="A224" s="204">
        <v>2074</v>
      </c>
      <c r="B224" s="204">
        <v>2.3139346666521819E-3</v>
      </c>
    </row>
    <row r="225" spans="1:2">
      <c r="A225" s="204">
        <v>2075</v>
      </c>
      <c r="B225" s="204">
        <v>2.3036689984555683E-3</v>
      </c>
    </row>
    <row r="226" spans="1:2">
      <c r="A226" s="204">
        <v>2076</v>
      </c>
      <c r="B226" s="204">
        <v>2.293513770773528E-3</v>
      </c>
    </row>
    <row r="227" spans="1:2">
      <c r="A227" s="204">
        <v>2077</v>
      </c>
      <c r="B227" s="204">
        <v>2.2834623721850696E-3</v>
      </c>
    </row>
    <row r="228" spans="1:2">
      <c r="A228" s="204">
        <v>2078</v>
      </c>
      <c r="B228" s="204">
        <v>2.2628298181197166E-3</v>
      </c>
    </row>
    <row r="229" spans="1:2">
      <c r="A229" s="204">
        <v>2079</v>
      </c>
      <c r="B229" s="204">
        <v>2.2530086166952191E-3</v>
      </c>
    </row>
    <row r="230" spans="1:2">
      <c r="A230" s="204">
        <v>2080</v>
      </c>
      <c r="B230" s="204">
        <v>2.2432675519813766E-3</v>
      </c>
    </row>
    <row r="231" spans="1:2">
      <c r="A231" s="204">
        <v>2081</v>
      </c>
      <c r="B231" s="204">
        <v>2.233605650600861E-3</v>
      </c>
    </row>
    <row r="232" spans="1:2">
      <c r="A232" s="204">
        <v>2082</v>
      </c>
      <c r="B232" s="204">
        <v>2.2240126223206941E-3</v>
      </c>
    </row>
    <row r="233" spans="1:2">
      <c r="A233" s="204">
        <v>2083</v>
      </c>
      <c r="B233" s="204">
        <v>2.2144877639105349E-3</v>
      </c>
    </row>
    <row r="234" spans="1:2">
      <c r="A234" s="204">
        <v>2084</v>
      </c>
      <c r="B234" s="204">
        <v>2.2050303815742667E-3</v>
      </c>
    </row>
    <row r="235" spans="1:2">
      <c r="A235" s="204">
        <v>2085</v>
      </c>
      <c r="B235" s="204">
        <v>2.1956352428455432E-3</v>
      </c>
    </row>
    <row r="236" spans="1:2">
      <c r="A236" s="204">
        <v>2086</v>
      </c>
      <c r="B236" s="204">
        <v>2.1863108067693132E-3</v>
      </c>
    </row>
    <row r="237" spans="1:2">
      <c r="A237" s="204">
        <v>2087</v>
      </c>
      <c r="B237" s="204">
        <v>2.1770473487260165E-3</v>
      </c>
    </row>
    <row r="238" spans="1:2">
      <c r="A238" s="204">
        <v>2088</v>
      </c>
      <c r="B238" s="204">
        <v>2.1678487577817588E-3</v>
      </c>
    </row>
    <row r="239" spans="1:2">
      <c r="A239" s="204">
        <v>2089</v>
      </c>
      <c r="B239" s="204">
        <v>2.1587187800387753E-3</v>
      </c>
    </row>
    <row r="240" spans="1:2">
      <c r="A240" s="204">
        <v>2090</v>
      </c>
      <c r="B240" s="204">
        <v>2.1496610227924907E-3</v>
      </c>
    </row>
  </sheetData>
  <mergeCells count="1">
    <mergeCell ref="B144:F144"/>
  </mergeCells>
  <hyperlinks>
    <hyperlink ref="F4" r:id="rId1"/>
    <hyperlink ref="F5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K21" sqref="K21"/>
    </sheetView>
  </sheetViews>
  <sheetFormatPr defaultRowHeight="12.75"/>
  <cols>
    <col min="1" max="1" width="10.85546875" bestFit="1" customWidth="1"/>
    <col min="2" max="9" width="7.28515625" style="190" customWidth="1"/>
    <col min="10" max="10" width="8.5703125" style="190" bestFit="1" customWidth="1"/>
    <col min="11" max="14" width="7.28515625" style="190" customWidth="1"/>
  </cols>
  <sheetData>
    <row r="1" spans="1:14">
      <c r="A1" s="131"/>
      <c r="B1" s="317" t="s">
        <v>1172</v>
      </c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4"/>
    </row>
    <row r="2" spans="1:14">
      <c r="A2" s="138"/>
      <c r="B2" s="318" t="s">
        <v>6</v>
      </c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20"/>
    </row>
    <row r="3" spans="1:14">
      <c r="A3" s="179" t="s">
        <v>1147</v>
      </c>
      <c r="B3" s="180">
        <v>0</v>
      </c>
      <c r="C3" s="132">
        <v>1</v>
      </c>
      <c r="D3" s="132">
        <v>2</v>
      </c>
      <c r="E3" s="132">
        <v>3</v>
      </c>
      <c r="F3" s="132">
        <v>4</v>
      </c>
      <c r="G3" s="132">
        <v>5</v>
      </c>
      <c r="H3" s="132">
        <v>6</v>
      </c>
      <c r="I3" s="132">
        <v>7</v>
      </c>
      <c r="J3" s="132">
        <v>8</v>
      </c>
      <c r="K3" s="132">
        <v>9</v>
      </c>
      <c r="L3" s="132">
        <v>10</v>
      </c>
      <c r="M3" s="132">
        <v>11</v>
      </c>
      <c r="N3" s="133">
        <v>12</v>
      </c>
    </row>
    <row r="4" spans="1:14">
      <c r="A4" s="138" t="s">
        <v>1148</v>
      </c>
      <c r="B4" s="181">
        <v>1</v>
      </c>
      <c r="C4" s="182">
        <v>0</v>
      </c>
      <c r="D4" s="182">
        <v>0</v>
      </c>
      <c r="E4" s="182">
        <v>0</v>
      </c>
      <c r="F4" s="182">
        <v>0</v>
      </c>
      <c r="G4" s="182">
        <v>0</v>
      </c>
      <c r="H4" s="182">
        <v>0</v>
      </c>
      <c r="I4" s="182">
        <v>0</v>
      </c>
      <c r="J4" s="182">
        <v>0</v>
      </c>
      <c r="K4" s="182">
        <v>0</v>
      </c>
      <c r="L4" s="182">
        <v>0</v>
      </c>
      <c r="M4" s="182">
        <v>0</v>
      </c>
      <c r="N4" s="183">
        <v>0</v>
      </c>
    </row>
    <row r="5" spans="1:14">
      <c r="A5" s="138" t="s">
        <v>1149</v>
      </c>
      <c r="B5" s="184">
        <f>1/2</f>
        <v>0.5</v>
      </c>
      <c r="C5" s="185">
        <v>1</v>
      </c>
      <c r="D5" s="185">
        <v>0</v>
      </c>
      <c r="E5" s="185">
        <v>0</v>
      </c>
      <c r="F5" s="185">
        <v>0</v>
      </c>
      <c r="G5" s="185">
        <v>0</v>
      </c>
      <c r="H5" s="185">
        <v>0</v>
      </c>
      <c r="I5" s="185">
        <v>0</v>
      </c>
      <c r="J5" s="185">
        <v>0</v>
      </c>
      <c r="K5" s="185">
        <v>0</v>
      </c>
      <c r="L5" s="185">
        <v>0</v>
      </c>
      <c r="M5" s="185">
        <v>0</v>
      </c>
      <c r="N5" s="186">
        <v>0</v>
      </c>
    </row>
    <row r="6" spans="1:14">
      <c r="A6" s="138" t="s">
        <v>1150</v>
      </c>
      <c r="B6" s="184">
        <f>1/3</f>
        <v>0.33333333333333331</v>
      </c>
      <c r="C6" s="185">
        <f>1/2</f>
        <v>0.5</v>
      </c>
      <c r="D6" s="187">
        <v>1</v>
      </c>
      <c r="E6" s="187">
        <v>0</v>
      </c>
      <c r="F6" s="187">
        <v>0</v>
      </c>
      <c r="G6" s="187">
        <v>0</v>
      </c>
      <c r="H6" s="187">
        <v>0</v>
      </c>
      <c r="I6" s="187">
        <v>0</v>
      </c>
      <c r="J6" s="187">
        <v>0</v>
      </c>
      <c r="K6" s="187">
        <v>0</v>
      </c>
      <c r="L6" s="187">
        <v>0</v>
      </c>
      <c r="M6" s="187">
        <v>0</v>
      </c>
      <c r="N6" s="186">
        <v>0</v>
      </c>
    </row>
    <row r="7" spans="1:14">
      <c r="A7" s="138" t="s">
        <v>1151</v>
      </c>
      <c r="B7" s="184">
        <f>1/4</f>
        <v>0.25</v>
      </c>
      <c r="C7" s="185">
        <f>B7*2</f>
        <v>0.5</v>
      </c>
      <c r="D7" s="185">
        <f>B7*3</f>
        <v>0.75</v>
      </c>
      <c r="E7" s="185">
        <v>1</v>
      </c>
      <c r="F7" s="187">
        <v>0</v>
      </c>
      <c r="G7" s="187">
        <v>0</v>
      </c>
      <c r="H7" s="187">
        <v>0</v>
      </c>
      <c r="I7" s="187">
        <v>0</v>
      </c>
      <c r="J7" s="187">
        <v>0</v>
      </c>
      <c r="K7" s="187">
        <v>0</v>
      </c>
      <c r="L7" s="187">
        <v>0</v>
      </c>
      <c r="M7" s="187">
        <v>0</v>
      </c>
      <c r="N7" s="186">
        <v>0</v>
      </c>
    </row>
    <row r="8" spans="1:14">
      <c r="A8" s="138" t="s">
        <v>1152</v>
      </c>
      <c r="B8" s="184">
        <f>1/5</f>
        <v>0.2</v>
      </c>
      <c r="C8" s="185">
        <f>$B$8*$B19</f>
        <v>0.4</v>
      </c>
      <c r="D8" s="185">
        <v>0.6</v>
      </c>
      <c r="E8" s="185">
        <v>0.8</v>
      </c>
      <c r="F8" s="185">
        <v>1</v>
      </c>
      <c r="G8" s="187">
        <v>0</v>
      </c>
      <c r="H8" s="187">
        <v>0</v>
      </c>
      <c r="I8" s="187">
        <v>0</v>
      </c>
      <c r="J8" s="187">
        <v>0</v>
      </c>
      <c r="K8" s="187">
        <v>0</v>
      </c>
      <c r="L8" s="187">
        <v>0</v>
      </c>
      <c r="M8" s="187">
        <v>0</v>
      </c>
      <c r="N8" s="186">
        <v>0</v>
      </c>
    </row>
    <row r="9" spans="1:14">
      <c r="A9" s="138" t="s">
        <v>1153</v>
      </c>
      <c r="B9" s="184">
        <f>1/6</f>
        <v>0.16666666666666666</v>
      </c>
      <c r="C9" s="185">
        <f>$B$9*B19</f>
        <v>0.33333333333333331</v>
      </c>
      <c r="D9" s="185">
        <f>B9*B20</f>
        <v>0.5</v>
      </c>
      <c r="E9" s="185">
        <f>$B$9*B21</f>
        <v>0.66666666666666663</v>
      </c>
      <c r="F9" s="185">
        <f>$B$9*5</f>
        <v>0.83333333333333326</v>
      </c>
      <c r="G9" s="185">
        <f>$B$9*6</f>
        <v>1</v>
      </c>
      <c r="H9" s="185">
        <v>0</v>
      </c>
      <c r="I9" s="185">
        <v>0</v>
      </c>
      <c r="J9" s="185">
        <v>0</v>
      </c>
      <c r="K9" s="185">
        <v>0</v>
      </c>
      <c r="L9" s="185">
        <v>0</v>
      </c>
      <c r="M9" s="185">
        <v>0</v>
      </c>
      <c r="N9" s="186">
        <v>0</v>
      </c>
    </row>
    <row r="10" spans="1:14">
      <c r="A10" s="138" t="s">
        <v>1154</v>
      </c>
      <c r="B10" s="184">
        <f>1/7</f>
        <v>0.14285714285714285</v>
      </c>
      <c r="C10" s="185">
        <f>$B$10*2</f>
        <v>0.2857142857142857</v>
      </c>
      <c r="D10" s="185">
        <f>$B$10*3</f>
        <v>0.42857142857142855</v>
      </c>
      <c r="E10" s="185">
        <f>$B$10*4</f>
        <v>0.5714285714285714</v>
      </c>
      <c r="F10" s="185">
        <f>$B$10*5</f>
        <v>0.71428571428571419</v>
      </c>
      <c r="G10" s="185">
        <f>$B$10*6</f>
        <v>0.8571428571428571</v>
      </c>
      <c r="H10" s="185">
        <f>$B$10*7</f>
        <v>1</v>
      </c>
      <c r="I10" s="185">
        <v>0</v>
      </c>
      <c r="J10" s="187">
        <v>0</v>
      </c>
      <c r="K10" s="187">
        <v>0</v>
      </c>
      <c r="L10" s="185">
        <v>0</v>
      </c>
      <c r="M10" s="185">
        <v>0</v>
      </c>
      <c r="N10" s="186">
        <v>0</v>
      </c>
    </row>
    <row r="11" spans="1:14">
      <c r="A11" s="138" t="s">
        <v>1155</v>
      </c>
      <c r="B11" s="184">
        <f>1/8</f>
        <v>0.125</v>
      </c>
      <c r="C11" s="185">
        <f t="shared" ref="C11:C16" si="0">B11*2</f>
        <v>0.25</v>
      </c>
      <c r="D11" s="185">
        <f t="shared" ref="D11:D16" si="1">B11*3</f>
        <v>0.375</v>
      </c>
      <c r="E11" s="185">
        <f t="shared" ref="E11:E16" si="2">B11*4</f>
        <v>0.5</v>
      </c>
      <c r="F11" s="185">
        <f t="shared" ref="F11:F16" si="3">B11*5</f>
        <v>0.625</v>
      </c>
      <c r="G11" s="185">
        <f t="shared" ref="G11:G16" si="4">B11*6</f>
        <v>0.75</v>
      </c>
      <c r="H11" s="185">
        <f t="shared" ref="H11:H16" si="5">B11*7</f>
        <v>0.875</v>
      </c>
      <c r="I11" s="185">
        <f t="shared" ref="I11:I16" si="6">B11*8</f>
        <v>1</v>
      </c>
      <c r="J11" s="187">
        <v>0</v>
      </c>
      <c r="K11" s="187">
        <v>0</v>
      </c>
      <c r="L11" s="185">
        <v>0</v>
      </c>
      <c r="M11" s="185">
        <v>0</v>
      </c>
      <c r="N11" s="186">
        <v>0</v>
      </c>
    </row>
    <row r="12" spans="1:14">
      <c r="A12" s="138" t="s">
        <v>1156</v>
      </c>
      <c r="B12" s="184">
        <f>1/9</f>
        <v>0.1111111111111111</v>
      </c>
      <c r="C12" s="185">
        <f t="shared" si="0"/>
        <v>0.22222222222222221</v>
      </c>
      <c r="D12" s="185">
        <f t="shared" si="1"/>
        <v>0.33333333333333331</v>
      </c>
      <c r="E12" s="185">
        <f t="shared" si="2"/>
        <v>0.44444444444444442</v>
      </c>
      <c r="F12" s="185">
        <f t="shared" si="3"/>
        <v>0.55555555555555558</v>
      </c>
      <c r="G12" s="185">
        <f t="shared" si="4"/>
        <v>0.66666666666666663</v>
      </c>
      <c r="H12" s="185">
        <f t="shared" si="5"/>
        <v>0.77777777777777768</v>
      </c>
      <c r="I12" s="185">
        <f t="shared" si="6"/>
        <v>0.88888888888888884</v>
      </c>
      <c r="J12" s="185">
        <f>B12*9</f>
        <v>1</v>
      </c>
      <c r="K12" s="185">
        <v>0</v>
      </c>
      <c r="L12" s="185">
        <v>0</v>
      </c>
      <c r="M12" s="185">
        <v>0</v>
      </c>
      <c r="N12" s="186">
        <v>0</v>
      </c>
    </row>
    <row r="13" spans="1:14">
      <c r="A13" s="138" t="s">
        <v>1157</v>
      </c>
      <c r="B13" s="184">
        <f>1/10</f>
        <v>0.1</v>
      </c>
      <c r="C13" s="185">
        <f t="shared" si="0"/>
        <v>0.2</v>
      </c>
      <c r="D13" s="185">
        <f t="shared" si="1"/>
        <v>0.30000000000000004</v>
      </c>
      <c r="E13" s="185">
        <f t="shared" si="2"/>
        <v>0.4</v>
      </c>
      <c r="F13" s="185">
        <f t="shared" si="3"/>
        <v>0.5</v>
      </c>
      <c r="G13" s="185">
        <f t="shared" si="4"/>
        <v>0.60000000000000009</v>
      </c>
      <c r="H13" s="185">
        <f t="shared" si="5"/>
        <v>0.70000000000000007</v>
      </c>
      <c r="I13" s="185">
        <f t="shared" si="6"/>
        <v>0.8</v>
      </c>
      <c r="J13" s="185">
        <f>B13*9</f>
        <v>0.9</v>
      </c>
      <c r="K13" s="185">
        <f>B13*10</f>
        <v>1</v>
      </c>
      <c r="L13" s="185">
        <v>0</v>
      </c>
      <c r="M13" s="185">
        <v>0</v>
      </c>
      <c r="N13" s="186">
        <v>0</v>
      </c>
    </row>
    <row r="14" spans="1:14">
      <c r="A14" s="138" t="s">
        <v>1158</v>
      </c>
      <c r="B14" s="184">
        <f>1/11</f>
        <v>9.0909090909090912E-2</v>
      </c>
      <c r="C14" s="185">
        <f t="shared" si="0"/>
        <v>0.18181818181818182</v>
      </c>
      <c r="D14" s="185">
        <f t="shared" si="1"/>
        <v>0.27272727272727271</v>
      </c>
      <c r="E14" s="185">
        <f t="shared" si="2"/>
        <v>0.36363636363636365</v>
      </c>
      <c r="F14" s="185">
        <f t="shared" si="3"/>
        <v>0.45454545454545459</v>
      </c>
      <c r="G14" s="185">
        <f t="shared" si="4"/>
        <v>0.54545454545454541</v>
      </c>
      <c r="H14" s="185">
        <f t="shared" si="5"/>
        <v>0.63636363636363635</v>
      </c>
      <c r="I14" s="185">
        <f t="shared" si="6"/>
        <v>0.72727272727272729</v>
      </c>
      <c r="J14" s="185">
        <f>B14*9</f>
        <v>0.81818181818181823</v>
      </c>
      <c r="K14" s="185">
        <f>B14*10</f>
        <v>0.90909090909090917</v>
      </c>
      <c r="L14" s="185">
        <f>B14*11</f>
        <v>1</v>
      </c>
      <c r="M14" s="185">
        <v>0</v>
      </c>
      <c r="N14" s="186">
        <v>0</v>
      </c>
    </row>
    <row r="15" spans="1:14">
      <c r="A15" s="138" t="s">
        <v>1159</v>
      </c>
      <c r="B15" s="184">
        <f>1/12</f>
        <v>8.3333333333333329E-2</v>
      </c>
      <c r="C15" s="185">
        <f t="shared" si="0"/>
        <v>0.16666666666666666</v>
      </c>
      <c r="D15" s="185">
        <f t="shared" si="1"/>
        <v>0.25</v>
      </c>
      <c r="E15" s="185">
        <f t="shared" si="2"/>
        <v>0.33333333333333331</v>
      </c>
      <c r="F15" s="185">
        <f t="shared" si="3"/>
        <v>0.41666666666666663</v>
      </c>
      <c r="G15" s="185">
        <f t="shared" si="4"/>
        <v>0.5</v>
      </c>
      <c r="H15" s="185">
        <f t="shared" si="5"/>
        <v>0.58333333333333326</v>
      </c>
      <c r="I15" s="185">
        <f t="shared" si="6"/>
        <v>0.66666666666666663</v>
      </c>
      <c r="J15" s="185">
        <f>B15*9</f>
        <v>0.75</v>
      </c>
      <c r="K15" s="185">
        <f>B15*10</f>
        <v>0.83333333333333326</v>
      </c>
      <c r="L15" s="185">
        <f>B15*11</f>
        <v>0.91666666666666663</v>
      </c>
      <c r="M15" s="185">
        <f>B15*12</f>
        <v>1</v>
      </c>
      <c r="N15" s="186">
        <v>0</v>
      </c>
    </row>
    <row r="16" spans="1:14">
      <c r="A16" s="143" t="s">
        <v>1160</v>
      </c>
      <c r="B16" s="188">
        <f>1/13</f>
        <v>7.6923076923076927E-2</v>
      </c>
      <c r="C16" s="185">
        <f t="shared" si="0"/>
        <v>0.15384615384615385</v>
      </c>
      <c r="D16" s="185">
        <f t="shared" si="1"/>
        <v>0.23076923076923078</v>
      </c>
      <c r="E16" s="185">
        <f t="shared" si="2"/>
        <v>0.30769230769230771</v>
      </c>
      <c r="F16" s="185">
        <f t="shared" si="3"/>
        <v>0.38461538461538464</v>
      </c>
      <c r="G16" s="185">
        <f t="shared" si="4"/>
        <v>0.46153846153846156</v>
      </c>
      <c r="H16" s="185">
        <f t="shared" si="5"/>
        <v>0.53846153846153855</v>
      </c>
      <c r="I16" s="185">
        <f t="shared" si="6"/>
        <v>0.61538461538461542</v>
      </c>
      <c r="J16" s="185">
        <f>B16*9</f>
        <v>0.69230769230769229</v>
      </c>
      <c r="K16" s="185">
        <f>B16*10</f>
        <v>0.76923076923076927</v>
      </c>
      <c r="L16" s="185">
        <f>B16*11</f>
        <v>0.84615384615384626</v>
      </c>
      <c r="M16" s="185">
        <f>B16*12</f>
        <v>0.92307692307692313</v>
      </c>
      <c r="N16" s="189">
        <f>B16*13</f>
        <v>1</v>
      </c>
    </row>
    <row r="18" spans="2:2">
      <c r="B18" s="190">
        <v>1</v>
      </c>
    </row>
    <row r="19" spans="2:2">
      <c r="B19" s="190">
        <v>2</v>
      </c>
    </row>
    <row r="20" spans="2:2">
      <c r="B20" s="190">
        <v>3</v>
      </c>
    </row>
    <row r="21" spans="2:2">
      <c r="B21" s="190">
        <v>4</v>
      </c>
    </row>
    <row r="22" spans="2:2">
      <c r="B22" s="190">
        <v>5</v>
      </c>
    </row>
    <row r="23" spans="2:2">
      <c r="B23" s="190">
        <v>6</v>
      </c>
    </row>
    <row r="24" spans="2:2">
      <c r="B24" s="190">
        <v>7</v>
      </c>
    </row>
    <row r="25" spans="2:2">
      <c r="B25" s="190">
        <v>8</v>
      </c>
    </row>
    <row r="26" spans="2:2">
      <c r="B26" s="190">
        <v>9</v>
      </c>
    </row>
    <row r="27" spans="2:2">
      <c r="B27" s="190">
        <v>10</v>
      </c>
    </row>
    <row r="28" spans="2:2">
      <c r="B28" s="190">
        <v>11</v>
      </c>
    </row>
    <row r="29" spans="2:2">
      <c r="B29" s="190">
        <v>12</v>
      </c>
    </row>
  </sheetData>
  <mergeCells count="2">
    <mergeCell ref="B1:N1"/>
    <mergeCell ref="B2:N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I42" sqref="I42"/>
    </sheetView>
  </sheetViews>
  <sheetFormatPr defaultRowHeight="12.75"/>
  <sheetData>
    <row r="1" spans="1:14">
      <c r="A1" s="191" t="s">
        <v>1177</v>
      </c>
      <c r="G1" s="191" t="s">
        <v>1178</v>
      </c>
    </row>
    <row r="5" spans="1:14">
      <c r="J5" s="99" t="s">
        <v>1180</v>
      </c>
    </row>
    <row r="6" spans="1:14">
      <c r="G6" s="196" t="s">
        <v>1179</v>
      </c>
      <c r="H6" s="197" t="s">
        <v>1075</v>
      </c>
      <c r="J6" s="196" t="s">
        <v>1179</v>
      </c>
      <c r="K6" s="197" t="s">
        <v>1075</v>
      </c>
    </row>
    <row r="7" spans="1:14">
      <c r="F7" s="192" t="s">
        <v>1173</v>
      </c>
      <c r="G7" s="198">
        <v>0.14299999999999999</v>
      </c>
      <c r="H7" s="199">
        <v>0.20200000000000001</v>
      </c>
      <c r="J7" s="122">
        <f>G7/G$12</f>
        <v>3.0797062434044747E-3</v>
      </c>
      <c r="K7" s="123">
        <f>H7/H$12</f>
        <v>3.7710487996116941E-3</v>
      </c>
    </row>
    <row r="8" spans="1:14">
      <c r="F8" s="193" t="s">
        <v>1174</v>
      </c>
      <c r="G8" s="200">
        <v>10.576000000000001</v>
      </c>
      <c r="H8" s="201">
        <v>14.144</v>
      </c>
      <c r="J8" s="124">
        <f>J7+G8/G$12</f>
        <v>0.23084874981155643</v>
      </c>
      <c r="K8" s="125">
        <f>K7+H8/H$12</f>
        <v>0.26781913900608595</v>
      </c>
    </row>
    <row r="9" spans="1:14">
      <c r="F9" s="193" t="s">
        <v>1175</v>
      </c>
      <c r="G9" s="200">
        <v>2.8730000000000002</v>
      </c>
      <c r="H9" s="201">
        <v>3.3969999999999998</v>
      </c>
      <c r="J9" s="124">
        <f t="shared" ref="J9:K11" si="0">J8+G9/G$12</f>
        <v>0.29272284797450088</v>
      </c>
      <c r="K9" s="125">
        <f t="shared" si="0"/>
        <v>0.33123623193816976</v>
      </c>
    </row>
    <row r="10" spans="1:14">
      <c r="F10" s="193" t="s">
        <v>1176</v>
      </c>
      <c r="G10" s="200">
        <v>16.654</v>
      </c>
      <c r="H10" s="201">
        <v>23.794</v>
      </c>
      <c r="J10" s="124">
        <f t="shared" si="0"/>
        <v>0.65139017509099117</v>
      </c>
      <c r="K10" s="125">
        <f t="shared" si="0"/>
        <v>0.77543591083896501</v>
      </c>
    </row>
    <row r="11" spans="1:14">
      <c r="F11" s="194" t="s">
        <v>1133</v>
      </c>
      <c r="G11" s="200">
        <v>16.187000000000001</v>
      </c>
      <c r="H11" s="201">
        <v>12.029</v>
      </c>
      <c r="J11" s="126">
        <f t="shared" si="0"/>
        <v>0.99999999999999978</v>
      </c>
      <c r="K11" s="127">
        <f t="shared" si="0"/>
        <v>1</v>
      </c>
    </row>
    <row r="12" spans="1:14">
      <c r="F12" s="195" t="s">
        <v>1181</v>
      </c>
      <c r="G12" s="202">
        <f>SUM(G7:G11)</f>
        <v>46.433000000000007</v>
      </c>
      <c r="H12" s="203">
        <f>SUM(H7:H11)</f>
        <v>53.566000000000003</v>
      </c>
    </row>
    <row r="14" spans="1:14">
      <c r="J14" s="104" t="s">
        <v>1173</v>
      </c>
      <c r="K14" s="104" t="s">
        <v>1174</v>
      </c>
      <c r="L14" s="104" t="s">
        <v>1175</v>
      </c>
      <c r="M14" s="104" t="s">
        <v>1176</v>
      </c>
      <c r="N14" s="104" t="s">
        <v>1133</v>
      </c>
    </row>
    <row r="15" spans="1:14">
      <c r="J15" s="121">
        <v>3.0797062434044747E-3</v>
      </c>
      <c r="K15" s="121">
        <v>0.23084874981155643</v>
      </c>
      <c r="L15" s="121">
        <v>0.29272284797450088</v>
      </c>
      <c r="M15" s="121">
        <v>0.65139017509099117</v>
      </c>
      <c r="N15" s="121">
        <v>0.99999999999999978</v>
      </c>
    </row>
    <row r="16" spans="1:14">
      <c r="J16" s="121">
        <v>3.7710487996116941E-3</v>
      </c>
      <c r="K16" s="121">
        <v>0.26781913900608595</v>
      </c>
      <c r="L16" s="121">
        <v>0.33123623193816976</v>
      </c>
      <c r="M16" s="121">
        <v>0.77543591083896501</v>
      </c>
      <c r="N16" s="121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K5" sqref="K5:L10"/>
    </sheetView>
  </sheetViews>
  <sheetFormatPr defaultColWidth="9.140625" defaultRowHeight="12.75"/>
  <cols>
    <col min="1" max="2" width="9.140625" style="224"/>
    <col min="3" max="3" width="22.42578125" style="224" customWidth="1"/>
    <col min="4" max="6" width="14.28515625" style="224" customWidth="1"/>
    <col min="7" max="16" width="14.140625" style="224" customWidth="1"/>
    <col min="17" max="16384" width="9.140625" style="224"/>
  </cols>
  <sheetData>
    <row r="1" spans="1:12" ht="27.75" customHeight="1">
      <c r="A1" s="232" t="s">
        <v>1078</v>
      </c>
      <c r="B1" s="233" t="s">
        <v>1184</v>
      </c>
      <c r="K1" s="324" t="s">
        <v>1188</v>
      </c>
      <c r="L1" s="325"/>
    </row>
    <row r="2" spans="1:12" s="225" customFormat="1" ht="24.75" customHeight="1">
      <c r="D2" s="237" t="s">
        <v>1187</v>
      </c>
      <c r="E2" s="237" t="s">
        <v>1186</v>
      </c>
      <c r="F2" s="230" t="s">
        <v>1185</v>
      </c>
      <c r="G2" s="237" t="s">
        <v>1135</v>
      </c>
      <c r="H2" s="237" t="s">
        <v>1136</v>
      </c>
      <c r="I2" s="225" t="s">
        <v>160</v>
      </c>
      <c r="K2" s="234" t="s">
        <v>1135</v>
      </c>
      <c r="L2" s="231" t="s">
        <v>1136</v>
      </c>
    </row>
    <row r="3" spans="1:12" s="225" customFormat="1" ht="24.75" customHeight="1">
      <c r="D3" s="321" t="s">
        <v>736</v>
      </c>
      <c r="E3" s="321" t="s">
        <v>1182</v>
      </c>
      <c r="F3" s="238" t="s">
        <v>1074</v>
      </c>
      <c r="G3" s="226">
        <v>29.074000000000002</v>
      </c>
      <c r="H3" s="227">
        <v>0.85</v>
      </c>
      <c r="I3" s="239">
        <f>SUM(G3:H3)</f>
        <v>29.924000000000003</v>
      </c>
      <c r="K3" s="235">
        <f>G3/$I3</f>
        <v>0.971594706590028</v>
      </c>
      <c r="L3" s="235">
        <f>H3/$I3</f>
        <v>2.8405293409971926E-2</v>
      </c>
    </row>
    <row r="4" spans="1:12" s="225" customFormat="1" ht="24.75" customHeight="1">
      <c r="D4" s="322"/>
      <c r="E4" s="323"/>
      <c r="F4" s="240" t="s">
        <v>1075</v>
      </c>
      <c r="G4" s="228">
        <v>16.120999999999999</v>
      </c>
      <c r="H4" s="229">
        <v>0.36099999999999999</v>
      </c>
      <c r="I4" s="241">
        <f t="shared" ref="I4:I10" si="0">SUM(G4:H4)</f>
        <v>16.481999999999999</v>
      </c>
      <c r="K4" s="235">
        <f t="shared" ref="K4:K10" si="1">G4/$I4</f>
        <v>0.97809731828661561</v>
      </c>
      <c r="L4" s="235">
        <f t="shared" ref="L4:L10" si="2">H4/$I4</f>
        <v>2.19026817133843E-2</v>
      </c>
    </row>
    <row r="5" spans="1:12" s="225" customFormat="1" ht="24.75" customHeight="1">
      <c r="D5" s="322"/>
      <c r="E5" s="321" t="s">
        <v>1183</v>
      </c>
      <c r="F5" s="238" t="s">
        <v>1074</v>
      </c>
      <c r="G5" s="226">
        <v>1.615</v>
      </c>
      <c r="H5" s="227">
        <v>0.27600000000000002</v>
      </c>
      <c r="I5" s="239">
        <f t="shared" si="0"/>
        <v>1.891</v>
      </c>
      <c r="K5" s="235">
        <f t="shared" si="1"/>
        <v>0.85404547858276048</v>
      </c>
      <c r="L5" s="235">
        <f t="shared" si="2"/>
        <v>0.14595452141723958</v>
      </c>
    </row>
    <row r="6" spans="1:12" s="225" customFormat="1" ht="24.75" customHeight="1">
      <c r="D6" s="323"/>
      <c r="E6" s="323"/>
      <c r="F6" s="240" t="s">
        <v>1075</v>
      </c>
      <c r="G6" s="228">
        <v>0.79200000000000004</v>
      </c>
      <c r="H6" s="229">
        <v>9.5000000000000001E-2</v>
      </c>
      <c r="I6" s="241">
        <f t="shared" si="0"/>
        <v>0.88700000000000001</v>
      </c>
      <c r="K6" s="235">
        <f t="shared" si="1"/>
        <v>0.89289740698985343</v>
      </c>
      <c r="L6" s="235">
        <f t="shared" si="2"/>
        <v>0.10710259301014656</v>
      </c>
    </row>
    <row r="7" spans="1:12" s="225" customFormat="1" ht="24.75" customHeight="1">
      <c r="D7" s="321" t="s">
        <v>547</v>
      </c>
      <c r="E7" s="321" t="s">
        <v>1182</v>
      </c>
      <c r="F7" s="238" t="s">
        <v>1074</v>
      </c>
      <c r="G7" s="226">
        <v>29.954000000000001</v>
      </c>
      <c r="H7" s="227">
        <v>0.82299999999999995</v>
      </c>
      <c r="I7" s="239">
        <f t="shared" si="0"/>
        <v>30.777000000000001</v>
      </c>
      <c r="K7" s="235">
        <f t="shared" si="1"/>
        <v>0.97325925203886021</v>
      </c>
      <c r="L7" s="235">
        <f t="shared" si="2"/>
        <v>2.6740747961139809E-2</v>
      </c>
    </row>
    <row r="8" spans="1:12" s="225" customFormat="1" ht="24.75" customHeight="1">
      <c r="D8" s="322"/>
      <c r="E8" s="323"/>
      <c r="F8" s="240" t="s">
        <v>1075</v>
      </c>
      <c r="G8" s="228">
        <v>17.739999999999998</v>
      </c>
      <c r="H8" s="229">
        <v>0.32800000000000001</v>
      </c>
      <c r="I8" s="241">
        <f t="shared" si="0"/>
        <v>18.067999999999998</v>
      </c>
      <c r="K8" s="235">
        <f t="shared" si="1"/>
        <v>0.98184635820234667</v>
      </c>
      <c r="L8" s="235">
        <f t="shared" si="2"/>
        <v>1.8153641797653313E-2</v>
      </c>
    </row>
    <row r="9" spans="1:12" s="225" customFormat="1" ht="24.75" customHeight="1">
      <c r="D9" s="322"/>
      <c r="E9" s="321" t="s">
        <v>1183</v>
      </c>
      <c r="F9" s="238" t="s">
        <v>1074</v>
      </c>
      <c r="G9" s="226">
        <v>1.2210000000000001</v>
      </c>
      <c r="H9" s="227">
        <v>0.16500000000000001</v>
      </c>
      <c r="I9" s="239">
        <f t="shared" si="0"/>
        <v>1.3860000000000001</v>
      </c>
      <c r="K9" s="235">
        <f t="shared" si="1"/>
        <v>0.88095238095238093</v>
      </c>
      <c r="L9" s="235">
        <f t="shared" si="2"/>
        <v>0.11904761904761904</v>
      </c>
    </row>
    <row r="10" spans="1:12" s="225" customFormat="1" ht="24.75" customHeight="1">
      <c r="D10" s="323"/>
      <c r="E10" s="323"/>
      <c r="F10" s="240" t="s">
        <v>1075</v>
      </c>
      <c r="G10" s="228">
        <v>0.52100000000000002</v>
      </c>
      <c r="H10" s="229">
        <v>6.4000000000000001E-2</v>
      </c>
      <c r="I10" s="241">
        <f t="shared" si="0"/>
        <v>0.58499999999999996</v>
      </c>
      <c r="K10" s="236">
        <f t="shared" si="1"/>
        <v>0.89059829059829065</v>
      </c>
      <c r="L10" s="236">
        <f t="shared" si="2"/>
        <v>0.10940170940170942</v>
      </c>
    </row>
  </sheetData>
  <mergeCells count="7">
    <mergeCell ref="D3:D6"/>
    <mergeCell ref="D7:D10"/>
    <mergeCell ref="K1:L1"/>
    <mergeCell ref="E3:E4"/>
    <mergeCell ref="E5:E6"/>
    <mergeCell ref="E7:E8"/>
    <mergeCell ref="E9:E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G100"/>
  <sheetViews>
    <sheetView workbookViewId="0">
      <selection activeCell="G5" sqref="C5:G100"/>
    </sheetView>
  </sheetViews>
  <sheetFormatPr defaultRowHeight="12.75"/>
  <cols>
    <col min="3" max="3" width="9.140625" style="243"/>
  </cols>
  <sheetData>
    <row r="1" spans="3:7">
      <c r="C1" s="191" t="s">
        <v>1192</v>
      </c>
    </row>
    <row r="3" spans="3:7">
      <c r="C3" s="330" t="s">
        <v>79</v>
      </c>
      <c r="D3" s="326" t="s">
        <v>1193</v>
      </c>
      <c r="E3" s="327"/>
      <c r="F3" s="328" t="s">
        <v>1190</v>
      </c>
      <c r="G3" s="328" t="s">
        <v>1191</v>
      </c>
    </row>
    <row r="4" spans="3:7">
      <c r="C4" s="331"/>
      <c r="D4" s="264" t="s">
        <v>1161</v>
      </c>
      <c r="E4" s="265" t="s">
        <v>1189</v>
      </c>
      <c r="F4" s="329"/>
      <c r="G4" s="329"/>
    </row>
    <row r="5" spans="3:7">
      <c r="C5" s="244">
        <v>1995</v>
      </c>
      <c r="D5" s="248">
        <v>575000</v>
      </c>
      <c r="E5" s="249">
        <v>585000</v>
      </c>
      <c r="F5" s="256">
        <v>274557</v>
      </c>
      <c r="G5" s="260">
        <f t="shared" ref="G5:G36" si="0">(D5+E5)/(F5*1000)</f>
        <v>4.2249878895821271E-3</v>
      </c>
    </row>
    <row r="6" spans="3:7">
      <c r="C6" s="245">
        <v>1996</v>
      </c>
      <c r="D6" s="250">
        <v>665000</v>
      </c>
      <c r="E6" s="251">
        <v>500000</v>
      </c>
      <c r="F6" s="257">
        <v>277271</v>
      </c>
      <c r="G6" s="261">
        <f t="shared" si="0"/>
        <v>4.2016655185720831E-3</v>
      </c>
    </row>
    <row r="7" spans="3:7">
      <c r="C7" s="245">
        <v>1997</v>
      </c>
      <c r="D7" s="250">
        <v>570000</v>
      </c>
      <c r="E7" s="251">
        <v>570000</v>
      </c>
      <c r="F7" s="257">
        <v>279955</v>
      </c>
      <c r="G7" s="261">
        <f t="shared" si="0"/>
        <v>4.0720830133414302E-3</v>
      </c>
    </row>
    <row r="8" spans="3:7">
      <c r="C8" s="245">
        <v>1998</v>
      </c>
      <c r="D8" s="250">
        <v>490000</v>
      </c>
      <c r="E8" s="251">
        <v>615000</v>
      </c>
      <c r="F8" s="257">
        <v>282622</v>
      </c>
      <c r="G8" s="261">
        <f t="shared" si="0"/>
        <v>3.9098159378958466E-3</v>
      </c>
    </row>
    <row r="9" spans="3:7">
      <c r="C9" s="245">
        <v>1999</v>
      </c>
      <c r="D9" s="250">
        <v>520000</v>
      </c>
      <c r="E9" s="251">
        <v>615000</v>
      </c>
      <c r="F9" s="257">
        <v>285269</v>
      </c>
      <c r="G9" s="261">
        <f t="shared" si="0"/>
        <v>3.9787008052049122E-3</v>
      </c>
    </row>
    <row r="10" spans="3:7">
      <c r="C10" s="245">
        <v>2000</v>
      </c>
      <c r="D10" s="250">
        <v>670000</v>
      </c>
      <c r="E10" s="251">
        <v>610000</v>
      </c>
      <c r="F10" s="257">
        <v>288067</v>
      </c>
      <c r="G10" s="261">
        <f t="shared" si="0"/>
        <v>4.4434107343083382E-3</v>
      </c>
    </row>
    <row r="11" spans="3:7">
      <c r="C11" s="245">
        <v>2001</v>
      </c>
      <c r="D11" s="250">
        <v>795000</v>
      </c>
      <c r="E11" s="251">
        <v>610000</v>
      </c>
      <c r="F11" s="257">
        <v>290948</v>
      </c>
      <c r="G11" s="261">
        <f t="shared" si="0"/>
        <v>4.8290416156839024E-3</v>
      </c>
    </row>
    <row r="12" spans="3:7">
      <c r="C12" s="245">
        <v>2002</v>
      </c>
      <c r="D12" s="250">
        <v>730000</v>
      </c>
      <c r="E12" s="251">
        <v>615000</v>
      </c>
      <c r="F12" s="257">
        <v>293641</v>
      </c>
      <c r="G12" s="261">
        <f t="shared" si="0"/>
        <v>4.5804230335682004E-3</v>
      </c>
    </row>
    <row r="13" spans="3:7">
      <c r="C13" s="245">
        <v>2003</v>
      </c>
      <c r="D13" s="250">
        <v>575000</v>
      </c>
      <c r="E13" s="251">
        <v>615000</v>
      </c>
      <c r="F13" s="257">
        <v>296230</v>
      </c>
      <c r="G13" s="261">
        <f t="shared" si="0"/>
        <v>4.0171488370522902E-3</v>
      </c>
    </row>
    <row r="14" spans="3:7">
      <c r="C14" s="245">
        <v>2004</v>
      </c>
      <c r="D14" s="250">
        <v>750000</v>
      </c>
      <c r="E14" s="251">
        <v>620000</v>
      </c>
      <c r="F14" s="257">
        <v>298893</v>
      </c>
      <c r="G14" s="261">
        <f t="shared" si="0"/>
        <v>4.583580077151355E-3</v>
      </c>
    </row>
    <row r="15" spans="3:7">
      <c r="C15" s="245">
        <v>2005</v>
      </c>
      <c r="D15" s="250">
        <v>870000</v>
      </c>
      <c r="E15" s="251">
        <v>1140000</v>
      </c>
      <c r="F15" s="257">
        <v>301614</v>
      </c>
      <c r="G15" s="261">
        <f t="shared" si="0"/>
        <v>6.6641468897332351E-3</v>
      </c>
    </row>
    <row r="16" spans="3:7">
      <c r="C16" s="245">
        <v>2006</v>
      </c>
      <c r="D16" s="250">
        <v>910000</v>
      </c>
      <c r="E16" s="251">
        <v>800000</v>
      </c>
      <c r="F16" s="257">
        <v>304377</v>
      </c>
      <c r="G16" s="261">
        <f t="shared" si="0"/>
        <v>5.6180328999891581E-3</v>
      </c>
    </row>
    <row r="17" spans="2:7">
      <c r="C17" s="245">
        <v>2007</v>
      </c>
      <c r="D17" s="250">
        <v>800000</v>
      </c>
      <c r="E17" s="251">
        <v>70000</v>
      </c>
      <c r="F17" s="257">
        <v>307174</v>
      </c>
      <c r="G17" s="261">
        <f t="shared" si="0"/>
        <v>2.8322709604328491E-3</v>
      </c>
    </row>
    <row r="18" spans="2:7">
      <c r="C18" s="245">
        <v>2008</v>
      </c>
      <c r="D18" s="250">
        <v>835000</v>
      </c>
      <c r="E18" s="251">
        <v>-760000</v>
      </c>
      <c r="F18" s="257">
        <v>309862</v>
      </c>
      <c r="G18" s="261">
        <f t="shared" si="0"/>
        <v>2.4204323214850482E-4</v>
      </c>
    </row>
    <row r="19" spans="2:7">
      <c r="C19" s="245">
        <v>2009</v>
      </c>
      <c r="D19" s="250">
        <v>830000</v>
      </c>
      <c r="E19" s="251">
        <v>105000</v>
      </c>
      <c r="F19" s="257">
        <v>312402</v>
      </c>
      <c r="G19" s="261">
        <f t="shared" si="0"/>
        <v>2.9929385855404253E-3</v>
      </c>
    </row>
    <row r="20" spans="2:7">
      <c r="C20" s="245">
        <v>2010</v>
      </c>
      <c r="D20" s="250">
        <v>785000</v>
      </c>
      <c r="E20" s="251">
        <v>50000</v>
      </c>
      <c r="F20" s="257">
        <v>314819</v>
      </c>
      <c r="G20" s="261">
        <f t="shared" si="0"/>
        <v>2.6523176809531827E-3</v>
      </c>
    </row>
    <row r="21" spans="2:7">
      <c r="C21" s="245">
        <v>2011</v>
      </c>
      <c r="D21" s="250">
        <v>790000</v>
      </c>
      <c r="E21" s="251">
        <v>80000</v>
      </c>
      <c r="F21" s="257">
        <v>317133</v>
      </c>
      <c r="G21" s="261">
        <f t="shared" si="0"/>
        <v>2.7433285088590592E-3</v>
      </c>
    </row>
    <row r="22" spans="2:7">
      <c r="C22" s="245">
        <v>2012</v>
      </c>
      <c r="D22" s="250">
        <v>775000</v>
      </c>
      <c r="E22" s="251">
        <v>390000</v>
      </c>
      <c r="F22" s="257">
        <v>319505</v>
      </c>
      <c r="G22" s="261">
        <f t="shared" si="0"/>
        <v>3.6462653166617113E-3</v>
      </c>
    </row>
    <row r="23" spans="2:7">
      <c r="C23" s="245">
        <v>2013</v>
      </c>
      <c r="D23" s="250">
        <v>790000</v>
      </c>
      <c r="E23" s="251">
        <v>490000</v>
      </c>
      <c r="F23" s="257">
        <v>322113</v>
      </c>
      <c r="G23" s="261">
        <f t="shared" si="0"/>
        <v>3.9737607609751854E-3</v>
      </c>
    </row>
    <row r="24" spans="2:7">
      <c r="B24" s="242"/>
      <c r="C24" s="246">
        <v>2014</v>
      </c>
      <c r="D24" s="252">
        <v>790000</v>
      </c>
      <c r="E24" s="253">
        <v>555000</v>
      </c>
      <c r="F24" s="258">
        <v>324856</v>
      </c>
      <c r="G24" s="262">
        <f t="shared" si="0"/>
        <v>4.1402960080774249E-3</v>
      </c>
    </row>
    <row r="25" spans="2:7">
      <c r="B25" s="242"/>
      <c r="C25" s="246">
        <v>2015</v>
      </c>
      <c r="D25" s="252">
        <v>790000</v>
      </c>
      <c r="E25" s="253">
        <v>535000</v>
      </c>
      <c r="F25" s="258">
        <v>327678</v>
      </c>
      <c r="G25" s="262">
        <f t="shared" si="0"/>
        <v>4.0436037817613629E-3</v>
      </c>
    </row>
    <row r="26" spans="2:7">
      <c r="B26" s="242"/>
      <c r="C26" s="246">
        <v>2016</v>
      </c>
      <c r="D26" s="252">
        <v>790000</v>
      </c>
      <c r="E26" s="253">
        <v>620000</v>
      </c>
      <c r="F26" s="258">
        <v>330595</v>
      </c>
      <c r="G26" s="262">
        <f t="shared" si="0"/>
        <v>4.2650372812655969E-3</v>
      </c>
    </row>
    <row r="27" spans="2:7">
      <c r="B27" s="242"/>
      <c r="C27" s="246">
        <v>2017</v>
      </c>
      <c r="D27" s="252">
        <v>790000</v>
      </c>
      <c r="E27" s="253">
        <v>605000</v>
      </c>
      <c r="F27" s="258">
        <v>333614</v>
      </c>
      <c r="G27" s="262">
        <f t="shared" si="0"/>
        <v>4.1814791945182159E-3</v>
      </c>
    </row>
    <row r="28" spans="2:7">
      <c r="B28" s="242"/>
      <c r="C28" s="246">
        <v>2018</v>
      </c>
      <c r="D28" s="252">
        <v>790000</v>
      </c>
      <c r="E28" s="253">
        <v>690000</v>
      </c>
      <c r="F28" s="258">
        <v>336730</v>
      </c>
      <c r="G28" s="262">
        <f t="shared" si="0"/>
        <v>4.3952127817539271E-3</v>
      </c>
    </row>
    <row r="29" spans="2:7">
      <c r="B29" s="242"/>
      <c r="C29" s="246">
        <v>2019</v>
      </c>
      <c r="D29" s="252">
        <v>790000</v>
      </c>
      <c r="E29" s="253">
        <v>675000</v>
      </c>
      <c r="F29" s="258">
        <v>339931</v>
      </c>
      <c r="G29" s="262">
        <f t="shared" si="0"/>
        <v>4.3096981446234675E-3</v>
      </c>
    </row>
    <row r="30" spans="2:7">
      <c r="B30" s="242"/>
      <c r="C30" s="246">
        <v>2020</v>
      </c>
      <c r="D30" s="252">
        <v>790000</v>
      </c>
      <c r="E30" s="253">
        <v>560000</v>
      </c>
      <c r="F30" s="258">
        <v>343101</v>
      </c>
      <c r="G30" s="262">
        <f t="shared" si="0"/>
        <v>3.9347014435982411E-3</v>
      </c>
    </row>
    <row r="31" spans="2:7">
      <c r="B31" s="242"/>
      <c r="C31" s="246">
        <v>2021</v>
      </c>
      <c r="D31" s="252">
        <v>790000</v>
      </c>
      <c r="E31" s="253">
        <v>545000</v>
      </c>
      <c r="F31" s="258">
        <v>346225</v>
      </c>
      <c r="G31" s="262">
        <f t="shared" si="0"/>
        <v>3.8558740703299875E-3</v>
      </c>
    </row>
    <row r="32" spans="2:7">
      <c r="B32" s="242"/>
      <c r="C32" s="246">
        <v>2022</v>
      </c>
      <c r="D32" s="252">
        <v>790000</v>
      </c>
      <c r="E32" s="253">
        <v>435000</v>
      </c>
      <c r="F32" s="258">
        <v>349279</v>
      </c>
      <c r="G32" s="262">
        <f t="shared" si="0"/>
        <v>3.5072248832595148E-3</v>
      </c>
    </row>
    <row r="33" spans="2:7">
      <c r="B33" s="242"/>
      <c r="C33" s="246">
        <v>2023</v>
      </c>
      <c r="D33" s="252">
        <v>790000</v>
      </c>
      <c r="E33" s="253">
        <v>425000</v>
      </c>
      <c r="F33" s="258">
        <v>352241</v>
      </c>
      <c r="G33" s="262">
        <f t="shared" si="0"/>
        <v>3.4493429214657008E-3</v>
      </c>
    </row>
    <row r="34" spans="2:7">
      <c r="B34" s="242"/>
      <c r="C34" s="246">
        <v>2024</v>
      </c>
      <c r="D34" s="252">
        <v>790000</v>
      </c>
      <c r="E34" s="253">
        <v>415000</v>
      </c>
      <c r="F34" s="258">
        <v>355160</v>
      </c>
      <c r="G34" s="262">
        <f t="shared" si="0"/>
        <v>3.3928370311972068E-3</v>
      </c>
    </row>
    <row r="35" spans="2:7">
      <c r="B35" s="242"/>
      <c r="C35" s="246">
        <v>2025</v>
      </c>
      <c r="D35" s="252">
        <v>790000</v>
      </c>
      <c r="E35" s="253">
        <v>405000</v>
      </c>
      <c r="F35" s="258">
        <v>358032</v>
      </c>
      <c r="G35" s="262">
        <f t="shared" si="0"/>
        <v>3.3376904857666352E-3</v>
      </c>
    </row>
    <row r="36" spans="2:7">
      <c r="B36" s="242"/>
      <c r="C36" s="246">
        <v>2026</v>
      </c>
      <c r="D36" s="252">
        <v>790000</v>
      </c>
      <c r="E36" s="253">
        <v>400000</v>
      </c>
      <c r="F36" s="258">
        <v>360852</v>
      </c>
      <c r="G36" s="262">
        <f t="shared" si="0"/>
        <v>3.2977508784764946E-3</v>
      </c>
    </row>
    <row r="37" spans="2:7">
      <c r="B37" s="242"/>
      <c r="C37" s="246">
        <v>2027</v>
      </c>
      <c r="D37" s="252">
        <v>790000</v>
      </c>
      <c r="E37" s="253">
        <v>390000</v>
      </c>
      <c r="F37" s="258">
        <v>363616</v>
      </c>
      <c r="G37" s="262">
        <f t="shared" ref="G37:G68" si="1">(D37+E37)/(F37*1000)</f>
        <v>3.2451817301768901E-3</v>
      </c>
    </row>
    <row r="38" spans="2:7">
      <c r="B38" s="242"/>
      <c r="C38" s="246">
        <v>2028</v>
      </c>
      <c r="D38" s="252">
        <v>790000</v>
      </c>
      <c r="E38" s="253">
        <v>385000</v>
      </c>
      <c r="F38" s="258">
        <v>366320</v>
      </c>
      <c r="G38" s="262">
        <f t="shared" si="1"/>
        <v>3.2075780738152434E-3</v>
      </c>
    </row>
    <row r="39" spans="2:7">
      <c r="B39" s="242"/>
      <c r="C39" s="246">
        <v>2029</v>
      </c>
      <c r="D39" s="252">
        <v>790000</v>
      </c>
      <c r="E39" s="253">
        <v>375000</v>
      </c>
      <c r="F39" s="258">
        <v>368959</v>
      </c>
      <c r="G39" s="262">
        <f t="shared" si="1"/>
        <v>3.1575324087500236E-3</v>
      </c>
    </row>
    <row r="40" spans="2:7">
      <c r="B40" s="242"/>
      <c r="C40" s="246">
        <v>2030</v>
      </c>
      <c r="D40" s="252">
        <v>790000</v>
      </c>
      <c r="E40" s="253">
        <v>370000</v>
      </c>
      <c r="F40" s="258">
        <v>371528</v>
      </c>
      <c r="G40" s="262">
        <f t="shared" si="1"/>
        <v>3.1222411231454964E-3</v>
      </c>
    </row>
    <row r="41" spans="2:7">
      <c r="B41" s="242"/>
      <c r="C41" s="246">
        <v>2031</v>
      </c>
      <c r="D41" s="252">
        <v>790000</v>
      </c>
      <c r="E41" s="253">
        <v>360000</v>
      </c>
      <c r="F41" s="258">
        <v>374025</v>
      </c>
      <c r="G41" s="262">
        <f t="shared" si="1"/>
        <v>3.0746607847069048E-3</v>
      </c>
    </row>
    <row r="42" spans="2:7">
      <c r="B42" s="242"/>
      <c r="C42" s="246">
        <v>2032</v>
      </c>
      <c r="D42" s="252">
        <v>790000</v>
      </c>
      <c r="E42" s="253">
        <v>355000</v>
      </c>
      <c r="F42" s="258">
        <v>376447</v>
      </c>
      <c r="G42" s="262">
        <f t="shared" si="1"/>
        <v>3.0415968250510697E-3</v>
      </c>
    </row>
    <row r="43" spans="2:7">
      <c r="B43" s="242"/>
      <c r="C43" s="246">
        <v>2033</v>
      </c>
      <c r="D43" s="252">
        <v>790000</v>
      </c>
      <c r="E43" s="253">
        <v>350000</v>
      </c>
      <c r="F43" s="258">
        <v>378795</v>
      </c>
      <c r="G43" s="262">
        <f t="shared" si="1"/>
        <v>3.0095434205836928E-3</v>
      </c>
    </row>
    <row r="44" spans="2:7">
      <c r="B44" s="242"/>
      <c r="C44" s="246">
        <v>2034</v>
      </c>
      <c r="D44" s="252">
        <v>790000</v>
      </c>
      <c r="E44" s="253">
        <v>340000</v>
      </c>
      <c r="F44" s="258">
        <v>381070</v>
      </c>
      <c r="G44" s="262">
        <f t="shared" si="1"/>
        <v>2.96533445298764E-3</v>
      </c>
    </row>
    <row r="45" spans="2:7">
      <c r="B45" s="242"/>
      <c r="C45" s="246">
        <v>2035</v>
      </c>
      <c r="D45" s="252">
        <v>790000</v>
      </c>
      <c r="E45" s="253">
        <v>335000</v>
      </c>
      <c r="F45" s="258">
        <v>383276</v>
      </c>
      <c r="G45" s="262">
        <f t="shared" si="1"/>
        <v>2.9352216157547042E-3</v>
      </c>
    </row>
    <row r="46" spans="2:7">
      <c r="B46" s="242"/>
      <c r="C46" s="246">
        <v>2036</v>
      </c>
      <c r="D46" s="252">
        <v>790000</v>
      </c>
      <c r="E46" s="253">
        <v>330000</v>
      </c>
      <c r="F46" s="258">
        <v>385415</v>
      </c>
      <c r="G46" s="262">
        <f t="shared" si="1"/>
        <v>2.9059585122530262E-3</v>
      </c>
    </row>
    <row r="47" spans="2:7">
      <c r="B47" s="242"/>
      <c r="C47" s="246">
        <v>2037</v>
      </c>
      <c r="D47" s="252">
        <v>790000</v>
      </c>
      <c r="E47" s="253">
        <v>325000</v>
      </c>
      <c r="F47" s="258">
        <v>387491</v>
      </c>
      <c r="G47" s="262">
        <f t="shared" si="1"/>
        <v>2.8774861867759509E-3</v>
      </c>
    </row>
    <row r="48" spans="2:7">
      <c r="B48" s="242"/>
      <c r="C48" s="246">
        <v>2038</v>
      </c>
      <c r="D48" s="252">
        <v>790000</v>
      </c>
      <c r="E48" s="253">
        <v>320000</v>
      </c>
      <c r="F48" s="258">
        <v>389509</v>
      </c>
      <c r="G48" s="262">
        <f t="shared" si="1"/>
        <v>2.8497415977551226E-3</v>
      </c>
    </row>
    <row r="49" spans="2:7">
      <c r="B49" s="242"/>
      <c r="C49" s="246">
        <v>2039</v>
      </c>
      <c r="D49" s="252">
        <v>790000</v>
      </c>
      <c r="E49" s="253">
        <v>320000</v>
      </c>
      <c r="F49" s="258">
        <v>391478</v>
      </c>
      <c r="G49" s="262">
        <f t="shared" si="1"/>
        <v>2.835408375438722E-3</v>
      </c>
    </row>
    <row r="50" spans="2:7">
      <c r="B50" s="242"/>
      <c r="C50" s="246">
        <v>2040</v>
      </c>
      <c r="D50" s="252">
        <v>790000</v>
      </c>
      <c r="E50" s="253">
        <v>315000</v>
      </c>
      <c r="F50" s="258">
        <v>393407</v>
      </c>
      <c r="G50" s="262">
        <f t="shared" si="1"/>
        <v>2.8087959797359987E-3</v>
      </c>
    </row>
    <row r="51" spans="2:7">
      <c r="B51" s="242"/>
      <c r="C51" s="246">
        <v>2041</v>
      </c>
      <c r="D51" s="252">
        <v>790000</v>
      </c>
      <c r="E51" s="253">
        <v>310000</v>
      </c>
      <c r="F51" s="258">
        <v>395300</v>
      </c>
      <c r="G51" s="262">
        <f t="shared" si="1"/>
        <v>2.7826966860612194E-3</v>
      </c>
    </row>
    <row r="52" spans="2:7">
      <c r="B52" s="242"/>
      <c r="C52" s="246">
        <v>2042</v>
      </c>
      <c r="D52" s="252">
        <v>790000</v>
      </c>
      <c r="E52" s="253">
        <v>310000</v>
      </c>
      <c r="F52" s="258">
        <v>397162</v>
      </c>
      <c r="G52" s="262">
        <f t="shared" si="1"/>
        <v>2.7696506715143947E-3</v>
      </c>
    </row>
    <row r="53" spans="2:7">
      <c r="B53" s="242"/>
      <c r="C53" s="246">
        <v>2043</v>
      </c>
      <c r="D53" s="252">
        <v>790000</v>
      </c>
      <c r="E53" s="253">
        <v>305000</v>
      </c>
      <c r="F53" s="258">
        <v>399001</v>
      </c>
      <c r="G53" s="262">
        <f t="shared" si="1"/>
        <v>2.7443540241753779E-3</v>
      </c>
    </row>
    <row r="54" spans="2:7">
      <c r="B54" s="242"/>
      <c r="C54" s="246">
        <v>2044</v>
      </c>
      <c r="D54" s="252">
        <v>790000</v>
      </c>
      <c r="E54" s="253">
        <v>305000</v>
      </c>
      <c r="F54" s="258">
        <v>400822</v>
      </c>
      <c r="G54" s="262">
        <f t="shared" si="1"/>
        <v>2.7318859743227669E-3</v>
      </c>
    </row>
    <row r="55" spans="2:7">
      <c r="B55" s="242"/>
      <c r="C55" s="246">
        <v>2045</v>
      </c>
      <c r="D55" s="252">
        <v>790000</v>
      </c>
      <c r="E55" s="253">
        <v>300000</v>
      </c>
      <c r="F55" s="258">
        <v>402631</v>
      </c>
      <c r="G55" s="262">
        <f t="shared" si="1"/>
        <v>2.707193435180103E-3</v>
      </c>
    </row>
    <row r="56" spans="2:7">
      <c r="B56" s="242"/>
      <c r="C56" s="246">
        <v>2046</v>
      </c>
      <c r="D56" s="252">
        <v>790000</v>
      </c>
      <c r="E56" s="253">
        <v>300000</v>
      </c>
      <c r="F56" s="258">
        <v>404433</v>
      </c>
      <c r="G56" s="262">
        <f t="shared" si="1"/>
        <v>2.6951312083830945E-3</v>
      </c>
    </row>
    <row r="57" spans="2:7">
      <c r="B57" s="242"/>
      <c r="C57" s="246">
        <v>2047</v>
      </c>
      <c r="D57" s="252">
        <v>790000</v>
      </c>
      <c r="E57" s="253">
        <v>300000</v>
      </c>
      <c r="F57" s="258">
        <v>406237</v>
      </c>
      <c r="G57" s="262">
        <f t="shared" si="1"/>
        <v>2.68316278428602E-3</v>
      </c>
    </row>
    <row r="58" spans="2:7">
      <c r="B58" s="242"/>
      <c r="C58" s="246">
        <v>2048</v>
      </c>
      <c r="D58" s="252">
        <v>790000</v>
      </c>
      <c r="E58" s="253">
        <v>295000</v>
      </c>
      <c r="F58" s="258">
        <v>408048</v>
      </c>
      <c r="G58" s="262">
        <f t="shared" si="1"/>
        <v>2.6590009018546837E-3</v>
      </c>
    </row>
    <row r="59" spans="2:7">
      <c r="B59" s="242"/>
      <c r="C59" s="246">
        <v>2049</v>
      </c>
      <c r="D59" s="252">
        <v>790000</v>
      </c>
      <c r="E59" s="253">
        <v>295000</v>
      </c>
      <c r="F59" s="258">
        <v>409871</v>
      </c>
      <c r="G59" s="262">
        <f t="shared" si="1"/>
        <v>2.6471743548579919E-3</v>
      </c>
    </row>
    <row r="60" spans="2:7">
      <c r="B60" s="242"/>
      <c r="C60" s="246">
        <v>2050</v>
      </c>
      <c r="D60" s="252">
        <v>790000</v>
      </c>
      <c r="E60" s="253">
        <v>295000</v>
      </c>
      <c r="F60" s="258">
        <v>411711</v>
      </c>
      <c r="G60" s="262">
        <f t="shared" si="1"/>
        <v>2.63534372411716E-3</v>
      </c>
    </row>
    <row r="61" spans="2:7">
      <c r="B61" s="242"/>
      <c r="C61" s="246">
        <v>2051</v>
      </c>
      <c r="D61" s="252">
        <v>790000</v>
      </c>
      <c r="E61" s="253">
        <v>290000</v>
      </c>
      <c r="F61" s="258">
        <v>413571</v>
      </c>
      <c r="G61" s="262">
        <f t="shared" si="1"/>
        <v>2.6114016698462902E-3</v>
      </c>
    </row>
    <row r="62" spans="2:7">
      <c r="B62" s="242"/>
      <c r="C62" s="246">
        <v>2052</v>
      </c>
      <c r="D62" s="252">
        <v>790000</v>
      </c>
      <c r="E62" s="253">
        <v>290000</v>
      </c>
      <c r="F62" s="258">
        <v>415452</v>
      </c>
      <c r="G62" s="262">
        <f t="shared" si="1"/>
        <v>2.5995782906328528E-3</v>
      </c>
    </row>
    <row r="63" spans="2:7">
      <c r="B63" s="242"/>
      <c r="C63" s="246">
        <v>2053</v>
      </c>
      <c r="D63" s="252">
        <v>790000</v>
      </c>
      <c r="E63" s="253">
        <v>290000</v>
      </c>
      <c r="F63" s="258">
        <v>417357</v>
      </c>
      <c r="G63" s="262">
        <f t="shared" si="1"/>
        <v>2.587712677635693E-3</v>
      </c>
    </row>
    <row r="64" spans="2:7">
      <c r="B64" s="242"/>
      <c r="C64" s="246">
        <v>2054</v>
      </c>
      <c r="D64" s="252">
        <v>790000</v>
      </c>
      <c r="E64" s="253">
        <v>285000</v>
      </c>
      <c r="F64" s="258">
        <v>419284</v>
      </c>
      <c r="G64" s="262">
        <f t="shared" si="1"/>
        <v>2.5638946394329382E-3</v>
      </c>
    </row>
    <row r="65" spans="2:7">
      <c r="B65" s="242"/>
      <c r="C65" s="246">
        <v>2055</v>
      </c>
      <c r="D65" s="252">
        <v>790000</v>
      </c>
      <c r="E65" s="253">
        <v>285000</v>
      </c>
      <c r="F65" s="258">
        <v>421234</v>
      </c>
      <c r="G65" s="262">
        <f t="shared" si="1"/>
        <v>2.5520257149232966E-3</v>
      </c>
    </row>
    <row r="66" spans="2:7">
      <c r="B66" s="242"/>
      <c r="C66" s="246">
        <v>2056</v>
      </c>
      <c r="D66" s="252">
        <v>790000</v>
      </c>
      <c r="E66" s="253">
        <v>285000</v>
      </c>
      <c r="F66" s="258">
        <v>423204</v>
      </c>
      <c r="G66" s="262">
        <f t="shared" si="1"/>
        <v>2.5401461233825768E-3</v>
      </c>
    </row>
    <row r="67" spans="2:7">
      <c r="B67" s="242"/>
      <c r="C67" s="246">
        <v>2057</v>
      </c>
      <c r="D67" s="252">
        <v>790000</v>
      </c>
      <c r="E67" s="253">
        <v>285000</v>
      </c>
      <c r="F67" s="258">
        <v>425194</v>
      </c>
      <c r="G67" s="262">
        <f t="shared" si="1"/>
        <v>2.5282576894311774E-3</v>
      </c>
    </row>
    <row r="68" spans="2:7">
      <c r="B68" s="242"/>
      <c r="C68" s="246">
        <v>2058</v>
      </c>
      <c r="D68" s="252">
        <v>790000</v>
      </c>
      <c r="E68" s="253">
        <v>285000</v>
      </c>
      <c r="F68" s="258">
        <v>427202</v>
      </c>
      <c r="G68" s="262">
        <f t="shared" si="1"/>
        <v>2.5163739870131692E-3</v>
      </c>
    </row>
    <row r="69" spans="2:7">
      <c r="B69" s="242"/>
      <c r="C69" s="246">
        <v>2059</v>
      </c>
      <c r="D69" s="252">
        <v>790000</v>
      </c>
      <c r="E69" s="253">
        <v>280000</v>
      </c>
      <c r="F69" s="258">
        <v>429227</v>
      </c>
      <c r="G69" s="262">
        <f t="shared" ref="G69:G100" si="2">(D69+E69)/(F69*1000)</f>
        <v>2.492853431867054E-3</v>
      </c>
    </row>
    <row r="70" spans="2:7">
      <c r="B70" s="242"/>
      <c r="C70" s="246">
        <v>2060</v>
      </c>
      <c r="D70" s="252">
        <v>790000</v>
      </c>
      <c r="E70" s="253">
        <v>280000</v>
      </c>
      <c r="F70" s="258">
        <v>431267</v>
      </c>
      <c r="G70" s="262">
        <f t="shared" si="2"/>
        <v>2.4810616161217991E-3</v>
      </c>
    </row>
    <row r="71" spans="2:7">
      <c r="B71" s="242"/>
      <c r="C71" s="246">
        <v>2061</v>
      </c>
      <c r="D71" s="252">
        <v>790000</v>
      </c>
      <c r="E71" s="253">
        <v>280000</v>
      </c>
      <c r="F71" s="258">
        <v>433320</v>
      </c>
      <c r="G71" s="262">
        <f t="shared" si="2"/>
        <v>2.4693067478999352E-3</v>
      </c>
    </row>
    <row r="72" spans="2:7">
      <c r="B72" s="242"/>
      <c r="C72" s="246">
        <v>2062</v>
      </c>
      <c r="D72" s="252">
        <v>790000</v>
      </c>
      <c r="E72" s="253">
        <v>280000</v>
      </c>
      <c r="F72" s="258">
        <v>435384</v>
      </c>
      <c r="G72" s="262">
        <f t="shared" si="2"/>
        <v>2.4576006467853665E-3</v>
      </c>
    </row>
    <row r="73" spans="2:7">
      <c r="B73" s="242"/>
      <c r="C73" s="246">
        <v>2063</v>
      </c>
      <c r="D73" s="252">
        <v>790000</v>
      </c>
      <c r="E73" s="253">
        <v>280000</v>
      </c>
      <c r="F73" s="258">
        <v>437456</v>
      </c>
      <c r="G73" s="262">
        <f t="shared" si="2"/>
        <v>2.4459602794338173E-3</v>
      </c>
    </row>
    <row r="74" spans="2:7">
      <c r="B74" s="242"/>
      <c r="C74" s="246">
        <v>2064</v>
      </c>
      <c r="D74" s="252">
        <v>790000</v>
      </c>
      <c r="E74" s="253">
        <v>280000</v>
      </c>
      <c r="F74" s="258">
        <v>439533</v>
      </c>
      <c r="G74" s="262">
        <f t="shared" si="2"/>
        <v>2.4344019675428237E-3</v>
      </c>
    </row>
    <row r="75" spans="2:7">
      <c r="B75" s="242"/>
      <c r="C75" s="246">
        <v>2065</v>
      </c>
      <c r="D75" s="252">
        <v>790000</v>
      </c>
      <c r="E75" s="253">
        <v>280000</v>
      </c>
      <c r="F75" s="258">
        <v>441614</v>
      </c>
      <c r="G75" s="262">
        <f t="shared" si="2"/>
        <v>2.422930432459116E-3</v>
      </c>
    </row>
    <row r="76" spans="2:7">
      <c r="B76" s="242"/>
      <c r="C76" s="246">
        <v>2066</v>
      </c>
      <c r="D76" s="252">
        <v>790000</v>
      </c>
      <c r="E76" s="253">
        <v>275000</v>
      </c>
      <c r="F76" s="258">
        <v>443696</v>
      </c>
      <c r="G76" s="262">
        <f t="shared" si="2"/>
        <v>2.4002920918827306E-3</v>
      </c>
    </row>
    <row r="77" spans="2:7">
      <c r="B77" s="242"/>
      <c r="C77" s="246">
        <v>2067</v>
      </c>
      <c r="D77" s="252">
        <v>790000</v>
      </c>
      <c r="E77" s="253">
        <v>275000</v>
      </c>
      <c r="F77" s="258">
        <v>445777</v>
      </c>
      <c r="G77" s="262">
        <f t="shared" si="2"/>
        <v>2.3890869201416854E-3</v>
      </c>
    </row>
    <row r="78" spans="2:7">
      <c r="B78" s="242"/>
      <c r="C78" s="246">
        <v>2068</v>
      </c>
      <c r="D78" s="252">
        <v>790000</v>
      </c>
      <c r="E78" s="253">
        <v>275000</v>
      </c>
      <c r="F78" s="258">
        <v>447857</v>
      </c>
      <c r="G78" s="262">
        <f t="shared" si="2"/>
        <v>2.3779911891518945E-3</v>
      </c>
    </row>
    <row r="79" spans="2:7">
      <c r="B79" s="242"/>
      <c r="C79" s="246">
        <v>2069</v>
      </c>
      <c r="D79" s="252">
        <v>790000</v>
      </c>
      <c r="E79" s="253">
        <v>275000</v>
      </c>
      <c r="F79" s="258">
        <v>449933</v>
      </c>
      <c r="G79" s="262">
        <f t="shared" si="2"/>
        <v>2.3670190895088822E-3</v>
      </c>
    </row>
    <row r="80" spans="2:7">
      <c r="B80" s="242"/>
      <c r="C80" s="246">
        <v>2070</v>
      </c>
      <c r="D80" s="252">
        <v>790000</v>
      </c>
      <c r="E80" s="253">
        <v>275000</v>
      </c>
      <c r="F80" s="258">
        <v>452006</v>
      </c>
      <c r="G80" s="262">
        <f t="shared" si="2"/>
        <v>2.3561634137599942E-3</v>
      </c>
    </row>
    <row r="81" spans="2:7">
      <c r="B81" s="242"/>
      <c r="C81" s="246">
        <v>2071</v>
      </c>
      <c r="D81" s="252">
        <v>790000</v>
      </c>
      <c r="E81" s="253">
        <v>275000</v>
      </c>
      <c r="F81" s="258">
        <v>454075</v>
      </c>
      <c r="G81" s="262">
        <f t="shared" si="2"/>
        <v>2.3454275174805924E-3</v>
      </c>
    </row>
    <row r="82" spans="2:7">
      <c r="B82" s="242"/>
      <c r="C82" s="246">
        <v>2072</v>
      </c>
      <c r="D82" s="252">
        <v>790000</v>
      </c>
      <c r="E82" s="253">
        <v>275000</v>
      </c>
      <c r="F82" s="258">
        <v>456140</v>
      </c>
      <c r="G82" s="262">
        <f t="shared" si="2"/>
        <v>2.3348094883149911E-3</v>
      </c>
    </row>
    <row r="83" spans="2:7">
      <c r="B83" s="242"/>
      <c r="C83" s="246">
        <v>2073</v>
      </c>
      <c r="D83" s="252">
        <v>790000</v>
      </c>
      <c r="E83" s="253">
        <v>275000</v>
      </c>
      <c r="F83" s="258">
        <v>458200</v>
      </c>
      <c r="G83" s="262">
        <f t="shared" si="2"/>
        <v>2.3243125272806634E-3</v>
      </c>
    </row>
    <row r="84" spans="2:7">
      <c r="B84" s="242"/>
      <c r="C84" s="246">
        <v>2074</v>
      </c>
      <c r="D84" s="252">
        <v>790000</v>
      </c>
      <c r="E84" s="253">
        <v>275000</v>
      </c>
      <c r="F84" s="258">
        <v>460255</v>
      </c>
      <c r="G84" s="262">
        <f t="shared" si="2"/>
        <v>2.3139346666521819E-3</v>
      </c>
    </row>
    <row r="85" spans="2:7">
      <c r="B85" s="242"/>
      <c r="C85" s="246">
        <v>2075</v>
      </c>
      <c r="D85" s="252">
        <v>790000</v>
      </c>
      <c r="E85" s="253">
        <v>275000</v>
      </c>
      <c r="F85" s="258">
        <v>462306</v>
      </c>
      <c r="G85" s="262">
        <f t="shared" si="2"/>
        <v>2.3036689984555683E-3</v>
      </c>
    </row>
    <row r="86" spans="2:7">
      <c r="B86" s="242"/>
      <c r="C86" s="246">
        <v>2076</v>
      </c>
      <c r="D86" s="252">
        <v>790000</v>
      </c>
      <c r="E86" s="253">
        <v>275000</v>
      </c>
      <c r="F86" s="258">
        <v>464353</v>
      </c>
      <c r="G86" s="262">
        <f t="shared" si="2"/>
        <v>2.293513770773528E-3</v>
      </c>
    </row>
    <row r="87" spans="2:7">
      <c r="B87" s="242"/>
      <c r="C87" s="246">
        <v>2077</v>
      </c>
      <c r="D87" s="252">
        <v>790000</v>
      </c>
      <c r="E87" s="253">
        <v>275000</v>
      </c>
      <c r="F87" s="258">
        <v>466397</v>
      </c>
      <c r="G87" s="262">
        <f t="shared" si="2"/>
        <v>2.2834623721850696E-3</v>
      </c>
    </row>
    <row r="88" spans="2:7">
      <c r="B88" s="242"/>
      <c r="C88" s="246">
        <v>2078</v>
      </c>
      <c r="D88" s="252">
        <v>790000</v>
      </c>
      <c r="E88" s="253">
        <v>270000</v>
      </c>
      <c r="F88" s="258">
        <v>468440</v>
      </c>
      <c r="G88" s="262">
        <f t="shared" si="2"/>
        <v>2.2628298181197166E-3</v>
      </c>
    </row>
    <row r="89" spans="2:7">
      <c r="B89" s="242"/>
      <c r="C89" s="246">
        <v>2079</v>
      </c>
      <c r="D89" s="252">
        <v>790000</v>
      </c>
      <c r="E89" s="253">
        <v>270000</v>
      </c>
      <c r="F89" s="258">
        <v>470482</v>
      </c>
      <c r="G89" s="262">
        <f t="shared" si="2"/>
        <v>2.2530086166952191E-3</v>
      </c>
    </row>
    <row r="90" spans="2:7">
      <c r="B90" s="242"/>
      <c r="C90" s="246">
        <v>2080</v>
      </c>
      <c r="D90" s="252">
        <v>790000</v>
      </c>
      <c r="E90" s="253">
        <v>270000</v>
      </c>
      <c r="F90" s="258">
        <v>472525</v>
      </c>
      <c r="G90" s="262">
        <f t="shared" si="2"/>
        <v>2.2432675519813766E-3</v>
      </c>
    </row>
    <row r="91" spans="2:7">
      <c r="B91" s="242"/>
      <c r="C91" s="246">
        <v>2081</v>
      </c>
      <c r="D91" s="252">
        <v>790000</v>
      </c>
      <c r="E91" s="253">
        <v>270000</v>
      </c>
      <c r="F91" s="258">
        <v>474569</v>
      </c>
      <c r="G91" s="262">
        <f t="shared" si="2"/>
        <v>2.233605650600861E-3</v>
      </c>
    </row>
    <row r="92" spans="2:7">
      <c r="B92" s="242"/>
      <c r="C92" s="246">
        <v>2082</v>
      </c>
      <c r="D92" s="252">
        <v>790000</v>
      </c>
      <c r="E92" s="253">
        <v>270000</v>
      </c>
      <c r="F92" s="258">
        <v>476616</v>
      </c>
      <c r="G92" s="262">
        <f t="shared" si="2"/>
        <v>2.2240126223206941E-3</v>
      </c>
    </row>
    <row r="93" spans="2:7">
      <c r="B93" s="242"/>
      <c r="C93" s="246">
        <v>2083</v>
      </c>
      <c r="D93" s="252">
        <v>790000</v>
      </c>
      <c r="E93" s="253">
        <v>270000</v>
      </c>
      <c r="F93" s="258">
        <v>478666</v>
      </c>
      <c r="G93" s="262">
        <f t="shared" si="2"/>
        <v>2.2144877639105349E-3</v>
      </c>
    </row>
    <row r="94" spans="2:7">
      <c r="B94" s="242"/>
      <c r="C94" s="246">
        <v>2084</v>
      </c>
      <c r="D94" s="252">
        <v>790000</v>
      </c>
      <c r="E94" s="253">
        <v>270000</v>
      </c>
      <c r="F94" s="258">
        <v>480719</v>
      </c>
      <c r="G94" s="262">
        <f t="shared" si="2"/>
        <v>2.2050303815742667E-3</v>
      </c>
    </row>
    <row r="95" spans="2:7">
      <c r="B95" s="242"/>
      <c r="C95" s="246">
        <v>2085</v>
      </c>
      <c r="D95" s="252">
        <v>790000</v>
      </c>
      <c r="E95" s="253">
        <v>270000</v>
      </c>
      <c r="F95" s="258">
        <v>482776</v>
      </c>
      <c r="G95" s="262">
        <f t="shared" si="2"/>
        <v>2.1956352428455432E-3</v>
      </c>
    </row>
    <row r="96" spans="2:7">
      <c r="B96" s="242"/>
      <c r="C96" s="246">
        <v>2086</v>
      </c>
      <c r="D96" s="252">
        <v>790000</v>
      </c>
      <c r="E96" s="253">
        <v>270000</v>
      </c>
      <c r="F96" s="258">
        <v>484835</v>
      </c>
      <c r="G96" s="262">
        <f t="shared" si="2"/>
        <v>2.1863108067693132E-3</v>
      </c>
    </row>
    <row r="97" spans="2:7">
      <c r="B97" s="242"/>
      <c r="C97" s="246">
        <v>2087</v>
      </c>
      <c r="D97" s="252">
        <v>790000</v>
      </c>
      <c r="E97" s="253">
        <v>270000</v>
      </c>
      <c r="F97" s="258">
        <v>486898</v>
      </c>
      <c r="G97" s="262">
        <f t="shared" si="2"/>
        <v>2.1770473487260165E-3</v>
      </c>
    </row>
    <row r="98" spans="2:7">
      <c r="B98" s="242"/>
      <c r="C98" s="246">
        <v>2088</v>
      </c>
      <c r="D98" s="252">
        <v>790000</v>
      </c>
      <c r="E98" s="253">
        <v>270000</v>
      </c>
      <c r="F98" s="258">
        <v>488964</v>
      </c>
      <c r="G98" s="262">
        <f t="shared" si="2"/>
        <v>2.1678487577817588E-3</v>
      </c>
    </row>
    <row r="99" spans="2:7">
      <c r="B99" s="242"/>
      <c r="C99" s="246">
        <v>2089</v>
      </c>
      <c r="D99" s="252">
        <v>790000</v>
      </c>
      <c r="E99" s="253">
        <v>270000</v>
      </c>
      <c r="F99" s="258">
        <v>491032</v>
      </c>
      <c r="G99" s="262">
        <f t="shared" si="2"/>
        <v>2.1587187800387753E-3</v>
      </c>
    </row>
    <row r="100" spans="2:7">
      <c r="B100" s="242"/>
      <c r="C100" s="247">
        <v>2090</v>
      </c>
      <c r="D100" s="254">
        <v>790000</v>
      </c>
      <c r="E100" s="255">
        <v>270000</v>
      </c>
      <c r="F100" s="259">
        <v>493101</v>
      </c>
      <c r="G100" s="263">
        <f t="shared" si="2"/>
        <v>2.1496610227924907E-3</v>
      </c>
    </row>
  </sheetData>
  <mergeCells count="4">
    <mergeCell ref="D3:E3"/>
    <mergeCell ref="F3:F4"/>
    <mergeCell ref="G3:G4"/>
    <mergeCell ref="C3:C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5" sqref="J35"/>
    </sheetView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0"/>
  <sheetViews>
    <sheetView workbookViewId="0">
      <selection activeCell="I33" sqref="I33"/>
    </sheetView>
  </sheetViews>
  <sheetFormatPr defaultRowHeight="12.75"/>
  <cols>
    <col min="1" max="1" width="36.5703125" customWidth="1"/>
  </cols>
  <sheetData>
    <row r="1" spans="1:24">
      <c r="A1" s="1" t="s">
        <v>15</v>
      </c>
      <c r="B1" s="1"/>
      <c r="C1" s="2"/>
      <c r="D1" s="1"/>
      <c r="E1" s="2"/>
      <c r="F1" s="1"/>
      <c r="G1" s="2"/>
      <c r="H1" s="1"/>
      <c r="I1" s="2"/>
      <c r="J1" s="1"/>
      <c r="K1" s="2"/>
      <c r="L1" s="1"/>
      <c r="M1" s="2"/>
    </row>
    <row r="2" spans="1:24">
      <c r="A2" s="3" t="s">
        <v>9</v>
      </c>
      <c r="B2" s="4"/>
      <c r="C2" s="5"/>
      <c r="D2" s="4"/>
      <c r="E2" s="5"/>
      <c r="F2" s="4"/>
      <c r="G2" s="5"/>
      <c r="H2" s="4"/>
      <c r="I2" s="5"/>
      <c r="J2" s="4"/>
      <c r="K2" s="5"/>
      <c r="L2" s="4"/>
      <c r="M2" s="5"/>
    </row>
    <row r="3" spans="1:24" ht="14.25">
      <c r="A3" s="3" t="s">
        <v>17</v>
      </c>
      <c r="B3" s="4"/>
      <c r="C3" s="5"/>
      <c r="D3" s="4"/>
      <c r="E3" s="5"/>
      <c r="F3" s="4"/>
      <c r="G3" s="5"/>
      <c r="H3" s="4"/>
      <c r="I3" s="5"/>
      <c r="J3" s="4"/>
      <c r="K3" s="5"/>
      <c r="L3" s="4"/>
      <c r="M3" s="5"/>
    </row>
    <row r="5" spans="1:24">
      <c r="A5" s="279" t="s">
        <v>10</v>
      </c>
      <c r="B5" s="280" t="s">
        <v>13</v>
      </c>
      <c r="C5" s="281"/>
      <c r="D5" s="280" t="s">
        <v>0</v>
      </c>
      <c r="E5" s="281"/>
      <c r="F5" s="280"/>
      <c r="G5" s="281"/>
      <c r="H5" s="280"/>
      <c r="I5" s="281"/>
      <c r="J5" s="280"/>
      <c r="K5" s="281"/>
      <c r="L5" s="280"/>
      <c r="M5" s="281"/>
    </row>
    <row r="6" spans="1:24">
      <c r="A6" s="279"/>
      <c r="B6" s="280"/>
      <c r="C6" s="281"/>
      <c r="D6" s="280" t="s">
        <v>18</v>
      </c>
      <c r="E6" s="281"/>
      <c r="F6" s="280" t="s">
        <v>1</v>
      </c>
      <c r="G6" s="281"/>
      <c r="H6" s="280" t="s">
        <v>2</v>
      </c>
      <c r="I6" s="281"/>
      <c r="J6" s="280" t="s">
        <v>3</v>
      </c>
      <c r="K6" s="281"/>
      <c r="L6" s="280" t="s">
        <v>4</v>
      </c>
      <c r="M6" s="281"/>
      <c r="O6" s="280" t="s">
        <v>18</v>
      </c>
      <c r="P6" s="281"/>
      <c r="Q6" s="280" t="s">
        <v>1</v>
      </c>
      <c r="R6" s="281"/>
      <c r="S6" s="280" t="s">
        <v>2</v>
      </c>
      <c r="T6" s="281"/>
      <c r="U6" s="280" t="s">
        <v>3</v>
      </c>
      <c r="V6" s="281"/>
      <c r="W6" s="280" t="s">
        <v>4</v>
      </c>
      <c r="X6" s="281"/>
    </row>
    <row r="7" spans="1:24">
      <c r="A7" s="279"/>
      <c r="B7" s="6" t="s">
        <v>5</v>
      </c>
      <c r="C7" s="7" t="s">
        <v>6</v>
      </c>
      <c r="D7" s="6" t="s">
        <v>5</v>
      </c>
      <c r="E7" s="7" t="s">
        <v>6</v>
      </c>
      <c r="F7" s="6" t="s">
        <v>5</v>
      </c>
      <c r="G7" s="7" t="s">
        <v>6</v>
      </c>
      <c r="H7" s="6" t="s">
        <v>5</v>
      </c>
      <c r="I7" s="7" t="s">
        <v>6</v>
      </c>
      <c r="J7" s="6" t="s">
        <v>5</v>
      </c>
      <c r="K7" s="7" t="s">
        <v>6</v>
      </c>
      <c r="L7" s="6" t="s">
        <v>5</v>
      </c>
      <c r="M7" s="7" t="s">
        <v>6</v>
      </c>
    </row>
    <row r="8" spans="1:24">
      <c r="A8" s="9" t="s">
        <v>11</v>
      </c>
      <c r="B8" s="10">
        <v>14159</v>
      </c>
      <c r="C8" s="11">
        <v>100</v>
      </c>
      <c r="D8" s="10">
        <v>1606</v>
      </c>
      <c r="E8" s="11">
        <v>100</v>
      </c>
      <c r="F8" s="10">
        <v>4360</v>
      </c>
      <c r="G8" s="11">
        <v>100</v>
      </c>
      <c r="H8" s="10">
        <v>3595</v>
      </c>
      <c r="I8" s="11">
        <v>100</v>
      </c>
      <c r="J8" s="10">
        <v>2323</v>
      </c>
      <c r="K8" s="11">
        <v>100</v>
      </c>
      <c r="L8" s="10">
        <v>2276</v>
      </c>
      <c r="M8" s="11">
        <v>100</v>
      </c>
    </row>
    <row r="9" spans="1:24" ht="14.25">
      <c r="A9" s="12" t="s">
        <v>19</v>
      </c>
      <c r="B9" s="10">
        <v>8269</v>
      </c>
      <c r="C9" s="11">
        <v>58.4</v>
      </c>
      <c r="D9" s="13">
        <v>874</v>
      </c>
      <c r="E9" s="11">
        <v>54.4</v>
      </c>
      <c r="F9" s="10">
        <v>2580</v>
      </c>
      <c r="G9" s="11">
        <v>59.2</v>
      </c>
      <c r="H9" s="10">
        <v>2199</v>
      </c>
      <c r="I9" s="11">
        <v>61.2</v>
      </c>
      <c r="J9" s="10">
        <v>1422</v>
      </c>
      <c r="K9" s="11">
        <v>61.2</v>
      </c>
      <c r="L9" s="10">
        <v>1193</v>
      </c>
      <c r="M9" s="11">
        <v>52.4</v>
      </c>
    </row>
    <row r="10" spans="1:24" ht="14.25">
      <c r="A10" s="12" t="s">
        <v>20</v>
      </c>
      <c r="B10" s="13">
        <v>891</v>
      </c>
      <c r="C10" s="11">
        <v>6.3</v>
      </c>
      <c r="D10" s="13">
        <v>144</v>
      </c>
      <c r="E10" s="11">
        <v>9</v>
      </c>
      <c r="F10" s="13">
        <v>332</v>
      </c>
      <c r="G10" s="11">
        <v>7.6</v>
      </c>
      <c r="H10" s="13">
        <v>239</v>
      </c>
      <c r="I10" s="11">
        <v>6.7</v>
      </c>
      <c r="J10" s="13">
        <v>104</v>
      </c>
      <c r="K10" s="11">
        <v>4.5</v>
      </c>
      <c r="L10" s="13">
        <v>72</v>
      </c>
      <c r="M10" s="11">
        <v>3.2</v>
      </c>
    </row>
    <row r="11" spans="1:24" ht="14.25">
      <c r="A11" s="12" t="s">
        <v>21</v>
      </c>
      <c r="B11" s="10">
        <v>1857</v>
      </c>
      <c r="C11" s="11">
        <v>13.1</v>
      </c>
      <c r="D11" s="13">
        <v>166</v>
      </c>
      <c r="E11" s="11">
        <v>10.3</v>
      </c>
      <c r="F11" s="13">
        <v>608</v>
      </c>
      <c r="G11" s="11">
        <v>14</v>
      </c>
      <c r="H11" s="13">
        <v>546</v>
      </c>
      <c r="I11" s="11">
        <v>15.2</v>
      </c>
      <c r="J11" s="13">
        <v>340</v>
      </c>
      <c r="K11" s="11">
        <v>14.6</v>
      </c>
      <c r="L11" s="13">
        <v>197</v>
      </c>
      <c r="M11" s="11">
        <v>8.6999999999999993</v>
      </c>
    </row>
    <row r="12" spans="1:24" ht="14.25">
      <c r="A12" s="12" t="s">
        <v>22</v>
      </c>
      <c r="B12" s="10">
        <v>1549</v>
      </c>
      <c r="C12" s="11">
        <v>10.9</v>
      </c>
      <c r="D12" s="13">
        <v>272</v>
      </c>
      <c r="E12" s="11">
        <v>16.899999999999999</v>
      </c>
      <c r="F12" s="13">
        <v>480</v>
      </c>
      <c r="G12" s="11">
        <v>11</v>
      </c>
      <c r="H12" s="13">
        <v>342</v>
      </c>
      <c r="I12" s="11">
        <v>9.5</v>
      </c>
      <c r="J12" s="13">
        <v>220</v>
      </c>
      <c r="K12" s="11">
        <v>9.5</v>
      </c>
      <c r="L12" s="13">
        <v>235</v>
      </c>
      <c r="M12" s="11">
        <v>10.3</v>
      </c>
    </row>
    <row r="13" spans="1:24" ht="14.25">
      <c r="A13" s="12" t="s">
        <v>23</v>
      </c>
      <c r="B13" s="10">
        <v>1594</v>
      </c>
      <c r="C13" s="11">
        <v>11.3</v>
      </c>
      <c r="D13" s="13">
        <v>149</v>
      </c>
      <c r="E13" s="11">
        <v>9.3000000000000007</v>
      </c>
      <c r="F13" s="13">
        <v>360</v>
      </c>
      <c r="G13" s="11">
        <v>8.3000000000000007</v>
      </c>
      <c r="H13" s="13">
        <v>268</v>
      </c>
      <c r="I13" s="11">
        <v>7.5</v>
      </c>
      <c r="J13" s="13">
        <v>237</v>
      </c>
      <c r="K13" s="11">
        <v>10.199999999999999</v>
      </c>
      <c r="L13" s="13">
        <v>579</v>
      </c>
      <c r="M13" s="11">
        <v>25.4</v>
      </c>
    </row>
    <row r="14" spans="1:24">
      <c r="A14" s="9"/>
      <c r="B14" s="10"/>
      <c r="C14" s="11"/>
      <c r="D14" s="13"/>
      <c r="E14" s="11"/>
      <c r="F14" s="13"/>
      <c r="G14" s="11"/>
      <c r="H14" s="13"/>
      <c r="I14" s="11"/>
      <c r="J14" s="13"/>
      <c r="K14" s="11"/>
      <c r="L14" s="13"/>
      <c r="M14" s="11"/>
    </row>
    <row r="15" spans="1:24" ht="14.25">
      <c r="A15" s="9" t="s">
        <v>24</v>
      </c>
      <c r="B15" s="10">
        <v>11016</v>
      </c>
      <c r="C15" s="11">
        <v>100</v>
      </c>
      <c r="D15" s="10">
        <v>1184</v>
      </c>
      <c r="E15" s="11">
        <v>100</v>
      </c>
      <c r="F15" s="10">
        <v>3520</v>
      </c>
      <c r="G15" s="11">
        <v>100</v>
      </c>
      <c r="H15" s="10">
        <v>2984</v>
      </c>
      <c r="I15" s="11">
        <v>100</v>
      </c>
      <c r="J15" s="10">
        <v>1865</v>
      </c>
      <c r="K15" s="11">
        <v>100</v>
      </c>
      <c r="L15" s="10">
        <v>1462</v>
      </c>
      <c r="M15" s="11">
        <v>100</v>
      </c>
      <c r="O15">
        <f>D15/D8</f>
        <v>0.73723536737235362</v>
      </c>
      <c r="Q15">
        <f>F15/F8</f>
        <v>0.80733944954128445</v>
      </c>
      <c r="S15">
        <f>H15/H8</f>
        <v>0.83004172461752435</v>
      </c>
      <c r="U15">
        <f>J15/J8</f>
        <v>0.8028411536805854</v>
      </c>
      <c r="W15">
        <f>L15/L8</f>
        <v>0.64235500878734619</v>
      </c>
    </row>
    <row r="16" spans="1:24" ht="14.25">
      <c r="A16" s="12" t="s">
        <v>19</v>
      </c>
      <c r="B16" s="10">
        <v>8269</v>
      </c>
      <c r="C16" s="11">
        <v>75.099999999999994</v>
      </c>
      <c r="D16" s="13">
        <v>874</v>
      </c>
      <c r="E16" s="11">
        <v>73.8</v>
      </c>
      <c r="F16" s="10">
        <v>2580</v>
      </c>
      <c r="G16" s="11">
        <v>73.3</v>
      </c>
      <c r="H16" s="10">
        <v>2199</v>
      </c>
      <c r="I16" s="11">
        <v>73.7</v>
      </c>
      <c r="J16" s="10">
        <v>1422</v>
      </c>
      <c r="K16" s="11">
        <v>76.2</v>
      </c>
      <c r="L16" s="10">
        <v>1193</v>
      </c>
      <c r="M16" s="11">
        <v>81.599999999999994</v>
      </c>
    </row>
    <row r="17" spans="1:23" ht="14.25">
      <c r="A17" s="12" t="s">
        <v>20</v>
      </c>
      <c r="B17" s="13">
        <v>891</v>
      </c>
      <c r="C17" s="11">
        <v>8.1</v>
      </c>
      <c r="D17" s="13">
        <v>144</v>
      </c>
      <c r="E17" s="11">
        <v>12.2</v>
      </c>
      <c r="F17" s="13">
        <v>332</v>
      </c>
      <c r="G17" s="11">
        <v>9.4</v>
      </c>
      <c r="H17" s="13">
        <v>239</v>
      </c>
      <c r="I17" s="11">
        <v>8</v>
      </c>
      <c r="J17" s="13">
        <v>104</v>
      </c>
      <c r="K17" s="11">
        <v>5.6</v>
      </c>
      <c r="L17" s="13">
        <v>72</v>
      </c>
      <c r="M17" s="11">
        <v>4.9000000000000004</v>
      </c>
    </row>
    <row r="18" spans="1:23" ht="14.25">
      <c r="A18" s="12" t="s">
        <v>21</v>
      </c>
      <c r="B18" s="10">
        <v>1857</v>
      </c>
      <c r="C18" s="11">
        <v>16.899999999999999</v>
      </c>
      <c r="D18" s="13">
        <v>166</v>
      </c>
      <c r="E18" s="11">
        <v>14</v>
      </c>
      <c r="F18" s="13">
        <v>608</v>
      </c>
      <c r="G18" s="11">
        <v>17.3</v>
      </c>
      <c r="H18" s="13">
        <v>546</v>
      </c>
      <c r="I18" s="11">
        <v>18.3</v>
      </c>
      <c r="J18" s="13">
        <v>340</v>
      </c>
      <c r="K18" s="11">
        <v>18.2</v>
      </c>
      <c r="L18" s="13">
        <v>197</v>
      </c>
      <c r="M18" s="11">
        <v>13.5</v>
      </c>
    </row>
    <row r="19" spans="1:23">
      <c r="A19" s="9"/>
      <c r="B19" s="10"/>
      <c r="C19" s="11"/>
      <c r="D19" s="13"/>
      <c r="E19" s="11"/>
      <c r="F19" s="13"/>
      <c r="G19" s="11"/>
      <c r="H19" s="13"/>
      <c r="I19" s="11"/>
      <c r="J19" s="13"/>
      <c r="K19" s="11"/>
      <c r="L19" s="13"/>
      <c r="M19" s="11"/>
    </row>
    <row r="20" spans="1:23">
      <c r="A20" s="9" t="s">
        <v>12</v>
      </c>
      <c r="B20" s="10">
        <v>3143</v>
      </c>
      <c r="C20" s="11">
        <v>100</v>
      </c>
      <c r="D20" s="13">
        <v>421</v>
      </c>
      <c r="E20" s="11">
        <v>100</v>
      </c>
      <c r="F20" s="13">
        <v>840</v>
      </c>
      <c r="G20" s="11">
        <v>100</v>
      </c>
      <c r="H20" s="13">
        <v>610</v>
      </c>
      <c r="I20" s="11">
        <v>100</v>
      </c>
      <c r="J20" s="13">
        <v>458</v>
      </c>
      <c r="K20" s="11">
        <v>100</v>
      </c>
      <c r="L20" s="13">
        <v>814</v>
      </c>
      <c r="M20" s="11">
        <v>100</v>
      </c>
      <c r="O20">
        <f>D20/D8</f>
        <v>0.26214196762141967</v>
      </c>
      <c r="Q20">
        <f>F20/F8</f>
        <v>0.19266055045871561</v>
      </c>
      <c r="S20">
        <f>H20/H8</f>
        <v>0.16968011126564672</v>
      </c>
      <c r="U20">
        <f>J20/J8</f>
        <v>0.19715884631941455</v>
      </c>
      <c r="W20">
        <f>L20/L8</f>
        <v>0.35764499121265375</v>
      </c>
    </row>
    <row r="21" spans="1:23" ht="14.25">
      <c r="A21" s="12" t="s">
        <v>25</v>
      </c>
      <c r="B21" s="10">
        <v>1549</v>
      </c>
      <c r="C21" s="11">
        <v>49.3</v>
      </c>
      <c r="D21" s="13">
        <v>272</v>
      </c>
      <c r="E21" s="11">
        <v>64.5</v>
      </c>
      <c r="F21" s="13">
        <v>480</v>
      </c>
      <c r="G21" s="11">
        <v>57.1</v>
      </c>
      <c r="H21" s="13">
        <v>342</v>
      </c>
      <c r="I21" s="11">
        <v>56.1</v>
      </c>
      <c r="J21" s="13">
        <v>220</v>
      </c>
      <c r="K21" s="11">
        <v>48.1</v>
      </c>
      <c r="L21" s="13">
        <v>235</v>
      </c>
      <c r="M21" s="11">
        <v>28.9</v>
      </c>
      <c r="O21">
        <f>D21/D20</f>
        <v>0.64608076009501192</v>
      </c>
      <c r="Q21">
        <f>F21/F20</f>
        <v>0.5714285714285714</v>
      </c>
    </row>
    <row r="22" spans="1:23" ht="14.25">
      <c r="A22" s="12" t="s">
        <v>23</v>
      </c>
      <c r="B22" s="10">
        <v>1594</v>
      </c>
      <c r="C22" s="11">
        <v>50.7</v>
      </c>
      <c r="D22" s="13">
        <v>149</v>
      </c>
      <c r="E22" s="11">
        <v>35.5</v>
      </c>
      <c r="F22" s="13">
        <v>360</v>
      </c>
      <c r="G22" s="11">
        <v>42.9</v>
      </c>
      <c r="H22" s="13">
        <v>268</v>
      </c>
      <c r="I22" s="11">
        <v>43.9</v>
      </c>
      <c r="J22" s="13">
        <v>237</v>
      </c>
      <c r="K22" s="11">
        <v>51.9</v>
      </c>
      <c r="L22" s="13">
        <v>579</v>
      </c>
      <c r="M22" s="11">
        <v>71.099999999999994</v>
      </c>
      <c r="O22">
        <f>D22/D20</f>
        <v>0.35391923990498814</v>
      </c>
      <c r="Q22">
        <f>F22/F20</f>
        <v>0.42857142857142855</v>
      </c>
    </row>
    <row r="23" spans="1:23">
      <c r="A23" s="1" t="s">
        <v>14</v>
      </c>
      <c r="B23" s="4"/>
      <c r="C23" s="5"/>
      <c r="D23" s="4"/>
      <c r="E23" s="5"/>
      <c r="F23" s="4"/>
      <c r="G23" s="5"/>
      <c r="H23" s="4"/>
      <c r="I23" s="5"/>
      <c r="J23" s="4"/>
      <c r="K23" s="5"/>
      <c r="L23" s="4"/>
      <c r="M23" s="5"/>
    </row>
    <row r="24" spans="1:23" ht="14.25">
      <c r="A24" s="14" t="s">
        <v>26</v>
      </c>
      <c r="B24" s="4"/>
      <c r="C24" s="5"/>
      <c r="D24" s="4"/>
      <c r="E24" s="5"/>
      <c r="F24" s="4"/>
      <c r="G24" s="5"/>
      <c r="H24" s="4"/>
      <c r="I24" s="5"/>
      <c r="J24" s="4"/>
      <c r="K24" s="5"/>
      <c r="L24" s="4"/>
      <c r="M24" s="5"/>
    </row>
    <row r="25" spans="1:23" ht="14.25">
      <c r="A25" s="14" t="s">
        <v>27</v>
      </c>
      <c r="B25" s="4"/>
      <c r="C25" s="5"/>
      <c r="D25" s="4"/>
      <c r="E25" s="5"/>
      <c r="F25" s="4"/>
      <c r="G25" s="5"/>
      <c r="H25" s="4"/>
      <c r="I25" s="5"/>
      <c r="J25" s="4"/>
      <c r="K25" s="5"/>
      <c r="L25" s="4"/>
      <c r="M25" s="5"/>
    </row>
    <row r="26" spans="1:23" ht="14.25">
      <c r="A26" s="14" t="s">
        <v>28</v>
      </c>
      <c r="B26" s="4"/>
      <c r="C26" s="5"/>
      <c r="D26" s="4"/>
      <c r="E26" s="5"/>
      <c r="F26" s="4"/>
      <c r="G26" s="5"/>
      <c r="H26" s="4"/>
      <c r="I26" s="5"/>
      <c r="J26" s="4"/>
      <c r="K26" s="5"/>
      <c r="L26" s="4"/>
      <c r="M26" s="5"/>
    </row>
    <row r="27" spans="1:23" ht="14.25">
      <c r="A27" s="14" t="s">
        <v>29</v>
      </c>
      <c r="B27" s="4"/>
      <c r="C27" s="5"/>
      <c r="D27" s="4"/>
      <c r="E27" s="5"/>
      <c r="F27" s="4"/>
      <c r="G27" s="5"/>
      <c r="H27" s="4"/>
      <c r="I27" s="5"/>
      <c r="J27" s="4"/>
      <c r="K27" s="5"/>
      <c r="L27" s="4"/>
      <c r="M27" s="5"/>
    </row>
    <row r="28" spans="1:23" ht="14.25">
      <c r="A28" s="14" t="s">
        <v>30</v>
      </c>
      <c r="B28" s="4"/>
      <c r="C28" s="5"/>
      <c r="D28" s="4"/>
      <c r="E28" s="5"/>
      <c r="F28" s="4"/>
      <c r="G28" s="5"/>
      <c r="H28" s="4"/>
      <c r="I28" s="5"/>
      <c r="J28" s="4"/>
      <c r="K28" s="5"/>
      <c r="L28" s="4"/>
      <c r="M28" s="5"/>
    </row>
    <row r="29" spans="1:23" ht="14.25">
      <c r="A29" s="14" t="s">
        <v>31</v>
      </c>
      <c r="B29" s="4"/>
      <c r="C29" s="5"/>
      <c r="D29" s="4"/>
      <c r="E29" s="5"/>
      <c r="F29" s="4"/>
      <c r="G29" s="5"/>
      <c r="H29" s="4"/>
      <c r="I29" s="5"/>
      <c r="J29" s="4"/>
      <c r="K29" s="5"/>
      <c r="L29" s="4"/>
      <c r="M29" s="5"/>
    </row>
    <row r="30" spans="1:23" ht="14.25">
      <c r="A30" s="14"/>
      <c r="B30" s="4"/>
      <c r="C30" s="5"/>
      <c r="D30" s="4"/>
      <c r="E30" s="5"/>
      <c r="F30" s="4"/>
      <c r="G30" s="5"/>
      <c r="H30" s="4"/>
      <c r="I30" s="5"/>
      <c r="J30" s="4"/>
      <c r="K30" s="5"/>
      <c r="L30" s="4"/>
      <c r="M30" s="5"/>
    </row>
    <row r="31" spans="1:23">
      <c r="A31" s="3" t="s">
        <v>7</v>
      </c>
      <c r="B31" s="4"/>
      <c r="C31" s="5"/>
      <c r="D31" s="4"/>
      <c r="E31" s="5"/>
      <c r="F31" s="4"/>
      <c r="G31" s="5"/>
      <c r="H31" s="4"/>
      <c r="I31" s="5"/>
      <c r="J31" s="4"/>
      <c r="K31" s="5"/>
      <c r="L31" s="4"/>
      <c r="M31" s="5"/>
    </row>
    <row r="32" spans="1:23">
      <c r="A32" s="3" t="s">
        <v>8</v>
      </c>
      <c r="B32" s="4"/>
      <c r="C32" s="5"/>
      <c r="D32" s="4"/>
      <c r="E32" s="5"/>
      <c r="F32" s="4"/>
      <c r="G32" s="5"/>
      <c r="H32" s="4"/>
      <c r="I32" s="5"/>
      <c r="J32" s="4"/>
      <c r="K32" s="5"/>
      <c r="L32" s="4"/>
      <c r="M32" s="5"/>
    </row>
    <row r="33" spans="1:26">
      <c r="A33" s="3" t="s">
        <v>16</v>
      </c>
    </row>
    <row r="35" spans="1:26">
      <c r="A35" s="79" t="s">
        <v>157</v>
      </c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1:26">
      <c r="A36" s="80" t="s">
        <v>158</v>
      </c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1:26">
      <c r="A37" s="269" t="s">
        <v>159</v>
      </c>
      <c r="B37" s="272" t="s">
        <v>160</v>
      </c>
      <c r="C37" s="273"/>
      <c r="D37" s="276" t="s">
        <v>161</v>
      </c>
      <c r="E37" s="277"/>
      <c r="F37" s="277"/>
      <c r="G37" s="277"/>
      <c r="H37" s="277"/>
      <c r="I37" s="277"/>
      <c r="J37" s="277"/>
      <c r="K37" s="277"/>
      <c r="L37" s="277"/>
      <c r="M37" s="278"/>
    </row>
    <row r="38" spans="1:26">
      <c r="A38" s="270"/>
      <c r="B38" s="274"/>
      <c r="C38" s="275"/>
      <c r="D38" s="276" t="s">
        <v>268</v>
      </c>
      <c r="E38" s="278"/>
      <c r="F38" s="276" t="s">
        <v>1</v>
      </c>
      <c r="G38" s="278"/>
      <c r="H38" s="276" t="s">
        <v>2</v>
      </c>
      <c r="I38" s="278"/>
      <c r="J38" s="276" t="s">
        <v>3</v>
      </c>
      <c r="K38" s="278"/>
      <c r="L38" s="276" t="s">
        <v>4</v>
      </c>
      <c r="M38" s="278"/>
      <c r="O38" s="276" t="s">
        <v>268</v>
      </c>
      <c r="P38" s="278"/>
      <c r="Q38" s="276" t="s">
        <v>1</v>
      </c>
      <c r="R38" s="278"/>
      <c r="S38" s="276" t="s">
        <v>2</v>
      </c>
      <c r="T38" s="278"/>
      <c r="U38" s="276" t="s">
        <v>3</v>
      </c>
      <c r="V38" s="278"/>
      <c r="W38" s="276" t="s">
        <v>4</v>
      </c>
      <c r="X38" s="278"/>
    </row>
    <row r="39" spans="1:26">
      <c r="A39" s="271"/>
      <c r="B39" s="81" t="s">
        <v>5</v>
      </c>
      <c r="C39" s="81" t="s">
        <v>6</v>
      </c>
      <c r="D39" s="81" t="s">
        <v>5</v>
      </c>
      <c r="E39" s="81" t="s">
        <v>6</v>
      </c>
      <c r="F39" s="81" t="s">
        <v>5</v>
      </c>
      <c r="G39" s="81" t="s">
        <v>6</v>
      </c>
      <c r="H39" s="81" t="s">
        <v>5</v>
      </c>
      <c r="I39" s="81" t="s">
        <v>6</v>
      </c>
      <c r="J39" s="81" t="s">
        <v>5</v>
      </c>
      <c r="K39" s="81" t="s">
        <v>6</v>
      </c>
      <c r="L39" s="81" t="s">
        <v>5</v>
      </c>
      <c r="M39" s="81" t="s">
        <v>6</v>
      </c>
    </row>
    <row r="40" spans="1:26">
      <c r="A40" s="82" t="s">
        <v>162</v>
      </c>
      <c r="B40" s="83" t="s">
        <v>163</v>
      </c>
      <c r="C40" s="83" t="s">
        <v>164</v>
      </c>
      <c r="D40" s="83" t="s">
        <v>165</v>
      </c>
      <c r="E40" s="83" t="s">
        <v>164</v>
      </c>
      <c r="F40" s="83" t="s">
        <v>166</v>
      </c>
      <c r="G40" s="83" t="s">
        <v>164</v>
      </c>
      <c r="H40" s="83" t="s">
        <v>167</v>
      </c>
      <c r="I40" s="83" t="s">
        <v>164</v>
      </c>
      <c r="J40" s="83" t="s">
        <v>168</v>
      </c>
      <c r="K40" s="83" t="s">
        <v>164</v>
      </c>
      <c r="L40" s="83" t="s">
        <v>169</v>
      </c>
      <c r="M40" s="83" t="s">
        <v>164</v>
      </c>
    </row>
    <row r="41" spans="1:26">
      <c r="A41" s="84" t="s">
        <v>170</v>
      </c>
      <c r="B41" s="85" t="s">
        <v>171</v>
      </c>
      <c r="C41" s="85" t="s">
        <v>172</v>
      </c>
      <c r="D41" s="85" t="s">
        <v>173</v>
      </c>
      <c r="E41" s="85" t="s">
        <v>174</v>
      </c>
      <c r="F41" s="85" t="s">
        <v>175</v>
      </c>
      <c r="G41" s="85" t="s">
        <v>176</v>
      </c>
      <c r="H41" s="85" t="s">
        <v>177</v>
      </c>
      <c r="I41" s="85" t="s">
        <v>176</v>
      </c>
      <c r="J41" s="85" t="s">
        <v>178</v>
      </c>
      <c r="K41" s="85" t="s">
        <v>179</v>
      </c>
      <c r="L41" s="85" t="s">
        <v>180</v>
      </c>
      <c r="M41" s="85" t="s">
        <v>181</v>
      </c>
    </row>
    <row r="42" spans="1:26" ht="14.25">
      <c r="A42" s="84" t="s">
        <v>269</v>
      </c>
      <c r="B42" s="85" t="s">
        <v>182</v>
      </c>
      <c r="C42" s="85" t="s">
        <v>183</v>
      </c>
      <c r="D42" s="85" t="s">
        <v>184</v>
      </c>
      <c r="E42" s="85" t="s">
        <v>185</v>
      </c>
      <c r="F42" s="85" t="s">
        <v>186</v>
      </c>
      <c r="G42" s="85" t="s">
        <v>187</v>
      </c>
      <c r="H42" s="85" t="s">
        <v>188</v>
      </c>
      <c r="I42" s="85" t="s">
        <v>189</v>
      </c>
      <c r="J42" s="85" t="s">
        <v>190</v>
      </c>
      <c r="K42" s="85" t="s">
        <v>191</v>
      </c>
      <c r="L42" s="85" t="s">
        <v>192</v>
      </c>
      <c r="M42" s="85" t="s">
        <v>193</v>
      </c>
    </row>
    <row r="43" spans="1:26" ht="14.25">
      <c r="A43" s="84" t="s">
        <v>270</v>
      </c>
      <c r="B43" s="85" t="s">
        <v>194</v>
      </c>
      <c r="C43" s="85" t="s">
        <v>195</v>
      </c>
      <c r="D43" s="85" t="s">
        <v>196</v>
      </c>
      <c r="E43" s="85" t="s">
        <v>197</v>
      </c>
      <c r="F43" s="85" t="s">
        <v>198</v>
      </c>
      <c r="G43" s="85" t="s">
        <v>199</v>
      </c>
      <c r="H43" s="85" t="s">
        <v>200</v>
      </c>
      <c r="I43" s="85" t="s">
        <v>201</v>
      </c>
      <c r="J43" s="85" t="s">
        <v>202</v>
      </c>
      <c r="K43" s="85" t="s">
        <v>203</v>
      </c>
      <c r="L43" s="85" t="s">
        <v>204</v>
      </c>
      <c r="M43" s="85" t="s">
        <v>205</v>
      </c>
    </row>
    <row r="44" spans="1:26" ht="14.25">
      <c r="A44" s="84" t="s">
        <v>271</v>
      </c>
      <c r="B44" s="85" t="s">
        <v>206</v>
      </c>
      <c r="C44" s="85" t="s">
        <v>207</v>
      </c>
      <c r="D44" s="85" t="s">
        <v>208</v>
      </c>
      <c r="E44" s="85" t="s">
        <v>201</v>
      </c>
      <c r="F44" s="85" t="s">
        <v>209</v>
      </c>
      <c r="G44" s="85" t="s">
        <v>210</v>
      </c>
      <c r="H44" s="85" t="s">
        <v>211</v>
      </c>
      <c r="I44" s="85" t="s">
        <v>212</v>
      </c>
      <c r="J44" s="85" t="s">
        <v>213</v>
      </c>
      <c r="K44" s="85" t="s">
        <v>214</v>
      </c>
      <c r="L44" s="85" t="s">
        <v>188</v>
      </c>
      <c r="M44" s="85" t="s">
        <v>215</v>
      </c>
    </row>
    <row r="45" spans="1:26" ht="14.25">
      <c r="A45" s="84" t="s">
        <v>272</v>
      </c>
      <c r="B45" s="85" t="s">
        <v>216</v>
      </c>
      <c r="C45" s="85" t="s">
        <v>217</v>
      </c>
      <c r="D45" s="85" t="s">
        <v>218</v>
      </c>
      <c r="E45" s="85" t="s">
        <v>185</v>
      </c>
      <c r="F45" s="85" t="s">
        <v>219</v>
      </c>
      <c r="G45" s="85" t="s">
        <v>185</v>
      </c>
      <c r="H45" s="85" t="s">
        <v>220</v>
      </c>
      <c r="I45" s="85" t="s">
        <v>185</v>
      </c>
      <c r="J45" s="85" t="s">
        <v>221</v>
      </c>
      <c r="K45" s="85" t="s">
        <v>197</v>
      </c>
      <c r="L45" s="85" t="s">
        <v>222</v>
      </c>
      <c r="M45" s="85" t="s">
        <v>223</v>
      </c>
    </row>
    <row r="46" spans="1:26" ht="14.25">
      <c r="A46" s="82" t="s">
        <v>273</v>
      </c>
      <c r="B46" s="83" t="s">
        <v>224</v>
      </c>
      <c r="C46" s="83" t="s">
        <v>164</v>
      </c>
      <c r="D46" s="83" t="s">
        <v>225</v>
      </c>
      <c r="E46" s="83" t="s">
        <v>164</v>
      </c>
      <c r="F46" s="83" t="s">
        <v>226</v>
      </c>
      <c r="G46" s="83" t="s">
        <v>164</v>
      </c>
      <c r="H46" s="83" t="s">
        <v>227</v>
      </c>
      <c r="I46" s="83" t="s">
        <v>164</v>
      </c>
      <c r="J46" s="83" t="s">
        <v>228</v>
      </c>
      <c r="K46" s="83" t="s">
        <v>164</v>
      </c>
      <c r="L46" s="83" t="s">
        <v>229</v>
      </c>
      <c r="M46" s="83" t="s">
        <v>164</v>
      </c>
      <c r="O46" s="102">
        <f>D46/D40</f>
        <v>0.76840178934526226</v>
      </c>
      <c r="P46" s="104"/>
      <c r="Q46" s="102">
        <f>F46/F40</f>
        <v>0.8277683854606932</v>
      </c>
      <c r="R46" s="104"/>
      <c r="S46" s="102">
        <f>H46/H40</f>
        <v>0.81304470059038514</v>
      </c>
      <c r="T46" s="104"/>
      <c r="U46" s="102">
        <f>J46/J40</f>
        <v>0.75938735177865613</v>
      </c>
      <c r="V46" s="104"/>
      <c r="W46" s="102">
        <f>L46/L40</f>
        <v>0.57967178401270514</v>
      </c>
      <c r="X46" s="104"/>
      <c r="Y46" s="104"/>
      <c r="Z46" s="104"/>
    </row>
    <row r="47" spans="1:26">
      <c r="A47" s="84" t="s">
        <v>170</v>
      </c>
      <c r="B47" s="85" t="s">
        <v>171</v>
      </c>
      <c r="C47" s="85" t="s">
        <v>230</v>
      </c>
      <c r="D47" s="85" t="s">
        <v>173</v>
      </c>
      <c r="E47" s="85" t="s">
        <v>231</v>
      </c>
      <c r="F47" s="85" t="s">
        <v>175</v>
      </c>
      <c r="G47" s="85" t="s">
        <v>232</v>
      </c>
      <c r="H47" s="85" t="s">
        <v>177</v>
      </c>
      <c r="I47" s="85" t="s">
        <v>230</v>
      </c>
      <c r="J47" s="85" t="s">
        <v>178</v>
      </c>
      <c r="K47" s="85" t="s">
        <v>233</v>
      </c>
      <c r="L47" s="85" t="s">
        <v>180</v>
      </c>
      <c r="M47" s="85" t="s">
        <v>234</v>
      </c>
      <c r="O47" s="103">
        <f>D47/D46</f>
        <v>0.71738555173326279</v>
      </c>
      <c r="P47" s="103"/>
      <c r="Q47" s="103">
        <f>F47/F46</f>
        <v>0.72529997447025785</v>
      </c>
      <c r="R47" s="104"/>
      <c r="S47" s="104"/>
      <c r="T47" s="104"/>
      <c r="U47" s="104"/>
      <c r="V47" s="104"/>
      <c r="W47" s="104"/>
      <c r="X47" s="104"/>
      <c r="Y47" s="104"/>
      <c r="Z47" s="104"/>
    </row>
    <row r="48" spans="1:26" ht="14.25">
      <c r="A48" s="84" t="s">
        <v>269</v>
      </c>
      <c r="B48" s="85" t="s">
        <v>182</v>
      </c>
      <c r="C48" s="85" t="s">
        <v>235</v>
      </c>
      <c r="D48" s="85" t="s">
        <v>184</v>
      </c>
      <c r="E48" s="85" t="s">
        <v>236</v>
      </c>
      <c r="F48" s="85" t="s">
        <v>186</v>
      </c>
      <c r="G48" s="85" t="s">
        <v>237</v>
      </c>
      <c r="H48" s="85" t="s">
        <v>188</v>
      </c>
      <c r="I48" s="85" t="s">
        <v>238</v>
      </c>
      <c r="J48" s="85" t="s">
        <v>190</v>
      </c>
      <c r="K48" s="85" t="s">
        <v>239</v>
      </c>
      <c r="L48" s="85" t="s">
        <v>192</v>
      </c>
      <c r="M48" s="85" t="s">
        <v>240</v>
      </c>
      <c r="O48" s="103">
        <f>(D49+D48)/D46</f>
        <v>0.28261444826673721</v>
      </c>
      <c r="P48" s="103"/>
      <c r="Q48" s="103">
        <f>(F49+F48)/F46</f>
        <v>0.27470002552974215</v>
      </c>
      <c r="R48" s="104"/>
      <c r="S48" s="104"/>
      <c r="T48" s="104"/>
      <c r="U48" s="104"/>
      <c r="V48" s="104"/>
      <c r="W48" s="104"/>
      <c r="X48" s="104"/>
      <c r="Y48" s="104"/>
      <c r="Z48" s="104"/>
    </row>
    <row r="49" spans="1:26" ht="14.25">
      <c r="A49" s="84" t="s">
        <v>270</v>
      </c>
      <c r="B49" s="85" t="s">
        <v>194</v>
      </c>
      <c r="C49" s="85" t="s">
        <v>241</v>
      </c>
      <c r="D49" s="85" t="s">
        <v>196</v>
      </c>
      <c r="E49" s="85" t="s">
        <v>242</v>
      </c>
      <c r="F49" s="85" t="s">
        <v>198</v>
      </c>
      <c r="G49" s="85" t="s">
        <v>243</v>
      </c>
      <c r="H49" s="85" t="s">
        <v>200</v>
      </c>
      <c r="I49" s="85" t="s">
        <v>244</v>
      </c>
      <c r="J49" s="85" t="s">
        <v>202</v>
      </c>
      <c r="K49" s="85" t="s">
        <v>245</v>
      </c>
      <c r="L49" s="85" t="s">
        <v>204</v>
      </c>
      <c r="M49" s="85" t="s">
        <v>197</v>
      </c>
      <c r="O49" s="102">
        <f>D49/(D49+D48)</f>
        <v>0.64232209737827717</v>
      </c>
      <c r="P49" s="104"/>
      <c r="Q49" s="102">
        <f>F49/(F49+F48)</f>
        <v>0.7295539033457249</v>
      </c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>
      <c r="A50" s="82" t="s">
        <v>246</v>
      </c>
      <c r="B50" s="83" t="s">
        <v>247</v>
      </c>
      <c r="C50" s="83" t="s">
        <v>164</v>
      </c>
      <c r="D50" s="83" t="s">
        <v>248</v>
      </c>
      <c r="E50" s="83" t="s">
        <v>164</v>
      </c>
      <c r="F50" s="83" t="s">
        <v>249</v>
      </c>
      <c r="G50" s="83" t="s">
        <v>164</v>
      </c>
      <c r="H50" s="83" t="s">
        <v>250</v>
      </c>
      <c r="I50" s="83" t="s">
        <v>164</v>
      </c>
      <c r="J50" s="83" t="s">
        <v>251</v>
      </c>
      <c r="K50" s="83" t="s">
        <v>164</v>
      </c>
      <c r="L50" s="83" t="s">
        <v>252</v>
      </c>
      <c r="M50" s="83" t="s">
        <v>164</v>
      </c>
      <c r="O50" s="102">
        <f>D50/D40</f>
        <v>0.23159821065473771</v>
      </c>
      <c r="P50" s="104"/>
      <c r="Q50" s="102">
        <f>F50/F40</f>
        <v>0.17223161453930685</v>
      </c>
      <c r="R50" s="104"/>
      <c r="S50" s="102">
        <f>H50/H40</f>
        <v>0.18695529940961483</v>
      </c>
      <c r="T50" s="104"/>
      <c r="U50" s="102">
        <f>J50/J40</f>
        <v>0.24061264822134387</v>
      </c>
      <c r="V50" s="104"/>
      <c r="W50" s="102">
        <f>L50/L40</f>
        <v>0.42032821598729486</v>
      </c>
      <c r="X50" s="104"/>
      <c r="Y50" s="104"/>
      <c r="Z50" s="104"/>
    </row>
    <row r="51" spans="1:26" ht="14.25">
      <c r="A51" s="84" t="s">
        <v>271</v>
      </c>
      <c r="B51" s="85" t="s">
        <v>206</v>
      </c>
      <c r="C51" s="85" t="s">
        <v>253</v>
      </c>
      <c r="D51" s="85" t="s">
        <v>208</v>
      </c>
      <c r="E51" s="85" t="s">
        <v>254</v>
      </c>
      <c r="F51" s="85" t="s">
        <v>209</v>
      </c>
      <c r="G51" s="85" t="s">
        <v>255</v>
      </c>
      <c r="H51" s="85" t="s">
        <v>211</v>
      </c>
      <c r="I51" s="85" t="s">
        <v>256</v>
      </c>
      <c r="J51" s="85" t="s">
        <v>213</v>
      </c>
      <c r="K51" s="85" t="s">
        <v>257</v>
      </c>
      <c r="L51" s="85" t="s">
        <v>188</v>
      </c>
      <c r="M51" s="85" t="s">
        <v>258</v>
      </c>
      <c r="O51" s="102">
        <f>D51/D50</f>
        <v>0.66110623353819142</v>
      </c>
      <c r="P51" s="104"/>
      <c r="Q51" s="102">
        <f>F51/F50</f>
        <v>0.54601226993865026</v>
      </c>
    </row>
    <row r="52" spans="1:26" ht="14.25">
      <c r="A52" s="86" t="s">
        <v>272</v>
      </c>
      <c r="B52" s="87" t="s">
        <v>216</v>
      </c>
      <c r="C52" s="87" t="s">
        <v>259</v>
      </c>
      <c r="D52" s="87" t="s">
        <v>218</v>
      </c>
      <c r="E52" s="87" t="s">
        <v>260</v>
      </c>
      <c r="F52" s="87" t="s">
        <v>219</v>
      </c>
      <c r="G52" s="87" t="s">
        <v>261</v>
      </c>
      <c r="H52" s="87" t="s">
        <v>220</v>
      </c>
      <c r="I52" s="87" t="s">
        <v>262</v>
      </c>
      <c r="J52" s="87" t="s">
        <v>221</v>
      </c>
      <c r="K52" s="87" t="s">
        <v>263</v>
      </c>
      <c r="L52" s="87" t="s">
        <v>222</v>
      </c>
      <c r="M52" s="87" t="s">
        <v>264</v>
      </c>
      <c r="O52" s="102">
        <f>D52/D50</f>
        <v>0.33889376646180858</v>
      </c>
      <c r="P52" s="104"/>
      <c r="Q52" s="102">
        <f>F52/F50</f>
        <v>0.45398773006134968</v>
      </c>
    </row>
    <row r="53" spans="1:26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1:26">
      <c r="A54" s="79" t="s">
        <v>14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1:26" ht="14.25">
      <c r="A55" s="88" t="s">
        <v>274</v>
      </c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1:26" ht="14.25">
      <c r="A56" s="88" t="s">
        <v>275</v>
      </c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1:26" ht="14.25">
      <c r="A57" s="88" t="s">
        <v>276</v>
      </c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1:26">
      <c r="A58" s="268" t="s">
        <v>265</v>
      </c>
      <c r="B58" s="268"/>
      <c r="C58" s="268"/>
      <c r="D58" s="268"/>
      <c r="E58" s="268"/>
      <c r="F58" s="268"/>
      <c r="G58" s="268"/>
      <c r="H58" s="268"/>
      <c r="I58" s="268"/>
      <c r="J58" s="268"/>
      <c r="K58" s="268"/>
      <c r="L58" s="268"/>
      <c r="M58" s="268"/>
    </row>
    <row r="59" spans="1:26">
      <c r="A59" s="79" t="s">
        <v>266</v>
      </c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1:26">
      <c r="A60" s="79" t="s">
        <v>267</v>
      </c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</sheetData>
  <mergeCells count="27">
    <mergeCell ref="O38:P38"/>
    <mergeCell ref="Q38:R38"/>
    <mergeCell ref="S38:T38"/>
    <mergeCell ref="U38:V38"/>
    <mergeCell ref="W38:X38"/>
    <mergeCell ref="O6:P6"/>
    <mergeCell ref="Q6:R6"/>
    <mergeCell ref="S6:T6"/>
    <mergeCell ref="U6:V6"/>
    <mergeCell ref="W6:X6"/>
    <mergeCell ref="A5:A7"/>
    <mergeCell ref="B5:C6"/>
    <mergeCell ref="D5:M5"/>
    <mergeCell ref="D6:E6"/>
    <mergeCell ref="F6:G6"/>
    <mergeCell ref="H6:I6"/>
    <mergeCell ref="J6:K6"/>
    <mergeCell ref="L6:M6"/>
    <mergeCell ref="A58:M58"/>
    <mergeCell ref="A37:A39"/>
    <mergeCell ref="B37:C38"/>
    <mergeCell ref="D37:M37"/>
    <mergeCell ref="D38:E38"/>
    <mergeCell ref="F38:G38"/>
    <mergeCell ref="H38:I38"/>
    <mergeCell ref="J38:K38"/>
    <mergeCell ref="L38:M3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57"/>
  <sheetViews>
    <sheetView topLeftCell="I41" workbookViewId="0">
      <selection activeCell="AE63" sqref="AE63:AE77"/>
    </sheetView>
  </sheetViews>
  <sheetFormatPr defaultRowHeight="12.75"/>
  <cols>
    <col min="1" max="1" width="23.7109375" style="58" customWidth="1"/>
    <col min="2" max="2" width="8.7109375" style="58" customWidth="1"/>
    <col min="3" max="3" width="8.7109375" style="59" customWidth="1"/>
    <col min="4" max="4" width="8.7109375" style="58" customWidth="1"/>
    <col min="5" max="5" width="8.7109375" style="59" customWidth="1"/>
    <col min="6" max="6" width="8.7109375" style="58" customWidth="1"/>
    <col min="7" max="7" width="8.7109375" style="59" customWidth="1"/>
    <col min="8" max="8" width="8.7109375" style="58" customWidth="1"/>
    <col min="9" max="9" width="8.7109375" style="59" customWidth="1"/>
    <col min="10" max="10" width="8.7109375" style="58" customWidth="1"/>
    <col min="11" max="11" width="8.7109375" style="59" customWidth="1"/>
    <col min="12" max="12" width="8.7109375" style="58" customWidth="1"/>
    <col min="13" max="13" width="8.7109375" style="59" customWidth="1"/>
    <col min="14" max="14" width="9.140625" style="58"/>
    <col min="15" max="15" width="17.7109375" style="79" bestFit="1" customWidth="1"/>
    <col min="16" max="27" width="7.42578125" style="79" customWidth="1"/>
  </cols>
  <sheetData>
    <row r="1" spans="1:33">
      <c r="A1" s="57" t="s">
        <v>116</v>
      </c>
      <c r="O1" s="79" t="s">
        <v>277</v>
      </c>
    </row>
    <row r="2" spans="1:33">
      <c r="A2" s="60" t="s">
        <v>117</v>
      </c>
      <c r="O2" s="79" t="s">
        <v>278</v>
      </c>
    </row>
    <row r="3" spans="1:33">
      <c r="A3" s="61" t="s">
        <v>48</v>
      </c>
      <c r="O3" s="80" t="s">
        <v>279</v>
      </c>
    </row>
    <row r="4" spans="1:33">
      <c r="A4" s="282"/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O4" s="269" t="s">
        <v>280</v>
      </c>
      <c r="P4" s="272" t="s">
        <v>160</v>
      </c>
      <c r="Q4" s="273"/>
      <c r="R4" s="276" t="s">
        <v>161</v>
      </c>
      <c r="S4" s="277"/>
      <c r="T4" s="277"/>
      <c r="U4" s="277"/>
      <c r="V4" s="277"/>
      <c r="W4" s="277"/>
      <c r="X4" s="277"/>
      <c r="Y4" s="277"/>
      <c r="Z4" s="277"/>
      <c r="AA4" s="278"/>
    </row>
    <row r="5" spans="1:33">
      <c r="A5" s="283" t="s">
        <v>118</v>
      </c>
      <c r="B5" s="284" t="s">
        <v>13</v>
      </c>
      <c r="C5" s="284"/>
      <c r="D5" s="284" t="s">
        <v>0</v>
      </c>
      <c r="E5" s="284"/>
      <c r="F5" s="284"/>
      <c r="G5" s="284"/>
      <c r="H5" s="284"/>
      <c r="I5" s="284"/>
      <c r="J5" s="284"/>
      <c r="K5" s="284"/>
      <c r="L5" s="284"/>
      <c r="M5" s="284"/>
      <c r="O5" s="270"/>
      <c r="P5" s="274"/>
      <c r="Q5" s="275"/>
      <c r="R5" s="276" t="s">
        <v>268</v>
      </c>
      <c r="S5" s="278"/>
      <c r="T5" s="276" t="s">
        <v>1</v>
      </c>
      <c r="U5" s="278"/>
      <c r="V5" s="276" t="s">
        <v>2</v>
      </c>
      <c r="W5" s="278"/>
      <c r="X5" s="276" t="s">
        <v>3</v>
      </c>
      <c r="Y5" s="278"/>
      <c r="Z5" s="276" t="s">
        <v>4</v>
      </c>
      <c r="AA5" s="278"/>
    </row>
    <row r="6" spans="1:33">
      <c r="A6" s="283"/>
      <c r="B6" s="284"/>
      <c r="C6" s="284"/>
      <c r="D6" s="284" t="s">
        <v>119</v>
      </c>
      <c r="E6" s="284"/>
      <c r="F6" s="284" t="s">
        <v>1</v>
      </c>
      <c r="G6" s="284"/>
      <c r="H6" s="284" t="s">
        <v>2</v>
      </c>
      <c r="I6" s="284"/>
      <c r="J6" s="284" t="s">
        <v>3</v>
      </c>
      <c r="K6" s="284"/>
      <c r="L6" s="284" t="s">
        <v>4</v>
      </c>
      <c r="M6" s="284"/>
      <c r="O6" s="271"/>
      <c r="P6" s="81" t="s">
        <v>5</v>
      </c>
      <c r="Q6" s="81" t="s">
        <v>6</v>
      </c>
      <c r="R6" s="81" t="s">
        <v>5</v>
      </c>
      <c r="S6" s="81" t="s">
        <v>6</v>
      </c>
      <c r="T6" s="81" t="s">
        <v>5</v>
      </c>
      <c r="U6" s="81" t="s">
        <v>6</v>
      </c>
      <c r="V6" s="81" t="s">
        <v>5</v>
      </c>
      <c r="W6" s="81" t="s">
        <v>6</v>
      </c>
      <c r="X6" s="81" t="s">
        <v>5</v>
      </c>
      <c r="Y6" s="81" t="s">
        <v>6</v>
      </c>
      <c r="Z6" s="81" t="s">
        <v>5</v>
      </c>
      <c r="AA6" s="81" t="s">
        <v>6</v>
      </c>
    </row>
    <row r="7" spans="1:33">
      <c r="A7" s="283"/>
      <c r="B7" s="63" t="s">
        <v>5</v>
      </c>
      <c r="C7" s="64" t="s">
        <v>6</v>
      </c>
      <c r="D7" s="63" t="s">
        <v>5</v>
      </c>
      <c r="E7" s="64" t="s">
        <v>6</v>
      </c>
      <c r="F7" s="63" t="s">
        <v>5</v>
      </c>
      <c r="G7" s="64" t="s">
        <v>6</v>
      </c>
      <c r="H7" s="63" t="s">
        <v>5</v>
      </c>
      <c r="I7" s="64" t="s">
        <v>6</v>
      </c>
      <c r="J7" s="63" t="s">
        <v>5</v>
      </c>
      <c r="K7" s="64" t="s">
        <v>6</v>
      </c>
      <c r="L7" s="63" t="s">
        <v>5</v>
      </c>
      <c r="M7" s="64" t="s">
        <v>6</v>
      </c>
      <c r="O7" s="82" t="s">
        <v>281</v>
      </c>
      <c r="P7" s="83" t="s">
        <v>282</v>
      </c>
      <c r="Q7" s="83" t="s">
        <v>164</v>
      </c>
      <c r="R7" s="83" t="s">
        <v>283</v>
      </c>
      <c r="S7" s="83" t="s">
        <v>164</v>
      </c>
      <c r="T7" s="83" t="s">
        <v>284</v>
      </c>
      <c r="U7" s="83" t="s">
        <v>164</v>
      </c>
      <c r="V7" s="83" t="s">
        <v>285</v>
      </c>
      <c r="W7" s="83" t="s">
        <v>164</v>
      </c>
      <c r="X7" s="83" t="s">
        <v>286</v>
      </c>
      <c r="Y7" s="83" t="s">
        <v>164</v>
      </c>
      <c r="Z7" s="83" t="s">
        <v>287</v>
      </c>
      <c r="AA7" s="83" t="s">
        <v>164</v>
      </c>
    </row>
    <row r="8" spans="1:33">
      <c r="A8" s="62" t="s">
        <v>51</v>
      </c>
      <c r="B8" s="65">
        <v>34244</v>
      </c>
      <c r="C8" s="66">
        <v>100</v>
      </c>
      <c r="D8" s="65">
        <v>6052</v>
      </c>
      <c r="E8" s="66">
        <v>100</v>
      </c>
      <c r="F8" s="65">
        <v>11968</v>
      </c>
      <c r="G8" s="66">
        <v>100</v>
      </c>
      <c r="H8" s="65">
        <v>7865</v>
      </c>
      <c r="I8" s="66">
        <v>100</v>
      </c>
      <c r="J8" s="65">
        <v>4499</v>
      </c>
      <c r="K8" s="66">
        <v>100</v>
      </c>
      <c r="L8" s="65">
        <v>3861</v>
      </c>
      <c r="M8" s="66">
        <v>100</v>
      </c>
      <c r="O8" s="84" t="s">
        <v>288</v>
      </c>
      <c r="P8" s="85" t="s">
        <v>289</v>
      </c>
      <c r="Q8" s="85" t="s">
        <v>290</v>
      </c>
      <c r="R8" s="85" t="s">
        <v>289</v>
      </c>
      <c r="S8" s="85" t="s">
        <v>291</v>
      </c>
      <c r="T8" s="85" t="s">
        <v>44</v>
      </c>
      <c r="U8" s="85" t="s">
        <v>44</v>
      </c>
      <c r="V8" s="85" t="s">
        <v>44</v>
      </c>
      <c r="W8" s="85" t="s">
        <v>44</v>
      </c>
      <c r="X8" s="85" t="s">
        <v>44</v>
      </c>
      <c r="Y8" s="85" t="s">
        <v>44</v>
      </c>
      <c r="Z8" s="85" t="s">
        <v>44</v>
      </c>
      <c r="AA8" s="85" t="s">
        <v>44</v>
      </c>
    </row>
    <row r="9" spans="1:33">
      <c r="A9" s="67" t="s">
        <v>120</v>
      </c>
      <c r="B9" s="68">
        <v>334</v>
      </c>
      <c r="C9" s="66">
        <v>1</v>
      </c>
      <c r="D9" s="68">
        <v>321</v>
      </c>
      <c r="E9" s="66">
        <v>5.3</v>
      </c>
      <c r="F9" s="68">
        <v>13</v>
      </c>
      <c r="G9" s="66">
        <v>0.1</v>
      </c>
      <c r="H9" s="68" t="s">
        <v>92</v>
      </c>
      <c r="I9" s="66" t="s">
        <v>92</v>
      </c>
      <c r="J9" s="68" t="s">
        <v>92</v>
      </c>
      <c r="K9" s="66" t="s">
        <v>92</v>
      </c>
      <c r="L9" s="68" t="s">
        <v>92</v>
      </c>
      <c r="M9" s="66" t="s">
        <v>92</v>
      </c>
      <c r="O9" s="84" t="s">
        <v>292</v>
      </c>
      <c r="P9" s="85" t="s">
        <v>293</v>
      </c>
      <c r="Q9" s="85" t="s">
        <v>294</v>
      </c>
      <c r="R9" s="85" t="s">
        <v>293</v>
      </c>
      <c r="S9" s="85" t="s">
        <v>295</v>
      </c>
      <c r="T9" s="85" t="s">
        <v>44</v>
      </c>
      <c r="U9" s="85" t="s">
        <v>44</v>
      </c>
      <c r="V9" s="85" t="s">
        <v>44</v>
      </c>
      <c r="W9" s="85" t="s">
        <v>44</v>
      </c>
      <c r="X9" s="85" t="s">
        <v>44</v>
      </c>
      <c r="Y9" s="85" t="s">
        <v>44</v>
      </c>
      <c r="Z9" s="85" t="s">
        <v>44</v>
      </c>
      <c r="AA9" s="85" t="s">
        <v>44</v>
      </c>
    </row>
    <row r="10" spans="1:33">
      <c r="A10" s="67" t="s">
        <v>121</v>
      </c>
      <c r="B10" s="68">
        <v>709</v>
      </c>
      <c r="C10" s="66">
        <v>2.1</v>
      </c>
      <c r="D10" s="68">
        <v>410</v>
      </c>
      <c r="E10" s="66">
        <v>6.8</v>
      </c>
      <c r="F10" s="68">
        <v>299</v>
      </c>
      <c r="G10" s="66">
        <v>2.5</v>
      </c>
      <c r="H10" s="68" t="s">
        <v>92</v>
      </c>
      <c r="I10" s="66" t="s">
        <v>92</v>
      </c>
      <c r="J10" s="68" t="s">
        <v>92</v>
      </c>
      <c r="K10" s="66" t="s">
        <v>92</v>
      </c>
      <c r="L10" s="68" t="s">
        <v>92</v>
      </c>
      <c r="M10" s="66" t="s">
        <v>92</v>
      </c>
      <c r="O10" s="84" t="s">
        <v>296</v>
      </c>
      <c r="P10" s="85" t="s">
        <v>297</v>
      </c>
      <c r="Q10" s="85" t="s">
        <v>298</v>
      </c>
      <c r="R10" s="85" t="s">
        <v>299</v>
      </c>
      <c r="S10" s="85" t="s">
        <v>189</v>
      </c>
      <c r="T10" s="85" t="s">
        <v>300</v>
      </c>
      <c r="U10" s="85" t="s">
        <v>301</v>
      </c>
      <c r="V10" s="85" t="s">
        <v>44</v>
      </c>
      <c r="W10" s="85" t="s">
        <v>44</v>
      </c>
      <c r="X10" s="85" t="s">
        <v>44</v>
      </c>
      <c r="Y10" s="85" t="s">
        <v>44</v>
      </c>
      <c r="Z10" s="85" t="s">
        <v>44</v>
      </c>
      <c r="AA10" s="85" t="s">
        <v>44</v>
      </c>
    </row>
    <row r="11" spans="1:33">
      <c r="A11" s="67" t="s">
        <v>122</v>
      </c>
      <c r="B11" s="65">
        <v>1113</v>
      </c>
      <c r="C11" s="66">
        <v>3.3</v>
      </c>
      <c r="D11" s="68">
        <v>387</v>
      </c>
      <c r="E11" s="66">
        <v>6.4</v>
      </c>
      <c r="F11" s="68">
        <v>711</v>
      </c>
      <c r="G11" s="66">
        <v>5.9</v>
      </c>
      <c r="H11" s="68">
        <v>16</v>
      </c>
      <c r="I11" s="66">
        <v>0.2</v>
      </c>
      <c r="J11" s="68" t="s">
        <v>92</v>
      </c>
      <c r="K11" s="66" t="s">
        <v>92</v>
      </c>
      <c r="L11" s="68" t="s">
        <v>92</v>
      </c>
      <c r="M11" s="66" t="s">
        <v>92</v>
      </c>
      <c r="O11" s="84" t="s">
        <v>302</v>
      </c>
      <c r="P11" s="85" t="s">
        <v>303</v>
      </c>
      <c r="Q11" s="85" t="s">
        <v>304</v>
      </c>
      <c r="R11" s="85" t="s">
        <v>305</v>
      </c>
      <c r="S11" s="85" t="s">
        <v>306</v>
      </c>
      <c r="T11" s="85" t="s">
        <v>307</v>
      </c>
      <c r="U11" s="85" t="s">
        <v>308</v>
      </c>
      <c r="V11" s="85" t="s">
        <v>44</v>
      </c>
      <c r="W11" s="85" t="s">
        <v>44</v>
      </c>
      <c r="X11" s="85" t="s">
        <v>44</v>
      </c>
      <c r="Y11" s="85" t="s">
        <v>44</v>
      </c>
      <c r="Z11" s="85" t="s">
        <v>44</v>
      </c>
      <c r="AA11" s="85" t="s">
        <v>44</v>
      </c>
      <c r="AD11" s="106">
        <f>R11*(2/5)</f>
        <v>408.8</v>
      </c>
      <c r="AE11" s="103">
        <f>AD11/$AD$25</f>
        <v>3.2268249557969184E-2</v>
      </c>
      <c r="AF11">
        <f>T11*(2/5)</f>
        <v>190</v>
      </c>
      <c r="AG11" s="103">
        <f t="shared" ref="AG11:AG25" si="0">AF11/$AF$25</f>
        <v>1.7994128231840135E-2</v>
      </c>
    </row>
    <row r="12" spans="1:33">
      <c r="A12" s="67" t="s">
        <v>123</v>
      </c>
      <c r="B12" s="65">
        <v>1677</v>
      </c>
      <c r="C12" s="66">
        <v>4.9000000000000004</v>
      </c>
      <c r="D12" s="68">
        <v>496</v>
      </c>
      <c r="E12" s="66">
        <v>8.1999999999999993</v>
      </c>
      <c r="F12" s="68">
        <v>872</v>
      </c>
      <c r="G12" s="66">
        <v>7.3</v>
      </c>
      <c r="H12" s="68">
        <v>309</v>
      </c>
      <c r="I12" s="66">
        <v>3.9</v>
      </c>
      <c r="J12" s="68" t="s">
        <v>92</v>
      </c>
      <c r="K12" s="66" t="s">
        <v>92</v>
      </c>
      <c r="L12" s="68" t="s">
        <v>92</v>
      </c>
      <c r="M12" s="66" t="s">
        <v>92</v>
      </c>
      <c r="O12" s="84" t="s">
        <v>309</v>
      </c>
      <c r="P12" s="85" t="s">
        <v>310</v>
      </c>
      <c r="Q12" s="85" t="s">
        <v>311</v>
      </c>
      <c r="R12" s="85" t="s">
        <v>312</v>
      </c>
      <c r="S12" s="85" t="s">
        <v>313</v>
      </c>
      <c r="T12" s="85" t="s">
        <v>314</v>
      </c>
      <c r="U12" s="85" t="s">
        <v>315</v>
      </c>
      <c r="V12" s="85" t="s">
        <v>316</v>
      </c>
      <c r="W12" s="85" t="s">
        <v>301</v>
      </c>
      <c r="X12" s="85" t="s">
        <v>44</v>
      </c>
      <c r="Y12" s="85" t="s">
        <v>44</v>
      </c>
      <c r="Z12" s="85" t="s">
        <v>44</v>
      </c>
      <c r="AA12" s="85" t="s">
        <v>44</v>
      </c>
      <c r="AD12" s="107">
        <f>AD11+R12</f>
        <v>2058.8000000000002</v>
      </c>
      <c r="AE12" s="103">
        <f t="shared" ref="AE12:AE25" si="1">AD12/$AD$25</f>
        <v>0.16250947208891137</v>
      </c>
      <c r="AF12" s="102">
        <f>AF11+T12</f>
        <v>1013</v>
      </c>
      <c r="AG12" s="103">
        <f t="shared" si="0"/>
        <v>9.5937115257126615E-2</v>
      </c>
    </row>
    <row r="13" spans="1:33">
      <c r="A13" s="67" t="s">
        <v>124</v>
      </c>
      <c r="B13" s="65">
        <v>2884</v>
      </c>
      <c r="C13" s="66">
        <v>8.4</v>
      </c>
      <c r="D13" s="65">
        <v>1002</v>
      </c>
      <c r="E13" s="66">
        <v>16.600000000000001</v>
      </c>
      <c r="F13" s="65">
        <v>1305</v>
      </c>
      <c r="G13" s="66">
        <v>10.9</v>
      </c>
      <c r="H13" s="68">
        <v>571</v>
      </c>
      <c r="I13" s="66">
        <v>7.3</v>
      </c>
      <c r="J13" s="68">
        <v>5</v>
      </c>
      <c r="K13" s="66">
        <v>0.1</v>
      </c>
      <c r="L13" s="68" t="s">
        <v>92</v>
      </c>
      <c r="M13" s="66" t="s">
        <v>92</v>
      </c>
      <c r="O13" s="84" t="s">
        <v>317</v>
      </c>
      <c r="P13" s="85" t="s">
        <v>318</v>
      </c>
      <c r="Q13" s="85" t="s">
        <v>319</v>
      </c>
      <c r="R13" s="85" t="s">
        <v>320</v>
      </c>
      <c r="S13" s="85" t="s">
        <v>321</v>
      </c>
      <c r="T13" s="85" t="s">
        <v>322</v>
      </c>
      <c r="U13" s="85" t="s">
        <v>323</v>
      </c>
      <c r="V13" s="85" t="s">
        <v>324</v>
      </c>
      <c r="W13" s="85" t="s">
        <v>325</v>
      </c>
      <c r="X13" s="85" t="s">
        <v>44</v>
      </c>
      <c r="Y13" s="85" t="s">
        <v>44</v>
      </c>
      <c r="Z13" s="85" t="s">
        <v>44</v>
      </c>
      <c r="AA13" s="85" t="s">
        <v>44</v>
      </c>
      <c r="AD13" s="107">
        <f>AD12+R13</f>
        <v>4317.8</v>
      </c>
      <c r="AE13" s="103">
        <f t="shared" si="1"/>
        <v>0.34082154584491037</v>
      </c>
      <c r="AF13" s="102">
        <f>AF12+T13</f>
        <v>1936</v>
      </c>
      <c r="AG13" s="103">
        <f t="shared" si="0"/>
        <v>0.18335069608864477</v>
      </c>
    </row>
    <row r="14" spans="1:33">
      <c r="A14" s="67" t="s">
        <v>125</v>
      </c>
      <c r="B14" s="65">
        <v>3751</v>
      </c>
      <c r="C14" s="66">
        <v>11</v>
      </c>
      <c r="D14" s="65">
        <v>1095</v>
      </c>
      <c r="E14" s="66">
        <v>18.100000000000001</v>
      </c>
      <c r="F14" s="65">
        <v>1868</v>
      </c>
      <c r="G14" s="66">
        <v>15.6</v>
      </c>
      <c r="H14" s="68">
        <v>598</v>
      </c>
      <c r="I14" s="66">
        <v>7.6</v>
      </c>
      <c r="J14" s="68">
        <v>191</v>
      </c>
      <c r="K14" s="66">
        <v>4.2</v>
      </c>
      <c r="L14" s="68" t="s">
        <v>92</v>
      </c>
      <c r="M14" s="66" t="s">
        <v>92</v>
      </c>
      <c r="O14" s="84" t="s">
        <v>326</v>
      </c>
      <c r="P14" s="85" t="s">
        <v>327</v>
      </c>
      <c r="Q14" s="85" t="s">
        <v>328</v>
      </c>
      <c r="R14" s="85" t="s">
        <v>329</v>
      </c>
      <c r="S14" s="85" t="s">
        <v>201</v>
      </c>
      <c r="T14" s="85" t="s">
        <v>330</v>
      </c>
      <c r="U14" s="85" t="s">
        <v>331</v>
      </c>
      <c r="V14" s="85" t="s">
        <v>332</v>
      </c>
      <c r="W14" s="85" t="s">
        <v>333</v>
      </c>
      <c r="X14" s="85" t="s">
        <v>334</v>
      </c>
      <c r="Y14" s="85" t="s">
        <v>335</v>
      </c>
      <c r="Z14" s="85" t="s">
        <v>44</v>
      </c>
      <c r="AA14" s="85" t="s">
        <v>44</v>
      </c>
      <c r="AD14" s="107">
        <f t="shared" ref="AD14:AF25" si="2">AD13+R14</f>
        <v>6604.8</v>
      </c>
      <c r="AE14" s="103">
        <f t="shared" si="1"/>
        <v>0.52134377368022233</v>
      </c>
      <c r="AF14" s="102">
        <f t="shared" si="2"/>
        <v>3278</v>
      </c>
      <c r="AG14" s="103">
        <f t="shared" si="0"/>
        <v>0.31044606496827354</v>
      </c>
    </row>
    <row r="15" spans="1:33">
      <c r="A15" s="67" t="s">
        <v>126</v>
      </c>
      <c r="B15" s="65">
        <v>4033</v>
      </c>
      <c r="C15" s="66">
        <v>11.8</v>
      </c>
      <c r="D15" s="68">
        <v>828</v>
      </c>
      <c r="E15" s="66">
        <v>13.7</v>
      </c>
      <c r="F15" s="65">
        <v>1936</v>
      </c>
      <c r="G15" s="66">
        <v>16.2</v>
      </c>
      <c r="H15" s="68">
        <v>896</v>
      </c>
      <c r="I15" s="66">
        <v>11.4</v>
      </c>
      <c r="J15" s="68">
        <v>371</v>
      </c>
      <c r="K15" s="66">
        <v>8.1999999999999993</v>
      </c>
      <c r="L15" s="68">
        <v>3</v>
      </c>
      <c r="M15" s="66">
        <v>0.1</v>
      </c>
      <c r="O15" s="84" t="s">
        <v>336</v>
      </c>
      <c r="P15" s="85" t="s">
        <v>337</v>
      </c>
      <c r="Q15" s="85" t="s">
        <v>217</v>
      </c>
      <c r="R15" s="85" t="s">
        <v>338</v>
      </c>
      <c r="S15" s="85" t="s">
        <v>339</v>
      </c>
      <c r="T15" s="85" t="s">
        <v>340</v>
      </c>
      <c r="U15" s="85" t="s">
        <v>341</v>
      </c>
      <c r="V15" s="85" t="s">
        <v>342</v>
      </c>
      <c r="W15" s="85" t="s">
        <v>343</v>
      </c>
      <c r="X15" s="85" t="s">
        <v>344</v>
      </c>
      <c r="Y15" s="85" t="s">
        <v>237</v>
      </c>
      <c r="Z15" s="85" t="s">
        <v>44</v>
      </c>
      <c r="AA15" s="85" t="s">
        <v>44</v>
      </c>
      <c r="AD15" s="107">
        <f t="shared" si="2"/>
        <v>8419.7999999999993</v>
      </c>
      <c r="AE15" s="103">
        <f t="shared" si="1"/>
        <v>0.66460911846425863</v>
      </c>
      <c r="AF15" s="102">
        <f t="shared" si="2"/>
        <v>4988</v>
      </c>
      <c r="AG15" s="103">
        <f t="shared" si="0"/>
        <v>0.47239321905483472</v>
      </c>
    </row>
    <row r="16" spans="1:33">
      <c r="A16" s="67" t="s">
        <v>127</v>
      </c>
      <c r="B16" s="65">
        <v>3873</v>
      </c>
      <c r="C16" s="66">
        <v>11.3</v>
      </c>
      <c r="D16" s="68">
        <v>556</v>
      </c>
      <c r="E16" s="66">
        <v>9.1999999999999993</v>
      </c>
      <c r="F16" s="65">
        <v>1487</v>
      </c>
      <c r="G16" s="66">
        <v>12.4</v>
      </c>
      <c r="H16" s="65">
        <v>1229</v>
      </c>
      <c r="I16" s="66">
        <v>15.6</v>
      </c>
      <c r="J16" s="68">
        <v>495</v>
      </c>
      <c r="K16" s="66">
        <v>11</v>
      </c>
      <c r="L16" s="68">
        <v>105</v>
      </c>
      <c r="M16" s="66">
        <v>2.7</v>
      </c>
      <c r="O16" s="84" t="s">
        <v>345</v>
      </c>
      <c r="P16" s="85" t="s">
        <v>346</v>
      </c>
      <c r="Q16" s="85" t="s">
        <v>347</v>
      </c>
      <c r="R16" s="85" t="s">
        <v>348</v>
      </c>
      <c r="S16" s="85" t="s">
        <v>349</v>
      </c>
      <c r="T16" s="85" t="s">
        <v>350</v>
      </c>
      <c r="U16" s="85" t="s">
        <v>351</v>
      </c>
      <c r="V16" s="85" t="s">
        <v>352</v>
      </c>
      <c r="W16" s="85" t="s">
        <v>353</v>
      </c>
      <c r="X16" s="85" t="s">
        <v>354</v>
      </c>
      <c r="Y16" s="85" t="s">
        <v>355</v>
      </c>
      <c r="Z16" s="85" t="s">
        <v>356</v>
      </c>
      <c r="AA16" s="85" t="s">
        <v>335</v>
      </c>
      <c r="AD16" s="107">
        <f t="shared" si="2"/>
        <v>9644.7999999999993</v>
      </c>
      <c r="AE16" s="103">
        <f t="shared" si="1"/>
        <v>0.76130335943420058</v>
      </c>
      <c r="AF16" s="102">
        <f t="shared" si="2"/>
        <v>6553</v>
      </c>
      <c r="AG16" s="103">
        <f t="shared" si="0"/>
        <v>0.62060801212236005</v>
      </c>
    </row>
    <row r="17" spans="1:33">
      <c r="A17" s="67" t="s">
        <v>128</v>
      </c>
      <c r="B17" s="65">
        <v>3686</v>
      </c>
      <c r="C17" s="66">
        <v>10.8</v>
      </c>
      <c r="D17" s="68">
        <v>327</v>
      </c>
      <c r="E17" s="66">
        <v>5.4</v>
      </c>
      <c r="F17" s="65">
        <v>1131</v>
      </c>
      <c r="G17" s="66">
        <v>9.4</v>
      </c>
      <c r="H17" s="65">
        <v>1406</v>
      </c>
      <c r="I17" s="66">
        <v>17.899999999999999</v>
      </c>
      <c r="J17" s="68">
        <v>575</v>
      </c>
      <c r="K17" s="66">
        <v>12.8</v>
      </c>
      <c r="L17" s="68">
        <v>248</v>
      </c>
      <c r="M17" s="66">
        <v>6.4</v>
      </c>
      <c r="O17" s="84" t="s">
        <v>357</v>
      </c>
      <c r="P17" s="85" t="s">
        <v>358</v>
      </c>
      <c r="Q17" s="85" t="s">
        <v>355</v>
      </c>
      <c r="R17" s="85" t="s">
        <v>359</v>
      </c>
      <c r="S17" s="85" t="s">
        <v>360</v>
      </c>
      <c r="T17" s="85" t="s">
        <v>361</v>
      </c>
      <c r="U17" s="85" t="s">
        <v>362</v>
      </c>
      <c r="V17" s="85" t="s">
        <v>363</v>
      </c>
      <c r="W17" s="85" t="s">
        <v>364</v>
      </c>
      <c r="X17" s="85" t="s">
        <v>365</v>
      </c>
      <c r="Y17" s="85" t="s">
        <v>366</v>
      </c>
      <c r="Z17" s="85" t="s">
        <v>367</v>
      </c>
      <c r="AA17" s="85" t="s">
        <v>368</v>
      </c>
      <c r="AD17" s="107">
        <f t="shared" si="2"/>
        <v>10628.8</v>
      </c>
      <c r="AE17" s="103">
        <f t="shared" si="1"/>
        <v>0.8389744885071988</v>
      </c>
      <c r="AF17" s="102">
        <f t="shared" si="2"/>
        <v>7847</v>
      </c>
      <c r="AG17" s="103">
        <f t="shared" si="0"/>
        <v>0.74315749597499758</v>
      </c>
    </row>
    <row r="18" spans="1:33">
      <c r="A18" s="67" t="s">
        <v>129</v>
      </c>
      <c r="B18" s="65">
        <v>3049</v>
      </c>
      <c r="C18" s="66">
        <v>8.9</v>
      </c>
      <c r="D18" s="68">
        <v>230</v>
      </c>
      <c r="E18" s="66">
        <v>3.8</v>
      </c>
      <c r="F18" s="68">
        <v>778</v>
      </c>
      <c r="G18" s="66">
        <v>6.5</v>
      </c>
      <c r="H18" s="65">
        <v>1044</v>
      </c>
      <c r="I18" s="66">
        <v>13.3</v>
      </c>
      <c r="J18" s="68">
        <v>687</v>
      </c>
      <c r="K18" s="66">
        <v>15.3</v>
      </c>
      <c r="L18" s="68">
        <v>310</v>
      </c>
      <c r="M18" s="66">
        <v>8</v>
      </c>
      <c r="O18" s="84" t="s">
        <v>369</v>
      </c>
      <c r="P18" s="85" t="s">
        <v>370</v>
      </c>
      <c r="Q18" s="85" t="s">
        <v>371</v>
      </c>
      <c r="R18" s="85" t="s">
        <v>342</v>
      </c>
      <c r="S18" s="85" t="s">
        <v>308</v>
      </c>
      <c r="T18" s="85" t="s">
        <v>299</v>
      </c>
      <c r="U18" s="85" t="s">
        <v>205</v>
      </c>
      <c r="V18" s="85" t="s">
        <v>372</v>
      </c>
      <c r="W18" s="85" t="s">
        <v>373</v>
      </c>
      <c r="X18" s="85" t="s">
        <v>374</v>
      </c>
      <c r="Y18" s="85" t="s">
        <v>375</v>
      </c>
      <c r="Z18" s="85" t="s">
        <v>376</v>
      </c>
      <c r="AA18" s="85" t="s">
        <v>377</v>
      </c>
      <c r="AD18" s="107">
        <f t="shared" si="2"/>
        <v>11273.8</v>
      </c>
      <c r="AE18" s="103">
        <f t="shared" si="1"/>
        <v>0.88988696640565801</v>
      </c>
      <c r="AF18" s="102">
        <f t="shared" si="2"/>
        <v>8737</v>
      </c>
      <c r="AG18" s="103">
        <f t="shared" si="0"/>
        <v>0.82744578085045928</v>
      </c>
    </row>
    <row r="19" spans="1:33">
      <c r="A19" s="67" t="s">
        <v>130</v>
      </c>
      <c r="B19" s="65">
        <v>2267</v>
      </c>
      <c r="C19" s="66">
        <v>6.6</v>
      </c>
      <c r="D19" s="68">
        <v>135</v>
      </c>
      <c r="E19" s="66">
        <v>2.2000000000000002</v>
      </c>
      <c r="F19" s="68">
        <v>500</v>
      </c>
      <c r="G19" s="66">
        <v>4.2</v>
      </c>
      <c r="H19" s="68">
        <v>634</v>
      </c>
      <c r="I19" s="66">
        <v>8.1</v>
      </c>
      <c r="J19" s="68">
        <v>683</v>
      </c>
      <c r="K19" s="66">
        <v>15.2</v>
      </c>
      <c r="L19" s="68">
        <v>316</v>
      </c>
      <c r="M19" s="66">
        <v>8.1999999999999993</v>
      </c>
      <c r="O19" s="84" t="s">
        <v>378</v>
      </c>
      <c r="P19" s="85" t="s">
        <v>379</v>
      </c>
      <c r="Q19" s="85" t="s">
        <v>380</v>
      </c>
      <c r="R19" s="85" t="s">
        <v>381</v>
      </c>
      <c r="S19" s="85" t="s">
        <v>382</v>
      </c>
      <c r="T19" s="85" t="s">
        <v>383</v>
      </c>
      <c r="U19" s="85" t="s">
        <v>325</v>
      </c>
      <c r="V19" s="85" t="s">
        <v>384</v>
      </c>
      <c r="W19" s="85" t="s">
        <v>362</v>
      </c>
      <c r="X19" s="85" t="s">
        <v>385</v>
      </c>
      <c r="Y19" s="85" t="s">
        <v>199</v>
      </c>
      <c r="Z19" s="85" t="s">
        <v>386</v>
      </c>
      <c r="AA19" s="85" t="s">
        <v>371</v>
      </c>
      <c r="AD19" s="107">
        <f t="shared" si="2"/>
        <v>11742.8</v>
      </c>
      <c r="AE19" s="103">
        <f t="shared" si="1"/>
        <v>0.92690704723415007</v>
      </c>
      <c r="AF19" s="102">
        <f t="shared" si="2"/>
        <v>9366</v>
      </c>
      <c r="AG19" s="103">
        <f t="shared" si="0"/>
        <v>0.88701581589165646</v>
      </c>
    </row>
    <row r="20" spans="1:33">
      <c r="A20" s="67" t="s">
        <v>131</v>
      </c>
      <c r="B20" s="65">
        <v>1811</v>
      </c>
      <c r="C20" s="66">
        <v>5.3</v>
      </c>
      <c r="D20" s="68">
        <v>73</v>
      </c>
      <c r="E20" s="66">
        <v>1.2</v>
      </c>
      <c r="F20" s="68">
        <v>342</v>
      </c>
      <c r="G20" s="66">
        <v>2.9</v>
      </c>
      <c r="H20" s="68">
        <v>409</v>
      </c>
      <c r="I20" s="66">
        <v>5.2</v>
      </c>
      <c r="J20" s="68">
        <v>546</v>
      </c>
      <c r="K20" s="66">
        <v>12.1</v>
      </c>
      <c r="L20" s="68">
        <v>440</v>
      </c>
      <c r="M20" s="66">
        <v>11.4</v>
      </c>
      <c r="O20" s="84" t="s">
        <v>387</v>
      </c>
      <c r="P20" s="85" t="s">
        <v>388</v>
      </c>
      <c r="Q20" s="85" t="s">
        <v>325</v>
      </c>
      <c r="R20" s="85" t="s">
        <v>389</v>
      </c>
      <c r="S20" s="85" t="s">
        <v>390</v>
      </c>
      <c r="T20" s="85" t="s">
        <v>391</v>
      </c>
      <c r="U20" s="85" t="s">
        <v>392</v>
      </c>
      <c r="V20" s="85" t="s">
        <v>393</v>
      </c>
      <c r="W20" s="85" t="s">
        <v>394</v>
      </c>
      <c r="X20" s="85" t="s">
        <v>222</v>
      </c>
      <c r="Y20" s="85" t="s">
        <v>321</v>
      </c>
      <c r="Z20" s="85" t="s">
        <v>395</v>
      </c>
      <c r="AA20" s="85" t="s">
        <v>396</v>
      </c>
      <c r="AD20" s="107">
        <f t="shared" si="2"/>
        <v>12096.8</v>
      </c>
      <c r="AE20" s="103">
        <f t="shared" si="1"/>
        <v>0.95484970952260673</v>
      </c>
      <c r="AF20" s="102">
        <f t="shared" si="2"/>
        <v>9813</v>
      </c>
      <c r="AG20" s="103">
        <f t="shared" si="0"/>
        <v>0.92934937020551189</v>
      </c>
    </row>
    <row r="21" spans="1:33">
      <c r="A21" s="67" t="s">
        <v>132</v>
      </c>
      <c r="B21" s="65">
        <v>1360</v>
      </c>
      <c r="C21" s="66">
        <v>4</v>
      </c>
      <c r="D21" s="68">
        <v>59</v>
      </c>
      <c r="E21" s="66">
        <v>1</v>
      </c>
      <c r="F21" s="68">
        <v>205</v>
      </c>
      <c r="G21" s="66">
        <v>1.7</v>
      </c>
      <c r="H21" s="68">
        <v>242</v>
      </c>
      <c r="I21" s="66">
        <v>3.1</v>
      </c>
      <c r="J21" s="68">
        <v>340</v>
      </c>
      <c r="K21" s="66">
        <v>7.6</v>
      </c>
      <c r="L21" s="68">
        <v>513</v>
      </c>
      <c r="M21" s="66">
        <v>13.3</v>
      </c>
      <c r="O21" s="84" t="s">
        <v>397</v>
      </c>
      <c r="P21" s="85" t="s">
        <v>398</v>
      </c>
      <c r="Q21" s="85" t="s">
        <v>399</v>
      </c>
      <c r="R21" s="85" t="s">
        <v>400</v>
      </c>
      <c r="S21" s="85" t="s">
        <v>401</v>
      </c>
      <c r="T21" s="85" t="s">
        <v>402</v>
      </c>
      <c r="U21" s="85" t="s">
        <v>403</v>
      </c>
      <c r="V21" s="85" t="s">
        <v>404</v>
      </c>
      <c r="W21" s="85" t="s">
        <v>295</v>
      </c>
      <c r="X21" s="85" t="s">
        <v>405</v>
      </c>
      <c r="Y21" s="85" t="s">
        <v>406</v>
      </c>
      <c r="Z21" s="85" t="s">
        <v>407</v>
      </c>
      <c r="AA21" s="85" t="s">
        <v>408</v>
      </c>
      <c r="AD21" s="107">
        <f t="shared" si="2"/>
        <v>12289.8</v>
      </c>
      <c r="AE21" s="103">
        <f t="shared" si="1"/>
        <v>0.97008398585501388</v>
      </c>
      <c r="AF21" s="102">
        <f t="shared" si="2"/>
        <v>10043</v>
      </c>
      <c r="AG21" s="103">
        <f t="shared" si="0"/>
        <v>0.95113173595984468</v>
      </c>
    </row>
    <row r="22" spans="1:33">
      <c r="A22" s="67" t="s">
        <v>133</v>
      </c>
      <c r="B22" s="65">
        <v>1195</v>
      </c>
      <c r="C22" s="66">
        <v>3.5</v>
      </c>
      <c r="D22" s="68">
        <v>51</v>
      </c>
      <c r="E22" s="66">
        <v>0.8</v>
      </c>
      <c r="F22" s="68">
        <v>162</v>
      </c>
      <c r="G22" s="66">
        <v>1.4</v>
      </c>
      <c r="H22" s="68">
        <v>147</v>
      </c>
      <c r="I22" s="66">
        <v>1.9</v>
      </c>
      <c r="J22" s="68">
        <v>274</v>
      </c>
      <c r="K22" s="66">
        <v>6.1</v>
      </c>
      <c r="L22" s="68">
        <v>560</v>
      </c>
      <c r="M22" s="66">
        <v>14.5</v>
      </c>
      <c r="O22" s="84" t="s">
        <v>409</v>
      </c>
      <c r="P22" s="85" t="s">
        <v>410</v>
      </c>
      <c r="Q22" s="85" t="s">
        <v>411</v>
      </c>
      <c r="R22" s="85" t="s">
        <v>412</v>
      </c>
      <c r="S22" s="85" t="s">
        <v>413</v>
      </c>
      <c r="T22" s="85" t="s">
        <v>414</v>
      </c>
      <c r="U22" s="85" t="s">
        <v>415</v>
      </c>
      <c r="V22" s="85" t="s">
        <v>416</v>
      </c>
      <c r="W22" s="85" t="s">
        <v>298</v>
      </c>
      <c r="X22" s="85" t="s">
        <v>417</v>
      </c>
      <c r="Y22" s="85" t="s">
        <v>311</v>
      </c>
      <c r="Z22" s="85" t="s">
        <v>418</v>
      </c>
      <c r="AA22" s="85" t="s">
        <v>373</v>
      </c>
      <c r="AD22" s="107">
        <f t="shared" si="2"/>
        <v>12475.8</v>
      </c>
      <c r="AE22" s="103">
        <f t="shared" si="1"/>
        <v>0.98476572366759285</v>
      </c>
      <c r="AF22" s="102">
        <f t="shared" si="2"/>
        <v>10244</v>
      </c>
      <c r="AG22" s="103">
        <f t="shared" si="0"/>
        <v>0.97016762951037028</v>
      </c>
    </row>
    <row r="23" spans="1:33">
      <c r="A23" s="67" t="s">
        <v>134</v>
      </c>
      <c r="B23" s="68">
        <v>897</v>
      </c>
      <c r="C23" s="66">
        <v>2.6</v>
      </c>
      <c r="D23" s="68">
        <v>36</v>
      </c>
      <c r="E23" s="66">
        <v>0.6</v>
      </c>
      <c r="F23" s="68">
        <v>170</v>
      </c>
      <c r="G23" s="66">
        <v>1.4</v>
      </c>
      <c r="H23" s="68">
        <v>149</v>
      </c>
      <c r="I23" s="66">
        <v>1.9</v>
      </c>
      <c r="J23" s="68">
        <v>134</v>
      </c>
      <c r="K23" s="66">
        <v>3</v>
      </c>
      <c r="L23" s="68">
        <v>407</v>
      </c>
      <c r="M23" s="66">
        <v>10.5</v>
      </c>
      <c r="O23" s="84" t="s">
        <v>419</v>
      </c>
      <c r="P23" s="85" t="s">
        <v>420</v>
      </c>
      <c r="Q23" s="85" t="s">
        <v>421</v>
      </c>
      <c r="R23" s="85" t="s">
        <v>422</v>
      </c>
      <c r="S23" s="85" t="s">
        <v>423</v>
      </c>
      <c r="T23" s="85" t="s">
        <v>424</v>
      </c>
      <c r="U23" s="85" t="s">
        <v>291</v>
      </c>
      <c r="V23" s="85" t="s">
        <v>425</v>
      </c>
      <c r="W23" s="85" t="s">
        <v>415</v>
      </c>
      <c r="X23" s="85" t="s">
        <v>426</v>
      </c>
      <c r="Y23" s="85" t="s">
        <v>427</v>
      </c>
      <c r="Z23" s="85" t="s">
        <v>211</v>
      </c>
      <c r="AA23" s="85" t="s">
        <v>203</v>
      </c>
      <c r="AD23" s="107">
        <f t="shared" si="2"/>
        <v>12566.8</v>
      </c>
      <c r="AE23" s="103">
        <f t="shared" si="1"/>
        <v>0.99194872442535997</v>
      </c>
      <c r="AF23" s="102">
        <f t="shared" si="2"/>
        <v>10392</v>
      </c>
      <c r="AG23" s="103">
        <f t="shared" si="0"/>
        <v>0.98418410834359316</v>
      </c>
    </row>
    <row r="24" spans="1:33">
      <c r="A24" s="67" t="s">
        <v>135</v>
      </c>
      <c r="B24" s="68">
        <v>755</v>
      </c>
      <c r="C24" s="66">
        <v>2.2000000000000002</v>
      </c>
      <c r="D24" s="68">
        <v>32</v>
      </c>
      <c r="E24" s="66">
        <v>0.5</v>
      </c>
      <c r="F24" s="68">
        <v>114</v>
      </c>
      <c r="G24" s="66">
        <v>0.9</v>
      </c>
      <c r="H24" s="68">
        <v>88</v>
      </c>
      <c r="I24" s="66">
        <v>1.1000000000000001</v>
      </c>
      <c r="J24" s="68">
        <v>97</v>
      </c>
      <c r="K24" s="66">
        <v>2.2000000000000002</v>
      </c>
      <c r="L24" s="68">
        <v>424</v>
      </c>
      <c r="M24" s="66">
        <v>11</v>
      </c>
      <c r="O24" s="84" t="s">
        <v>428</v>
      </c>
      <c r="P24" s="85" t="s">
        <v>429</v>
      </c>
      <c r="Q24" s="85" t="s">
        <v>430</v>
      </c>
      <c r="R24" s="85" t="s">
        <v>431</v>
      </c>
      <c r="S24" s="85" t="s">
        <v>432</v>
      </c>
      <c r="T24" s="85" t="s">
        <v>433</v>
      </c>
      <c r="U24" s="85" t="s">
        <v>434</v>
      </c>
      <c r="V24" s="85" t="s">
        <v>435</v>
      </c>
      <c r="W24" s="85" t="s">
        <v>436</v>
      </c>
      <c r="X24" s="85" t="s">
        <v>437</v>
      </c>
      <c r="Y24" s="85" t="s">
        <v>438</v>
      </c>
      <c r="Z24" s="85" t="s">
        <v>439</v>
      </c>
      <c r="AA24" s="85" t="s">
        <v>236</v>
      </c>
      <c r="AD24" s="107">
        <f t="shared" si="2"/>
        <v>12622.8</v>
      </c>
      <c r="AE24" s="103">
        <f t="shared" si="1"/>
        <v>0.9963690325839859</v>
      </c>
      <c r="AF24" s="102">
        <f t="shared" si="2"/>
        <v>10499</v>
      </c>
      <c r="AG24" s="103">
        <f t="shared" si="0"/>
        <v>0.99431764371626097</v>
      </c>
    </row>
    <row r="25" spans="1:33">
      <c r="A25" s="67" t="s">
        <v>136</v>
      </c>
      <c r="B25" s="68">
        <v>476</v>
      </c>
      <c r="C25" s="66">
        <v>1.4</v>
      </c>
      <c r="D25" s="68">
        <v>6</v>
      </c>
      <c r="E25" s="66">
        <v>0.1</v>
      </c>
      <c r="F25" s="68">
        <v>48</v>
      </c>
      <c r="G25" s="66">
        <v>0.4</v>
      </c>
      <c r="H25" s="68">
        <v>58</v>
      </c>
      <c r="I25" s="66">
        <v>0.7</v>
      </c>
      <c r="J25" s="68">
        <v>37</v>
      </c>
      <c r="K25" s="66">
        <v>0.8</v>
      </c>
      <c r="L25" s="68">
        <v>328</v>
      </c>
      <c r="M25" s="66">
        <v>8.5</v>
      </c>
      <c r="O25" s="84" t="s">
        <v>440</v>
      </c>
      <c r="P25" s="85" t="s">
        <v>441</v>
      </c>
      <c r="Q25" s="85" t="s">
        <v>291</v>
      </c>
      <c r="R25" s="85" t="s">
        <v>442</v>
      </c>
      <c r="S25" s="85" t="s">
        <v>443</v>
      </c>
      <c r="T25" s="85" t="s">
        <v>444</v>
      </c>
      <c r="U25" s="85" t="s">
        <v>290</v>
      </c>
      <c r="V25" s="85" t="s">
        <v>445</v>
      </c>
      <c r="W25" s="85" t="s">
        <v>434</v>
      </c>
      <c r="X25" s="85" t="s">
        <v>446</v>
      </c>
      <c r="Y25" s="85" t="s">
        <v>421</v>
      </c>
      <c r="Z25" s="85" t="s">
        <v>447</v>
      </c>
      <c r="AA25" s="85" t="s">
        <v>448</v>
      </c>
      <c r="AD25" s="107">
        <f t="shared" si="2"/>
        <v>12668.8</v>
      </c>
      <c r="AE25" s="103">
        <f t="shared" si="1"/>
        <v>1</v>
      </c>
      <c r="AF25" s="102">
        <f t="shared" si="2"/>
        <v>10559</v>
      </c>
      <c r="AG25" s="103">
        <f t="shared" si="0"/>
        <v>1</v>
      </c>
    </row>
    <row r="26" spans="1:33">
      <c r="A26" s="67" t="s">
        <v>137</v>
      </c>
      <c r="B26" s="68">
        <v>374</v>
      </c>
      <c r="C26" s="66">
        <v>1.1000000000000001</v>
      </c>
      <c r="D26" s="68">
        <v>9</v>
      </c>
      <c r="E26" s="66">
        <v>0.1</v>
      </c>
      <c r="F26" s="68">
        <v>27</v>
      </c>
      <c r="G26" s="66">
        <v>0.2</v>
      </c>
      <c r="H26" s="68">
        <v>68</v>
      </c>
      <c r="I26" s="66">
        <v>0.9</v>
      </c>
      <c r="J26" s="68">
        <v>65</v>
      </c>
      <c r="K26" s="66">
        <v>1.4</v>
      </c>
      <c r="L26" s="68">
        <v>205</v>
      </c>
      <c r="M26" s="66">
        <v>5.3</v>
      </c>
      <c r="O26" s="84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</row>
    <row r="27" spans="1:33">
      <c r="A27" s="69"/>
      <c r="B27" s="65"/>
      <c r="C27" s="66"/>
      <c r="D27" s="65"/>
      <c r="E27" s="66"/>
      <c r="F27" s="65"/>
      <c r="G27" s="66"/>
      <c r="H27" s="68"/>
      <c r="I27" s="66"/>
      <c r="J27" s="68"/>
      <c r="K27" s="66"/>
      <c r="L27" s="68"/>
      <c r="M27" s="66"/>
      <c r="O27" s="84" t="s">
        <v>449</v>
      </c>
      <c r="P27" s="85" t="s">
        <v>450</v>
      </c>
      <c r="Q27" s="85" t="s">
        <v>451</v>
      </c>
      <c r="R27" s="85" t="s">
        <v>452</v>
      </c>
      <c r="S27" s="85" t="s">
        <v>215</v>
      </c>
      <c r="T27" s="85" t="s">
        <v>300</v>
      </c>
      <c r="U27" s="85" t="s">
        <v>301</v>
      </c>
      <c r="V27" s="85" t="s">
        <v>44</v>
      </c>
      <c r="W27" s="85" t="s">
        <v>44</v>
      </c>
      <c r="X27" s="85" t="s">
        <v>44</v>
      </c>
      <c r="Y27" s="85" t="s">
        <v>44</v>
      </c>
      <c r="Z27" s="85" t="s">
        <v>44</v>
      </c>
      <c r="AA27" s="85" t="s">
        <v>44</v>
      </c>
    </row>
    <row r="28" spans="1:33">
      <c r="A28" s="67" t="s">
        <v>138</v>
      </c>
      <c r="B28" s="65">
        <v>2156</v>
      </c>
      <c r="C28" s="66">
        <v>6.3</v>
      </c>
      <c r="D28" s="65">
        <v>1118</v>
      </c>
      <c r="E28" s="66">
        <v>18.5</v>
      </c>
      <c r="F28" s="65">
        <v>1023</v>
      </c>
      <c r="G28" s="66">
        <v>8.5</v>
      </c>
      <c r="H28" s="68">
        <v>16</v>
      </c>
      <c r="I28" s="66">
        <v>0.2</v>
      </c>
      <c r="J28" s="68" t="s">
        <v>92</v>
      </c>
      <c r="K28" s="66" t="s">
        <v>92</v>
      </c>
      <c r="L28" s="68" t="s">
        <v>92</v>
      </c>
      <c r="M28" s="66" t="s">
        <v>92</v>
      </c>
      <c r="O28" s="84" t="s">
        <v>453</v>
      </c>
      <c r="P28" s="85" t="s">
        <v>454</v>
      </c>
      <c r="Q28" s="85" t="s">
        <v>455</v>
      </c>
      <c r="R28" s="85" t="s">
        <v>456</v>
      </c>
      <c r="S28" s="85" t="s">
        <v>457</v>
      </c>
      <c r="T28" s="85" t="s">
        <v>458</v>
      </c>
      <c r="U28" s="85" t="s">
        <v>459</v>
      </c>
      <c r="V28" s="85" t="s">
        <v>285</v>
      </c>
      <c r="W28" s="85" t="s">
        <v>164</v>
      </c>
      <c r="X28" s="85" t="s">
        <v>286</v>
      </c>
      <c r="Y28" s="85" t="s">
        <v>164</v>
      </c>
      <c r="Z28" s="85" t="s">
        <v>287</v>
      </c>
      <c r="AA28" s="85" t="s">
        <v>164</v>
      </c>
    </row>
    <row r="29" spans="1:33">
      <c r="A29" s="67" t="s">
        <v>139</v>
      </c>
      <c r="B29" s="65">
        <v>32088</v>
      </c>
      <c r="C29" s="66">
        <v>93.7</v>
      </c>
      <c r="D29" s="65">
        <v>4934</v>
      </c>
      <c r="E29" s="66">
        <v>81.5</v>
      </c>
      <c r="F29" s="65">
        <v>10945</v>
      </c>
      <c r="G29" s="66">
        <v>91.5</v>
      </c>
      <c r="H29" s="65">
        <v>7849</v>
      </c>
      <c r="I29" s="66">
        <v>99.8</v>
      </c>
      <c r="J29" s="65">
        <v>4499</v>
      </c>
      <c r="K29" s="66">
        <v>100</v>
      </c>
      <c r="L29" s="65">
        <v>3861</v>
      </c>
      <c r="M29" s="66">
        <v>100</v>
      </c>
      <c r="O29" s="84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</row>
    <row r="30" spans="1:33">
      <c r="A30" s="69"/>
      <c r="B30" s="65"/>
      <c r="C30" s="66"/>
      <c r="D30" s="65"/>
      <c r="E30" s="66"/>
      <c r="F30" s="65"/>
      <c r="G30" s="66"/>
      <c r="H30" s="68"/>
      <c r="I30" s="66"/>
      <c r="J30" s="68"/>
      <c r="K30" s="66"/>
      <c r="L30" s="68"/>
      <c r="M30" s="66"/>
      <c r="O30" s="84" t="s">
        <v>460</v>
      </c>
      <c r="P30" s="85" t="s">
        <v>461</v>
      </c>
      <c r="Q30" s="85" t="s">
        <v>191</v>
      </c>
      <c r="R30" s="85" t="s">
        <v>462</v>
      </c>
      <c r="S30" s="85" t="s">
        <v>463</v>
      </c>
      <c r="T30" s="85" t="s">
        <v>464</v>
      </c>
      <c r="U30" s="85" t="s">
        <v>291</v>
      </c>
      <c r="V30" s="85" t="s">
        <v>44</v>
      </c>
      <c r="W30" s="85" t="s">
        <v>44</v>
      </c>
      <c r="X30" s="85" t="s">
        <v>44</v>
      </c>
      <c r="Y30" s="85" t="s">
        <v>44</v>
      </c>
      <c r="Z30" s="85" t="s">
        <v>44</v>
      </c>
      <c r="AA30" s="85" t="s">
        <v>44</v>
      </c>
    </row>
    <row r="31" spans="1:33">
      <c r="A31" s="67" t="s">
        <v>140</v>
      </c>
      <c r="B31" s="65">
        <v>2421</v>
      </c>
      <c r="C31" s="66">
        <v>7.1</v>
      </c>
      <c r="D31" s="65">
        <v>1195</v>
      </c>
      <c r="E31" s="66">
        <v>19.8</v>
      </c>
      <c r="F31" s="65">
        <v>1172</v>
      </c>
      <c r="G31" s="66">
        <v>9.8000000000000007</v>
      </c>
      <c r="H31" s="68">
        <v>54</v>
      </c>
      <c r="I31" s="66">
        <v>0.7</v>
      </c>
      <c r="J31" s="68" t="s">
        <v>92</v>
      </c>
      <c r="K31" s="66" t="s">
        <v>92</v>
      </c>
      <c r="L31" s="68" t="s">
        <v>92</v>
      </c>
      <c r="M31" s="66" t="s">
        <v>92</v>
      </c>
      <c r="O31" s="84" t="s">
        <v>465</v>
      </c>
      <c r="P31" s="85" t="s">
        <v>466</v>
      </c>
      <c r="Q31" s="85" t="s">
        <v>467</v>
      </c>
      <c r="R31" s="85" t="s">
        <v>468</v>
      </c>
      <c r="S31" s="85" t="s">
        <v>469</v>
      </c>
      <c r="T31" s="85" t="s">
        <v>470</v>
      </c>
      <c r="U31" s="85" t="s">
        <v>471</v>
      </c>
      <c r="V31" s="85" t="s">
        <v>285</v>
      </c>
      <c r="W31" s="85" t="s">
        <v>164</v>
      </c>
      <c r="X31" s="85" t="s">
        <v>286</v>
      </c>
      <c r="Y31" s="85" t="s">
        <v>164</v>
      </c>
      <c r="Z31" s="85" t="s">
        <v>287</v>
      </c>
      <c r="AA31" s="85" t="s">
        <v>164</v>
      </c>
    </row>
    <row r="32" spans="1:33">
      <c r="A32" s="67" t="s">
        <v>141</v>
      </c>
      <c r="B32" s="65">
        <v>31823</v>
      </c>
      <c r="C32" s="66">
        <v>92.9</v>
      </c>
      <c r="D32" s="65">
        <v>4857</v>
      </c>
      <c r="E32" s="66">
        <v>80.2</v>
      </c>
      <c r="F32" s="65">
        <v>10796</v>
      </c>
      <c r="G32" s="66">
        <v>90.2</v>
      </c>
      <c r="H32" s="65">
        <v>7811</v>
      </c>
      <c r="I32" s="66">
        <v>99.3</v>
      </c>
      <c r="J32" s="65">
        <v>4499</v>
      </c>
      <c r="K32" s="66">
        <v>100</v>
      </c>
      <c r="L32" s="65">
        <v>3861</v>
      </c>
      <c r="M32" s="66">
        <v>100</v>
      </c>
      <c r="O32" s="84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</row>
    <row r="33" spans="1:27">
      <c r="A33" s="69"/>
      <c r="B33" s="65"/>
      <c r="C33" s="66"/>
      <c r="D33" s="65"/>
      <c r="E33" s="66"/>
      <c r="F33" s="65"/>
      <c r="G33" s="66"/>
      <c r="H33" s="68"/>
      <c r="I33" s="66"/>
      <c r="J33" s="68"/>
      <c r="K33" s="66"/>
      <c r="L33" s="68"/>
      <c r="M33" s="66"/>
      <c r="O33" s="84" t="s">
        <v>472</v>
      </c>
      <c r="P33" s="85" t="s">
        <v>473</v>
      </c>
      <c r="Q33" s="85" t="s">
        <v>474</v>
      </c>
      <c r="R33" s="85" t="s">
        <v>475</v>
      </c>
      <c r="S33" s="85" t="s">
        <v>321</v>
      </c>
      <c r="T33" s="85" t="s">
        <v>476</v>
      </c>
      <c r="U33" s="85" t="s">
        <v>477</v>
      </c>
      <c r="V33" s="85" t="s">
        <v>44</v>
      </c>
      <c r="W33" s="85" t="s">
        <v>44</v>
      </c>
      <c r="X33" s="85" t="s">
        <v>44</v>
      </c>
      <c r="Y33" s="85" t="s">
        <v>44</v>
      </c>
      <c r="Z33" s="85" t="s">
        <v>44</v>
      </c>
      <c r="AA33" s="85" t="s">
        <v>44</v>
      </c>
    </row>
    <row r="34" spans="1:27">
      <c r="A34" s="67" t="s">
        <v>142</v>
      </c>
      <c r="B34" s="65">
        <v>3098</v>
      </c>
      <c r="C34" s="66">
        <v>9</v>
      </c>
      <c r="D34" s="65">
        <v>1381</v>
      </c>
      <c r="E34" s="66">
        <v>22.8</v>
      </c>
      <c r="F34" s="65">
        <v>1531</v>
      </c>
      <c r="G34" s="66">
        <v>12.8</v>
      </c>
      <c r="H34" s="68">
        <v>185</v>
      </c>
      <c r="I34" s="66">
        <v>2.4</v>
      </c>
      <c r="J34" s="68" t="s">
        <v>92</v>
      </c>
      <c r="K34" s="66" t="s">
        <v>92</v>
      </c>
      <c r="L34" s="68" t="s">
        <v>92</v>
      </c>
      <c r="M34" s="66" t="s">
        <v>92</v>
      </c>
      <c r="O34" s="84" t="s">
        <v>478</v>
      </c>
      <c r="P34" s="85" t="s">
        <v>479</v>
      </c>
      <c r="Q34" s="85" t="s">
        <v>480</v>
      </c>
      <c r="R34" s="85" t="s">
        <v>481</v>
      </c>
      <c r="S34" s="85" t="s">
        <v>482</v>
      </c>
      <c r="T34" s="85" t="s">
        <v>483</v>
      </c>
      <c r="U34" s="85" t="s">
        <v>484</v>
      </c>
      <c r="V34" s="85" t="s">
        <v>285</v>
      </c>
      <c r="W34" s="85" t="s">
        <v>164</v>
      </c>
      <c r="X34" s="85" t="s">
        <v>286</v>
      </c>
      <c r="Y34" s="85" t="s">
        <v>164</v>
      </c>
      <c r="Z34" s="85" t="s">
        <v>287</v>
      </c>
      <c r="AA34" s="85" t="s">
        <v>164</v>
      </c>
    </row>
    <row r="35" spans="1:27">
      <c r="A35" s="67" t="s">
        <v>143</v>
      </c>
      <c r="B35" s="65">
        <v>31146</v>
      </c>
      <c r="C35" s="66">
        <v>91</v>
      </c>
      <c r="D35" s="65">
        <v>4671</v>
      </c>
      <c r="E35" s="66">
        <v>77.2</v>
      </c>
      <c r="F35" s="65">
        <v>10437</v>
      </c>
      <c r="G35" s="66">
        <v>87.2</v>
      </c>
      <c r="H35" s="65">
        <v>7680</v>
      </c>
      <c r="I35" s="66">
        <v>97.6</v>
      </c>
      <c r="J35" s="65">
        <v>4499</v>
      </c>
      <c r="K35" s="66">
        <v>100</v>
      </c>
      <c r="L35" s="65">
        <v>3861</v>
      </c>
      <c r="M35" s="66">
        <v>100</v>
      </c>
      <c r="O35" s="84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</row>
    <row r="36" spans="1:27">
      <c r="A36" s="69"/>
      <c r="B36" s="65"/>
      <c r="C36" s="66"/>
      <c r="D36" s="65"/>
      <c r="E36" s="66"/>
      <c r="F36" s="65"/>
      <c r="G36" s="66"/>
      <c r="H36" s="68"/>
      <c r="I36" s="66"/>
      <c r="J36" s="68"/>
      <c r="K36" s="66"/>
      <c r="L36" s="68"/>
      <c r="M36" s="66"/>
      <c r="O36" s="84" t="s">
        <v>485</v>
      </c>
      <c r="P36" s="85" t="s">
        <v>486</v>
      </c>
      <c r="Q36" s="85" t="s">
        <v>487</v>
      </c>
      <c r="R36" s="85" t="s">
        <v>488</v>
      </c>
      <c r="S36" s="85" t="s">
        <v>489</v>
      </c>
      <c r="T36" s="85" t="s">
        <v>490</v>
      </c>
      <c r="U36" s="85" t="s">
        <v>239</v>
      </c>
      <c r="V36" s="85" t="s">
        <v>44</v>
      </c>
      <c r="W36" s="85" t="s">
        <v>44</v>
      </c>
      <c r="X36" s="85" t="s">
        <v>44</v>
      </c>
      <c r="Y36" s="85" t="s">
        <v>44</v>
      </c>
      <c r="Z36" s="85" t="s">
        <v>44</v>
      </c>
      <c r="AA36" s="85" t="s">
        <v>44</v>
      </c>
    </row>
    <row r="37" spans="1:27">
      <c r="A37" s="67" t="s">
        <v>144</v>
      </c>
      <c r="B37" s="65">
        <v>4359</v>
      </c>
      <c r="C37" s="66">
        <v>12.7</v>
      </c>
      <c r="D37" s="65">
        <v>1790</v>
      </c>
      <c r="E37" s="66">
        <v>29.6</v>
      </c>
      <c r="F37" s="65">
        <v>2134</v>
      </c>
      <c r="G37" s="66">
        <v>17.8</v>
      </c>
      <c r="H37" s="68">
        <v>435</v>
      </c>
      <c r="I37" s="66">
        <v>5.5</v>
      </c>
      <c r="J37" s="68" t="s">
        <v>92</v>
      </c>
      <c r="K37" s="66" t="s">
        <v>92</v>
      </c>
      <c r="L37" s="68" t="s">
        <v>92</v>
      </c>
      <c r="M37" s="66" t="s">
        <v>92</v>
      </c>
      <c r="O37" s="84" t="s">
        <v>491</v>
      </c>
      <c r="P37" s="85" t="s">
        <v>492</v>
      </c>
      <c r="Q37" s="85" t="s">
        <v>493</v>
      </c>
      <c r="R37" s="85" t="s">
        <v>494</v>
      </c>
      <c r="S37" s="85" t="s">
        <v>495</v>
      </c>
      <c r="T37" s="85" t="s">
        <v>496</v>
      </c>
      <c r="U37" s="85" t="s">
        <v>497</v>
      </c>
      <c r="V37" s="85" t="s">
        <v>285</v>
      </c>
      <c r="W37" s="85" t="s">
        <v>164</v>
      </c>
      <c r="X37" s="85" t="s">
        <v>286</v>
      </c>
      <c r="Y37" s="85" t="s">
        <v>164</v>
      </c>
      <c r="Z37" s="85" t="s">
        <v>287</v>
      </c>
      <c r="AA37" s="85" t="s">
        <v>164</v>
      </c>
    </row>
    <row r="38" spans="1:27">
      <c r="A38" s="67" t="s">
        <v>145</v>
      </c>
      <c r="B38" s="65">
        <v>29885</v>
      </c>
      <c r="C38" s="66">
        <v>87.3</v>
      </c>
      <c r="D38" s="65">
        <v>4262</v>
      </c>
      <c r="E38" s="66">
        <v>70.400000000000006</v>
      </c>
      <c r="F38" s="65">
        <v>9833</v>
      </c>
      <c r="G38" s="66">
        <v>82.2</v>
      </c>
      <c r="H38" s="65">
        <v>7430</v>
      </c>
      <c r="I38" s="66">
        <v>94.5</v>
      </c>
      <c r="J38" s="65">
        <v>4499</v>
      </c>
      <c r="K38" s="66">
        <v>100</v>
      </c>
      <c r="L38" s="65">
        <v>3861</v>
      </c>
      <c r="M38" s="66">
        <v>100</v>
      </c>
      <c r="O38" s="84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</row>
    <row r="39" spans="1:27">
      <c r="A39" s="69"/>
      <c r="B39" s="65"/>
      <c r="C39" s="66"/>
      <c r="D39" s="65"/>
      <c r="E39" s="66"/>
      <c r="F39" s="65"/>
      <c r="G39" s="66"/>
      <c r="H39" s="65"/>
      <c r="I39" s="66"/>
      <c r="J39" s="65"/>
      <c r="K39" s="66"/>
      <c r="L39" s="68"/>
      <c r="M39" s="66"/>
      <c r="O39" s="84" t="s">
        <v>498</v>
      </c>
      <c r="P39" s="85" t="s">
        <v>499</v>
      </c>
      <c r="Q39" s="85" t="s">
        <v>500</v>
      </c>
      <c r="R39" s="85" t="s">
        <v>501</v>
      </c>
      <c r="S39" s="85" t="s">
        <v>502</v>
      </c>
      <c r="T39" s="85" t="s">
        <v>503</v>
      </c>
      <c r="U39" s="85" t="s">
        <v>504</v>
      </c>
      <c r="V39" s="85" t="s">
        <v>505</v>
      </c>
      <c r="W39" s="85" t="s">
        <v>506</v>
      </c>
      <c r="X39" s="85" t="s">
        <v>507</v>
      </c>
      <c r="Y39" s="85" t="s">
        <v>508</v>
      </c>
      <c r="Z39" s="85" t="s">
        <v>509</v>
      </c>
      <c r="AA39" s="85" t="s">
        <v>510</v>
      </c>
    </row>
    <row r="40" spans="1:27">
      <c r="A40" s="67" t="s">
        <v>146</v>
      </c>
      <c r="B40" s="65">
        <v>27376</v>
      </c>
      <c r="C40" s="66">
        <v>79.900000000000006</v>
      </c>
      <c r="D40" s="65">
        <v>5786</v>
      </c>
      <c r="E40" s="66">
        <v>95.6</v>
      </c>
      <c r="F40" s="65">
        <v>10900</v>
      </c>
      <c r="G40" s="66">
        <v>91.1</v>
      </c>
      <c r="H40" s="65">
        <v>6702</v>
      </c>
      <c r="I40" s="66">
        <v>85.2</v>
      </c>
      <c r="J40" s="65">
        <v>3006</v>
      </c>
      <c r="K40" s="66">
        <v>66.8</v>
      </c>
      <c r="L40" s="68">
        <v>982</v>
      </c>
      <c r="M40" s="66">
        <v>25.4</v>
      </c>
      <c r="O40" s="84" t="s">
        <v>511</v>
      </c>
      <c r="P40" s="85" t="s">
        <v>512</v>
      </c>
      <c r="Q40" s="85" t="s">
        <v>513</v>
      </c>
      <c r="R40" s="85" t="s">
        <v>514</v>
      </c>
      <c r="S40" s="85" t="s">
        <v>515</v>
      </c>
      <c r="T40" s="85" t="s">
        <v>516</v>
      </c>
      <c r="U40" s="85" t="s">
        <v>199</v>
      </c>
      <c r="V40" s="85" t="s">
        <v>517</v>
      </c>
      <c r="W40" s="85" t="s">
        <v>518</v>
      </c>
      <c r="X40" s="85" t="s">
        <v>519</v>
      </c>
      <c r="Y40" s="85" t="s">
        <v>520</v>
      </c>
      <c r="Z40" s="85" t="s">
        <v>521</v>
      </c>
      <c r="AA40" s="85" t="s">
        <v>522</v>
      </c>
    </row>
    <row r="41" spans="1:27">
      <c r="A41" s="67" t="s">
        <v>147</v>
      </c>
      <c r="B41" s="65">
        <v>6868</v>
      </c>
      <c r="C41" s="66">
        <v>20.100000000000001</v>
      </c>
      <c r="D41" s="68">
        <v>266</v>
      </c>
      <c r="E41" s="66">
        <v>4.4000000000000004</v>
      </c>
      <c r="F41" s="65">
        <v>1068</v>
      </c>
      <c r="G41" s="66">
        <v>8.9</v>
      </c>
      <c r="H41" s="65">
        <v>1162</v>
      </c>
      <c r="I41" s="66">
        <v>14.8</v>
      </c>
      <c r="J41" s="65">
        <v>1493</v>
      </c>
      <c r="K41" s="66">
        <v>33.200000000000003</v>
      </c>
      <c r="L41" s="65">
        <v>2878</v>
      </c>
      <c r="M41" s="66">
        <v>74.599999999999994</v>
      </c>
      <c r="O41" s="84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</row>
    <row r="42" spans="1:27">
      <c r="A42" s="69"/>
      <c r="B42" s="65"/>
      <c r="C42" s="66"/>
      <c r="D42" s="65"/>
      <c r="E42" s="66"/>
      <c r="F42" s="65"/>
      <c r="G42" s="66"/>
      <c r="H42" s="65"/>
      <c r="I42" s="66"/>
      <c r="J42" s="65"/>
      <c r="K42" s="66"/>
      <c r="L42" s="65"/>
      <c r="M42" s="66"/>
      <c r="O42" s="84" t="s">
        <v>523</v>
      </c>
      <c r="P42" s="85" t="s">
        <v>524</v>
      </c>
      <c r="Q42" s="85" t="s">
        <v>525</v>
      </c>
      <c r="R42" s="85" t="s">
        <v>526</v>
      </c>
      <c r="S42" s="85" t="s">
        <v>527</v>
      </c>
      <c r="T42" s="85" t="s">
        <v>528</v>
      </c>
      <c r="U42" s="85" t="s">
        <v>529</v>
      </c>
      <c r="V42" s="85" t="s">
        <v>530</v>
      </c>
      <c r="W42" s="85" t="s">
        <v>531</v>
      </c>
      <c r="X42" s="85" t="s">
        <v>488</v>
      </c>
      <c r="Y42" s="85" t="s">
        <v>532</v>
      </c>
      <c r="Z42" s="85" t="s">
        <v>533</v>
      </c>
      <c r="AA42" s="85" t="s">
        <v>534</v>
      </c>
    </row>
    <row r="43" spans="1:27">
      <c r="A43" s="67" t="s">
        <v>148</v>
      </c>
      <c r="B43" s="65">
        <v>30547</v>
      </c>
      <c r="C43" s="66">
        <v>89.2</v>
      </c>
      <c r="D43" s="65">
        <v>5918</v>
      </c>
      <c r="E43" s="66">
        <v>97.8</v>
      </c>
      <c r="F43" s="65">
        <v>11447</v>
      </c>
      <c r="G43" s="66">
        <v>95.7</v>
      </c>
      <c r="H43" s="65">
        <v>7354</v>
      </c>
      <c r="I43" s="66">
        <v>93.5</v>
      </c>
      <c r="J43" s="65">
        <v>3892</v>
      </c>
      <c r="K43" s="66">
        <v>86.5</v>
      </c>
      <c r="L43" s="65">
        <v>1936</v>
      </c>
      <c r="M43" s="66">
        <v>50.1</v>
      </c>
      <c r="O43" s="84" t="s">
        <v>535</v>
      </c>
      <c r="P43" s="85" t="s">
        <v>536</v>
      </c>
      <c r="Q43" s="85" t="s">
        <v>203</v>
      </c>
      <c r="R43" s="85" t="s">
        <v>374</v>
      </c>
      <c r="S43" s="85" t="s">
        <v>537</v>
      </c>
      <c r="T43" s="85" t="s">
        <v>538</v>
      </c>
      <c r="U43" s="85" t="s">
        <v>306</v>
      </c>
      <c r="V43" s="85" t="s">
        <v>539</v>
      </c>
      <c r="W43" s="85" t="s">
        <v>214</v>
      </c>
      <c r="X43" s="85" t="s">
        <v>540</v>
      </c>
      <c r="Y43" s="85" t="s">
        <v>541</v>
      </c>
      <c r="Z43" s="85" t="s">
        <v>542</v>
      </c>
      <c r="AA43" s="85" t="s">
        <v>543</v>
      </c>
    </row>
    <row r="44" spans="1:27">
      <c r="A44" s="67" t="s">
        <v>149</v>
      </c>
      <c r="B44" s="65">
        <v>3697</v>
      </c>
      <c r="C44" s="66">
        <v>10.8</v>
      </c>
      <c r="D44" s="68">
        <v>134</v>
      </c>
      <c r="E44" s="66">
        <v>2.2000000000000002</v>
      </c>
      <c r="F44" s="68">
        <v>520</v>
      </c>
      <c r="G44" s="66">
        <v>4.3</v>
      </c>
      <c r="H44" s="68">
        <v>511</v>
      </c>
      <c r="I44" s="66">
        <v>6.5</v>
      </c>
      <c r="J44" s="68">
        <v>607</v>
      </c>
      <c r="K44" s="66">
        <v>13.5</v>
      </c>
      <c r="L44" s="65">
        <v>1925</v>
      </c>
      <c r="M44" s="66">
        <v>49.9</v>
      </c>
      <c r="O44" s="84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</row>
    <row r="45" spans="1:27">
      <c r="A45" s="69"/>
      <c r="B45" s="65"/>
      <c r="C45" s="66"/>
      <c r="D45" s="68"/>
      <c r="E45" s="66"/>
      <c r="F45" s="68"/>
      <c r="G45" s="66"/>
      <c r="H45" s="68"/>
      <c r="I45" s="66"/>
      <c r="J45" s="68"/>
      <c r="K45" s="66"/>
      <c r="L45" s="65"/>
      <c r="M45" s="66"/>
      <c r="O45" s="86" t="s">
        <v>544</v>
      </c>
      <c r="P45" s="89">
        <v>42.3</v>
      </c>
      <c r="Q45" s="90" t="s">
        <v>92</v>
      </c>
      <c r="R45" s="89">
        <v>31.9</v>
      </c>
      <c r="S45" s="90" t="s">
        <v>92</v>
      </c>
      <c r="T45" s="89">
        <v>40.299999999999997</v>
      </c>
      <c r="U45" s="90" t="s">
        <v>92</v>
      </c>
      <c r="V45" s="89">
        <v>48.5</v>
      </c>
      <c r="W45" s="90" t="s">
        <v>92</v>
      </c>
      <c r="X45" s="89">
        <v>56.6</v>
      </c>
      <c r="Y45" s="90" t="s">
        <v>92</v>
      </c>
      <c r="Z45" s="89">
        <v>69.400000000000006</v>
      </c>
      <c r="AA45" s="90" t="s">
        <v>92</v>
      </c>
    </row>
    <row r="46" spans="1:27">
      <c r="A46" s="70" t="s">
        <v>150</v>
      </c>
      <c r="B46" s="71">
        <v>38.4</v>
      </c>
      <c r="C46" s="66" t="s">
        <v>92</v>
      </c>
      <c r="D46" s="68">
        <v>26.9</v>
      </c>
      <c r="E46" s="66" t="s">
        <v>92</v>
      </c>
      <c r="F46" s="68">
        <v>32.4</v>
      </c>
      <c r="G46" s="66" t="s">
        <v>92</v>
      </c>
      <c r="H46" s="68">
        <v>41.1</v>
      </c>
      <c r="I46" s="66" t="s">
        <v>92</v>
      </c>
      <c r="J46" s="68">
        <v>49.5</v>
      </c>
      <c r="K46" s="66" t="s">
        <v>92</v>
      </c>
      <c r="L46" s="71">
        <v>64.900000000000006</v>
      </c>
      <c r="M46" s="66" t="s">
        <v>92</v>
      </c>
    </row>
    <row r="47" spans="1:27">
      <c r="A47" s="72"/>
      <c r="B47" s="73"/>
      <c r="C47" s="74"/>
      <c r="D47" s="73"/>
      <c r="E47" s="74"/>
      <c r="F47" s="73"/>
      <c r="G47" s="74"/>
      <c r="H47" s="73"/>
      <c r="I47" s="74"/>
      <c r="J47" s="73"/>
      <c r="K47" s="74"/>
      <c r="L47" s="73"/>
      <c r="M47" s="74"/>
      <c r="O47" s="79" t="s">
        <v>14</v>
      </c>
    </row>
    <row r="48" spans="1:27">
      <c r="A48" s="62" t="s">
        <v>63</v>
      </c>
      <c r="B48" s="65">
        <v>17221</v>
      </c>
      <c r="C48" s="66">
        <v>100</v>
      </c>
      <c r="D48" s="65">
        <v>3258</v>
      </c>
      <c r="E48" s="66">
        <v>100</v>
      </c>
      <c r="F48" s="65">
        <v>6000</v>
      </c>
      <c r="G48" s="66">
        <v>100</v>
      </c>
      <c r="H48" s="65">
        <v>4080</v>
      </c>
      <c r="I48" s="66">
        <v>100</v>
      </c>
      <c r="J48" s="65">
        <v>2213</v>
      </c>
      <c r="K48" s="66">
        <v>100</v>
      </c>
      <c r="L48" s="65">
        <v>1670</v>
      </c>
      <c r="M48" s="66">
        <v>100</v>
      </c>
      <c r="O48" s="79" t="s">
        <v>545</v>
      </c>
    </row>
    <row r="49" spans="1:33">
      <c r="A49" s="67" t="s">
        <v>151</v>
      </c>
      <c r="B49" s="68">
        <v>173</v>
      </c>
      <c r="C49" s="66">
        <v>1</v>
      </c>
      <c r="D49" s="68">
        <v>164</v>
      </c>
      <c r="E49" s="66">
        <v>5</v>
      </c>
      <c r="F49" s="68">
        <v>9</v>
      </c>
      <c r="G49" s="66">
        <v>0.1</v>
      </c>
      <c r="H49" s="68" t="s">
        <v>92</v>
      </c>
      <c r="I49" s="66" t="s">
        <v>92</v>
      </c>
      <c r="J49" s="68" t="s">
        <v>92</v>
      </c>
      <c r="K49" s="66" t="s">
        <v>92</v>
      </c>
      <c r="L49" s="68" t="s">
        <v>92</v>
      </c>
      <c r="M49" s="66" t="s">
        <v>92</v>
      </c>
      <c r="O49" s="79" t="s">
        <v>546</v>
      </c>
    </row>
    <row r="50" spans="1:33" ht="14.25">
      <c r="A50" s="67" t="s">
        <v>121</v>
      </c>
      <c r="B50" s="68">
        <v>376</v>
      </c>
      <c r="C50" s="66">
        <v>2.2000000000000002</v>
      </c>
      <c r="D50" s="68">
        <v>233</v>
      </c>
      <c r="E50" s="66">
        <v>7.2</v>
      </c>
      <c r="F50" s="68">
        <v>142</v>
      </c>
      <c r="G50" s="66">
        <v>2.4</v>
      </c>
      <c r="H50" s="68" t="s">
        <v>92</v>
      </c>
      <c r="I50" s="66" t="s">
        <v>92</v>
      </c>
      <c r="J50" s="68" t="s">
        <v>92</v>
      </c>
      <c r="K50" s="66" t="s">
        <v>92</v>
      </c>
      <c r="L50" s="68" t="s">
        <v>92</v>
      </c>
      <c r="M50" s="66" t="s">
        <v>92</v>
      </c>
      <c r="O50" s="88" t="s">
        <v>274</v>
      </c>
    </row>
    <row r="51" spans="1:33">
      <c r="A51" s="67" t="s">
        <v>122</v>
      </c>
      <c r="B51" s="68">
        <v>537</v>
      </c>
      <c r="C51" s="66">
        <v>3.1</v>
      </c>
      <c r="D51" s="68">
        <v>175</v>
      </c>
      <c r="E51" s="66">
        <v>5.4</v>
      </c>
      <c r="F51" s="68">
        <v>353</v>
      </c>
      <c r="G51" s="66">
        <v>5.9</v>
      </c>
      <c r="H51" s="68">
        <v>9</v>
      </c>
      <c r="I51" s="66">
        <v>0.2</v>
      </c>
      <c r="J51" s="68" t="s">
        <v>92</v>
      </c>
      <c r="K51" s="66" t="s">
        <v>92</v>
      </c>
      <c r="L51" s="68" t="s">
        <v>92</v>
      </c>
      <c r="M51" s="66" t="s">
        <v>92</v>
      </c>
      <c r="O51" s="268" t="s">
        <v>265</v>
      </c>
      <c r="P51" s="268"/>
      <c r="Q51" s="268"/>
      <c r="R51" s="268"/>
      <c r="S51" s="268"/>
      <c r="T51" s="268"/>
      <c r="U51" s="268"/>
      <c r="V51" s="268"/>
      <c r="W51" s="268"/>
      <c r="X51" s="268"/>
      <c r="Y51" s="268"/>
      <c r="Z51" s="268"/>
      <c r="AA51" s="268"/>
    </row>
    <row r="52" spans="1:33">
      <c r="A52" s="67" t="s">
        <v>152</v>
      </c>
      <c r="B52" s="68">
        <v>870</v>
      </c>
      <c r="C52" s="66">
        <v>5</v>
      </c>
      <c r="D52" s="68">
        <v>268</v>
      </c>
      <c r="E52" s="66">
        <v>8.1999999999999993</v>
      </c>
      <c r="F52" s="68">
        <v>436</v>
      </c>
      <c r="G52" s="66">
        <v>7.3</v>
      </c>
      <c r="H52" s="68">
        <v>166</v>
      </c>
      <c r="I52" s="66">
        <v>4.0999999999999996</v>
      </c>
      <c r="J52" s="68" t="s">
        <v>92</v>
      </c>
      <c r="K52" s="66" t="s">
        <v>92</v>
      </c>
      <c r="L52" s="68" t="s">
        <v>92</v>
      </c>
      <c r="M52" s="66" t="s">
        <v>92</v>
      </c>
      <c r="O52" s="79" t="s">
        <v>266</v>
      </c>
    </row>
    <row r="53" spans="1:33">
      <c r="A53" s="67" t="s">
        <v>124</v>
      </c>
      <c r="B53" s="65">
        <v>1589</v>
      </c>
      <c r="C53" s="66">
        <v>9.1999999999999993</v>
      </c>
      <c r="D53" s="68">
        <v>589</v>
      </c>
      <c r="E53" s="66">
        <v>18.100000000000001</v>
      </c>
      <c r="F53" s="68">
        <v>680</v>
      </c>
      <c r="G53" s="66">
        <v>11.3</v>
      </c>
      <c r="H53" s="68">
        <v>317</v>
      </c>
      <c r="I53" s="66">
        <v>7.8</v>
      </c>
      <c r="J53" s="68">
        <v>3</v>
      </c>
      <c r="K53" s="66">
        <v>0.2</v>
      </c>
      <c r="L53" s="68" t="s">
        <v>92</v>
      </c>
      <c r="M53" s="66" t="s">
        <v>92</v>
      </c>
      <c r="O53" s="79" t="s">
        <v>277</v>
      </c>
    </row>
    <row r="54" spans="1:33">
      <c r="A54" s="67" t="s">
        <v>125</v>
      </c>
      <c r="B54" s="65">
        <v>2024</v>
      </c>
      <c r="C54" s="66">
        <v>11.8</v>
      </c>
      <c r="D54" s="68">
        <v>583</v>
      </c>
      <c r="E54" s="66">
        <v>17.899999999999999</v>
      </c>
      <c r="F54" s="65">
        <v>1014</v>
      </c>
      <c r="G54" s="66">
        <v>16.899999999999999</v>
      </c>
      <c r="H54" s="68">
        <v>325</v>
      </c>
      <c r="I54" s="66">
        <v>8</v>
      </c>
      <c r="J54" s="68">
        <v>101</v>
      </c>
      <c r="K54" s="66">
        <v>4.5999999999999996</v>
      </c>
      <c r="L54" s="68" t="s">
        <v>92</v>
      </c>
      <c r="M54" s="66" t="s">
        <v>92</v>
      </c>
      <c r="O54" s="79" t="s">
        <v>278</v>
      </c>
    </row>
    <row r="55" spans="1:33">
      <c r="A55" s="67" t="s">
        <v>126</v>
      </c>
      <c r="B55" s="65">
        <v>2121</v>
      </c>
      <c r="C55" s="66">
        <v>12.3</v>
      </c>
      <c r="D55" s="68">
        <v>470</v>
      </c>
      <c r="E55" s="66">
        <v>14.4</v>
      </c>
      <c r="F55" s="68">
        <v>978</v>
      </c>
      <c r="G55" s="66">
        <v>16.3</v>
      </c>
      <c r="H55" s="68">
        <v>500</v>
      </c>
      <c r="I55" s="66">
        <v>12.3</v>
      </c>
      <c r="J55" s="68">
        <v>170</v>
      </c>
      <c r="K55" s="66">
        <v>7.7</v>
      </c>
      <c r="L55" s="68">
        <v>2</v>
      </c>
      <c r="M55" s="66">
        <v>0.1</v>
      </c>
      <c r="O55" s="80" t="s">
        <v>279</v>
      </c>
    </row>
    <row r="56" spans="1:33">
      <c r="A56" s="67" t="s">
        <v>127</v>
      </c>
      <c r="B56" s="65">
        <v>1965</v>
      </c>
      <c r="C56" s="66">
        <v>11.4</v>
      </c>
      <c r="D56" s="68">
        <v>286</v>
      </c>
      <c r="E56" s="66">
        <v>8.8000000000000007</v>
      </c>
      <c r="F56" s="68">
        <v>725</v>
      </c>
      <c r="G56" s="66">
        <v>12.1</v>
      </c>
      <c r="H56" s="68">
        <v>676</v>
      </c>
      <c r="I56" s="66">
        <v>16.600000000000001</v>
      </c>
      <c r="J56" s="68">
        <v>231</v>
      </c>
      <c r="K56" s="66">
        <v>10.4</v>
      </c>
      <c r="L56" s="68">
        <v>46</v>
      </c>
      <c r="M56" s="66">
        <v>2.8</v>
      </c>
      <c r="O56" s="269" t="s">
        <v>280</v>
      </c>
      <c r="P56" s="272" t="s">
        <v>160</v>
      </c>
      <c r="Q56" s="273"/>
      <c r="R56" s="276" t="s">
        <v>161</v>
      </c>
      <c r="S56" s="277"/>
      <c r="T56" s="277"/>
      <c r="U56" s="277"/>
      <c r="V56" s="277"/>
      <c r="W56" s="277"/>
      <c r="X56" s="277"/>
      <c r="Y56" s="277"/>
      <c r="Z56" s="277"/>
      <c r="AA56" s="278"/>
    </row>
    <row r="57" spans="1:33">
      <c r="A57" s="67" t="s">
        <v>128</v>
      </c>
      <c r="B57" s="65">
        <v>1916</v>
      </c>
      <c r="C57" s="66">
        <v>11.1</v>
      </c>
      <c r="D57" s="68">
        <v>180</v>
      </c>
      <c r="E57" s="66">
        <v>5.5</v>
      </c>
      <c r="F57" s="68">
        <v>555</v>
      </c>
      <c r="G57" s="66">
        <v>9.1999999999999993</v>
      </c>
      <c r="H57" s="68">
        <v>738</v>
      </c>
      <c r="I57" s="66">
        <v>18.100000000000001</v>
      </c>
      <c r="J57" s="68">
        <v>335</v>
      </c>
      <c r="K57" s="66">
        <v>15.1</v>
      </c>
      <c r="L57" s="68">
        <v>108</v>
      </c>
      <c r="M57" s="66">
        <v>6.5</v>
      </c>
      <c r="O57" s="270"/>
      <c r="P57" s="274"/>
      <c r="Q57" s="275"/>
      <c r="R57" s="276" t="s">
        <v>268</v>
      </c>
      <c r="S57" s="278"/>
      <c r="T57" s="276" t="s">
        <v>1</v>
      </c>
      <c r="U57" s="278"/>
      <c r="V57" s="276" t="s">
        <v>2</v>
      </c>
      <c r="W57" s="278"/>
      <c r="X57" s="276" t="s">
        <v>3</v>
      </c>
      <c r="Y57" s="278"/>
      <c r="Z57" s="276" t="s">
        <v>4</v>
      </c>
      <c r="AA57" s="278"/>
    </row>
    <row r="58" spans="1:33">
      <c r="A58" s="67" t="s">
        <v>129</v>
      </c>
      <c r="B58" s="65">
        <v>1524</v>
      </c>
      <c r="C58" s="66">
        <v>8.9</v>
      </c>
      <c r="D58" s="68">
        <v>125</v>
      </c>
      <c r="E58" s="66">
        <v>3.8</v>
      </c>
      <c r="F58" s="68">
        <v>365</v>
      </c>
      <c r="G58" s="66">
        <v>6.1</v>
      </c>
      <c r="H58" s="68">
        <v>502</v>
      </c>
      <c r="I58" s="66">
        <v>12.3</v>
      </c>
      <c r="J58" s="68">
        <v>384</v>
      </c>
      <c r="K58" s="66">
        <v>17.399999999999999</v>
      </c>
      <c r="L58" s="68">
        <v>148</v>
      </c>
      <c r="M58" s="66">
        <v>8.9</v>
      </c>
      <c r="O58" s="271"/>
      <c r="P58" s="81" t="s">
        <v>5</v>
      </c>
      <c r="Q58" s="81" t="s">
        <v>6</v>
      </c>
      <c r="R58" s="81" t="s">
        <v>5</v>
      </c>
      <c r="S58" s="81" t="s">
        <v>6</v>
      </c>
      <c r="T58" s="81" t="s">
        <v>5</v>
      </c>
      <c r="U58" s="81" t="s">
        <v>6</v>
      </c>
      <c r="V58" s="81" t="s">
        <v>5</v>
      </c>
      <c r="W58" s="81" t="s">
        <v>6</v>
      </c>
      <c r="X58" s="81" t="s">
        <v>5</v>
      </c>
      <c r="Y58" s="81" t="s">
        <v>6</v>
      </c>
      <c r="Z58" s="81" t="s">
        <v>5</v>
      </c>
      <c r="AA58" s="81" t="s">
        <v>6</v>
      </c>
    </row>
    <row r="59" spans="1:33">
      <c r="A59" s="67" t="s">
        <v>130</v>
      </c>
      <c r="B59" s="65">
        <v>1112</v>
      </c>
      <c r="C59" s="66">
        <v>6.5</v>
      </c>
      <c r="D59" s="68">
        <v>71</v>
      </c>
      <c r="E59" s="66">
        <v>2.2000000000000002</v>
      </c>
      <c r="F59" s="68">
        <v>247</v>
      </c>
      <c r="G59" s="66">
        <v>4.0999999999999996</v>
      </c>
      <c r="H59" s="68">
        <v>300</v>
      </c>
      <c r="I59" s="66">
        <v>7.4</v>
      </c>
      <c r="J59" s="68">
        <v>329</v>
      </c>
      <c r="K59" s="66">
        <v>14.9</v>
      </c>
      <c r="L59" s="68">
        <v>164</v>
      </c>
      <c r="M59" s="66">
        <v>9.8000000000000007</v>
      </c>
      <c r="O59" s="82" t="s">
        <v>547</v>
      </c>
      <c r="P59" s="83" t="s">
        <v>548</v>
      </c>
      <c r="Q59" s="83" t="s">
        <v>164</v>
      </c>
      <c r="R59" s="83" t="s">
        <v>549</v>
      </c>
      <c r="S59" s="83" t="s">
        <v>164</v>
      </c>
      <c r="T59" s="83" t="s">
        <v>550</v>
      </c>
      <c r="U59" s="83" t="s">
        <v>164</v>
      </c>
      <c r="V59" s="83" t="s">
        <v>551</v>
      </c>
      <c r="W59" s="83" t="s">
        <v>164</v>
      </c>
      <c r="X59" s="83" t="s">
        <v>552</v>
      </c>
      <c r="Y59" s="83" t="s">
        <v>164</v>
      </c>
      <c r="Z59" s="83" t="s">
        <v>553</v>
      </c>
      <c r="AA59" s="83" t="s">
        <v>164</v>
      </c>
    </row>
    <row r="60" spans="1:33">
      <c r="A60" s="67" t="s">
        <v>131</v>
      </c>
      <c r="B60" s="68">
        <v>846</v>
      </c>
      <c r="C60" s="66">
        <v>4.9000000000000004</v>
      </c>
      <c r="D60" s="68">
        <v>34</v>
      </c>
      <c r="E60" s="66">
        <v>1.1000000000000001</v>
      </c>
      <c r="F60" s="68">
        <v>160</v>
      </c>
      <c r="G60" s="66">
        <v>2.7</v>
      </c>
      <c r="H60" s="68">
        <v>220</v>
      </c>
      <c r="I60" s="66">
        <v>5.4</v>
      </c>
      <c r="J60" s="68">
        <v>249</v>
      </c>
      <c r="K60" s="66">
        <v>11.3</v>
      </c>
      <c r="L60" s="68">
        <v>182</v>
      </c>
      <c r="M60" s="66">
        <v>10.9</v>
      </c>
      <c r="O60" s="84" t="s">
        <v>288</v>
      </c>
      <c r="P60" s="85" t="s">
        <v>554</v>
      </c>
      <c r="Q60" s="85" t="s">
        <v>432</v>
      </c>
      <c r="R60" s="85" t="s">
        <v>554</v>
      </c>
      <c r="S60" s="85" t="s">
        <v>413</v>
      </c>
      <c r="T60" s="85" t="s">
        <v>44</v>
      </c>
      <c r="U60" s="85" t="s">
        <v>44</v>
      </c>
      <c r="V60" s="85" t="s">
        <v>44</v>
      </c>
      <c r="W60" s="85" t="s">
        <v>44</v>
      </c>
      <c r="X60" s="85" t="s">
        <v>44</v>
      </c>
      <c r="Y60" s="85" t="s">
        <v>44</v>
      </c>
      <c r="Z60" s="85" t="s">
        <v>44</v>
      </c>
      <c r="AA60" s="85" t="s">
        <v>44</v>
      </c>
    </row>
    <row r="61" spans="1:33">
      <c r="A61" s="67" t="s">
        <v>132</v>
      </c>
      <c r="B61" s="68">
        <v>638</v>
      </c>
      <c r="C61" s="66">
        <v>3.7</v>
      </c>
      <c r="D61" s="68">
        <v>29</v>
      </c>
      <c r="E61" s="66">
        <v>0.9</v>
      </c>
      <c r="F61" s="68">
        <v>101</v>
      </c>
      <c r="G61" s="66">
        <v>1.7</v>
      </c>
      <c r="H61" s="68">
        <v>109</v>
      </c>
      <c r="I61" s="66">
        <v>2.7</v>
      </c>
      <c r="J61" s="68">
        <v>164</v>
      </c>
      <c r="K61" s="66">
        <v>7.4</v>
      </c>
      <c r="L61" s="68">
        <v>236</v>
      </c>
      <c r="M61" s="66">
        <v>14.1</v>
      </c>
      <c r="O61" s="84" t="s">
        <v>292</v>
      </c>
      <c r="P61" s="85" t="s">
        <v>555</v>
      </c>
      <c r="Q61" s="85" t="s">
        <v>291</v>
      </c>
      <c r="R61" s="85" t="s">
        <v>555</v>
      </c>
      <c r="S61" s="85" t="s">
        <v>556</v>
      </c>
      <c r="T61" s="85" t="s">
        <v>44</v>
      </c>
      <c r="U61" s="85" t="s">
        <v>44</v>
      </c>
      <c r="V61" s="85" t="s">
        <v>44</v>
      </c>
      <c r="W61" s="85" t="s">
        <v>44</v>
      </c>
      <c r="X61" s="85" t="s">
        <v>44</v>
      </c>
      <c r="Y61" s="85" t="s">
        <v>44</v>
      </c>
      <c r="Z61" s="85" t="s">
        <v>44</v>
      </c>
      <c r="AA61" s="85" t="s">
        <v>44</v>
      </c>
    </row>
    <row r="62" spans="1:33">
      <c r="A62" s="67" t="s">
        <v>133</v>
      </c>
      <c r="B62" s="68">
        <v>490</v>
      </c>
      <c r="C62" s="66">
        <v>2.8</v>
      </c>
      <c r="D62" s="68">
        <v>24</v>
      </c>
      <c r="E62" s="66">
        <v>0.7</v>
      </c>
      <c r="F62" s="68">
        <v>67</v>
      </c>
      <c r="G62" s="66">
        <v>1.1000000000000001</v>
      </c>
      <c r="H62" s="68">
        <v>66</v>
      </c>
      <c r="I62" s="66">
        <v>1.6</v>
      </c>
      <c r="J62" s="68">
        <v>122</v>
      </c>
      <c r="K62" s="66">
        <v>5.5</v>
      </c>
      <c r="L62" s="68">
        <v>211</v>
      </c>
      <c r="M62" s="66">
        <v>12.6</v>
      </c>
      <c r="O62" s="84" t="s">
        <v>296</v>
      </c>
      <c r="P62" s="85" t="s">
        <v>557</v>
      </c>
      <c r="Q62" s="85" t="s">
        <v>558</v>
      </c>
      <c r="R62" s="85" t="s">
        <v>559</v>
      </c>
      <c r="S62" s="85" t="s">
        <v>560</v>
      </c>
      <c r="T62" s="85" t="s">
        <v>561</v>
      </c>
      <c r="U62" s="85" t="s">
        <v>301</v>
      </c>
      <c r="V62" s="85" t="s">
        <v>44</v>
      </c>
      <c r="W62" s="85" t="s">
        <v>44</v>
      </c>
      <c r="X62" s="85" t="s">
        <v>44</v>
      </c>
      <c r="Y62" s="85" t="s">
        <v>44</v>
      </c>
      <c r="Z62" s="85" t="s">
        <v>44</v>
      </c>
      <c r="AA62" s="85" t="s">
        <v>44</v>
      </c>
    </row>
    <row r="63" spans="1:33">
      <c r="A63" s="67" t="s">
        <v>134</v>
      </c>
      <c r="B63" s="68">
        <v>386</v>
      </c>
      <c r="C63" s="66">
        <v>2.2000000000000002</v>
      </c>
      <c r="D63" s="68">
        <v>12</v>
      </c>
      <c r="E63" s="66">
        <v>0.4</v>
      </c>
      <c r="F63" s="68">
        <v>76</v>
      </c>
      <c r="G63" s="66">
        <v>1.3</v>
      </c>
      <c r="H63" s="68">
        <v>70</v>
      </c>
      <c r="I63" s="66">
        <v>1.7</v>
      </c>
      <c r="J63" s="68">
        <v>58</v>
      </c>
      <c r="K63" s="66">
        <v>2.6</v>
      </c>
      <c r="L63" s="68">
        <v>169</v>
      </c>
      <c r="M63" s="66">
        <v>10.1</v>
      </c>
      <c r="O63" s="84" t="s">
        <v>302</v>
      </c>
      <c r="P63" s="85" t="s">
        <v>562</v>
      </c>
      <c r="Q63" s="85" t="s">
        <v>399</v>
      </c>
      <c r="R63" s="85" t="s">
        <v>563</v>
      </c>
      <c r="S63" s="85" t="s">
        <v>380</v>
      </c>
      <c r="T63" s="85" t="s">
        <v>564</v>
      </c>
      <c r="U63" s="85" t="s">
        <v>240</v>
      </c>
      <c r="V63" s="85" t="s">
        <v>44</v>
      </c>
      <c r="W63" s="85" t="s">
        <v>44</v>
      </c>
      <c r="X63" s="85" t="s">
        <v>44</v>
      </c>
      <c r="Y63" s="85" t="s">
        <v>44</v>
      </c>
      <c r="Z63" s="85" t="s">
        <v>44</v>
      </c>
      <c r="AA63" s="85" t="s">
        <v>44</v>
      </c>
      <c r="AD63" s="106">
        <f>R63*(2/5)</f>
        <v>214.4</v>
      </c>
      <c r="AE63" s="103">
        <f>AD63/$AD$77</f>
        <v>3.3751023235312642E-2</v>
      </c>
      <c r="AF63" s="106">
        <f>T63*(2/5)</f>
        <v>98.800000000000011</v>
      </c>
      <c r="AG63" s="103">
        <f>AF63/$AF$77</f>
        <v>1.9396128626958265E-2</v>
      </c>
    </row>
    <row r="64" spans="1:33">
      <c r="A64" s="67" t="s">
        <v>135</v>
      </c>
      <c r="B64" s="68">
        <v>305</v>
      </c>
      <c r="C64" s="66">
        <v>1.8</v>
      </c>
      <c r="D64" s="68">
        <v>11</v>
      </c>
      <c r="E64" s="66">
        <v>0.3</v>
      </c>
      <c r="F64" s="68">
        <v>61</v>
      </c>
      <c r="G64" s="66">
        <v>1</v>
      </c>
      <c r="H64" s="68">
        <v>23</v>
      </c>
      <c r="I64" s="66">
        <v>0.6</v>
      </c>
      <c r="J64" s="68">
        <v>32</v>
      </c>
      <c r="K64" s="66">
        <v>1.4</v>
      </c>
      <c r="L64" s="68">
        <v>179</v>
      </c>
      <c r="M64" s="66">
        <v>10.7</v>
      </c>
      <c r="O64" s="84" t="s">
        <v>309</v>
      </c>
      <c r="P64" s="85" t="s">
        <v>330</v>
      </c>
      <c r="Q64" s="85" t="s">
        <v>306</v>
      </c>
      <c r="R64" s="85" t="s">
        <v>565</v>
      </c>
      <c r="S64" s="85" t="s">
        <v>339</v>
      </c>
      <c r="T64" s="85" t="s">
        <v>566</v>
      </c>
      <c r="U64" s="85" t="s">
        <v>237</v>
      </c>
      <c r="V64" s="85" t="s">
        <v>567</v>
      </c>
      <c r="W64" s="85" t="s">
        <v>436</v>
      </c>
      <c r="X64" s="85" t="s">
        <v>44</v>
      </c>
      <c r="Y64" s="85" t="s">
        <v>44</v>
      </c>
      <c r="Z64" s="85" t="s">
        <v>44</v>
      </c>
      <c r="AA64" s="85" t="s">
        <v>44</v>
      </c>
      <c r="AD64" s="107">
        <f>AD63+R64</f>
        <v>1126.4000000000001</v>
      </c>
      <c r="AE64" s="103">
        <f t="shared" ref="AE64:AE77" si="3">AD64/$AD$77</f>
        <v>0.17731880863925448</v>
      </c>
      <c r="AF64" s="107">
        <f>AF63+T64</f>
        <v>490.8</v>
      </c>
      <c r="AG64" s="103">
        <f t="shared" ref="AG64:AG77" si="4">AF64/$AF$77</f>
        <v>9.6352428442420202E-2</v>
      </c>
    </row>
    <row r="65" spans="1:33">
      <c r="A65" s="67" t="s">
        <v>136</v>
      </c>
      <c r="B65" s="68">
        <v>214</v>
      </c>
      <c r="C65" s="66">
        <v>1.2</v>
      </c>
      <c r="D65" s="68">
        <v>2</v>
      </c>
      <c r="E65" s="66">
        <v>0.1</v>
      </c>
      <c r="F65" s="68">
        <v>13</v>
      </c>
      <c r="G65" s="66">
        <v>0.2</v>
      </c>
      <c r="H65" s="68">
        <v>30</v>
      </c>
      <c r="I65" s="66">
        <v>0.7</v>
      </c>
      <c r="J65" s="68">
        <v>15</v>
      </c>
      <c r="K65" s="66">
        <v>0.7</v>
      </c>
      <c r="L65" s="68">
        <v>154</v>
      </c>
      <c r="M65" s="66">
        <v>9.1999999999999993</v>
      </c>
      <c r="O65" s="84" t="s">
        <v>317</v>
      </c>
      <c r="P65" s="85" t="s">
        <v>568</v>
      </c>
      <c r="Q65" s="85" t="s">
        <v>448</v>
      </c>
      <c r="R65" s="85" t="s">
        <v>569</v>
      </c>
      <c r="S65" s="85" t="s">
        <v>570</v>
      </c>
      <c r="T65" s="85" t="s">
        <v>571</v>
      </c>
      <c r="U65" s="85" t="s">
        <v>406</v>
      </c>
      <c r="V65" s="85" t="s">
        <v>572</v>
      </c>
      <c r="W65" s="85" t="s">
        <v>573</v>
      </c>
      <c r="X65" s="85" t="s">
        <v>44</v>
      </c>
      <c r="Y65" s="85" t="s">
        <v>44</v>
      </c>
      <c r="Z65" s="85" t="s">
        <v>44</v>
      </c>
      <c r="AA65" s="85" t="s">
        <v>44</v>
      </c>
      <c r="AD65" s="107">
        <f>AD64+R65</f>
        <v>2322.4</v>
      </c>
      <c r="AE65" s="103">
        <f t="shared" si="3"/>
        <v>0.36559410616459925</v>
      </c>
      <c r="AF65" s="107">
        <f>AF64+T65</f>
        <v>999.8</v>
      </c>
      <c r="AG65" s="103">
        <f t="shared" si="4"/>
        <v>0.1962778279477011</v>
      </c>
    </row>
    <row r="66" spans="1:33">
      <c r="A66" s="67" t="s">
        <v>137</v>
      </c>
      <c r="B66" s="68">
        <v>136</v>
      </c>
      <c r="C66" s="66">
        <v>0.8</v>
      </c>
      <c r="D66" s="68" t="s">
        <v>44</v>
      </c>
      <c r="E66" s="66">
        <v>0</v>
      </c>
      <c r="F66" s="68">
        <v>16</v>
      </c>
      <c r="G66" s="66">
        <v>0.3</v>
      </c>
      <c r="H66" s="68">
        <v>29</v>
      </c>
      <c r="I66" s="66">
        <v>0.7</v>
      </c>
      <c r="J66" s="68">
        <v>19</v>
      </c>
      <c r="K66" s="66">
        <v>0.9</v>
      </c>
      <c r="L66" s="68">
        <v>72</v>
      </c>
      <c r="M66" s="66">
        <v>4.3</v>
      </c>
      <c r="O66" s="84" t="s">
        <v>326</v>
      </c>
      <c r="P66" s="85" t="s">
        <v>574</v>
      </c>
      <c r="Q66" s="85" t="s">
        <v>575</v>
      </c>
      <c r="R66" s="85" t="s">
        <v>576</v>
      </c>
      <c r="S66" s="85" t="s">
        <v>577</v>
      </c>
      <c r="T66" s="85" t="s">
        <v>578</v>
      </c>
      <c r="U66" s="85" t="s">
        <v>579</v>
      </c>
      <c r="V66" s="85" t="s">
        <v>580</v>
      </c>
      <c r="W66" s="85" t="s">
        <v>581</v>
      </c>
      <c r="X66" s="85" t="s">
        <v>582</v>
      </c>
      <c r="Y66" s="85" t="s">
        <v>335</v>
      </c>
      <c r="Z66" s="85" t="s">
        <v>44</v>
      </c>
      <c r="AA66" s="85" t="s">
        <v>44</v>
      </c>
      <c r="AD66" s="107">
        <f t="shared" ref="AD66:AD77" si="5">AD65+R66</f>
        <v>3428.4</v>
      </c>
      <c r="AE66" s="103">
        <f t="shared" si="3"/>
        <v>0.5397015301303445</v>
      </c>
      <c r="AF66" s="107">
        <f t="shared" ref="AF66:AF77" si="6">AF65+T66</f>
        <v>1682.8</v>
      </c>
      <c r="AG66" s="103">
        <f t="shared" si="4"/>
        <v>0.33036240135066158</v>
      </c>
    </row>
    <row r="67" spans="1:33">
      <c r="A67" s="69"/>
      <c r="B67" s="65"/>
      <c r="C67" s="66"/>
      <c r="D67" s="68"/>
      <c r="E67" s="66"/>
      <c r="F67" s="68"/>
      <c r="G67" s="66"/>
      <c r="H67" s="68"/>
      <c r="I67" s="66"/>
      <c r="J67" s="68"/>
      <c r="K67" s="66"/>
      <c r="L67" s="68"/>
      <c r="M67" s="66"/>
      <c r="O67" s="84" t="s">
        <v>336</v>
      </c>
      <c r="P67" s="85" t="s">
        <v>583</v>
      </c>
      <c r="Q67" s="85" t="s">
        <v>366</v>
      </c>
      <c r="R67" s="85" t="s">
        <v>584</v>
      </c>
      <c r="S67" s="85" t="s">
        <v>585</v>
      </c>
      <c r="T67" s="85" t="s">
        <v>586</v>
      </c>
      <c r="U67" s="85" t="s">
        <v>587</v>
      </c>
      <c r="V67" s="85" t="s">
        <v>588</v>
      </c>
      <c r="W67" s="85" t="s">
        <v>210</v>
      </c>
      <c r="X67" s="85" t="s">
        <v>589</v>
      </c>
      <c r="Y67" s="85" t="s">
        <v>311</v>
      </c>
      <c r="Z67" s="85" t="s">
        <v>44</v>
      </c>
      <c r="AA67" s="85" t="s">
        <v>44</v>
      </c>
      <c r="AD67" s="107">
        <f t="shared" si="5"/>
        <v>4329.3999999999996</v>
      </c>
      <c r="AE67" s="103">
        <f t="shared" si="3"/>
        <v>0.68153768654366853</v>
      </c>
      <c r="AF67" s="107">
        <f t="shared" si="6"/>
        <v>2576.8000000000002</v>
      </c>
      <c r="AG67" s="103">
        <f t="shared" si="4"/>
        <v>0.50586988103184261</v>
      </c>
    </row>
    <row r="68" spans="1:33">
      <c r="A68" s="67" t="s">
        <v>138</v>
      </c>
      <c r="B68" s="65">
        <v>1086</v>
      </c>
      <c r="C68" s="66">
        <v>6.3</v>
      </c>
      <c r="D68" s="68">
        <v>572</v>
      </c>
      <c r="E68" s="66">
        <v>17.600000000000001</v>
      </c>
      <c r="F68" s="68">
        <v>505</v>
      </c>
      <c r="G68" s="66">
        <v>8.4</v>
      </c>
      <c r="H68" s="68">
        <v>9</v>
      </c>
      <c r="I68" s="66">
        <v>0.2</v>
      </c>
      <c r="J68" s="68" t="s">
        <v>92</v>
      </c>
      <c r="K68" s="66" t="s">
        <v>92</v>
      </c>
      <c r="L68" s="68" t="s">
        <v>92</v>
      </c>
      <c r="M68" s="66" t="s">
        <v>92</v>
      </c>
      <c r="O68" s="84" t="s">
        <v>345</v>
      </c>
      <c r="P68" s="85" t="s">
        <v>590</v>
      </c>
      <c r="Q68" s="85" t="s">
        <v>575</v>
      </c>
      <c r="R68" s="85" t="s">
        <v>591</v>
      </c>
      <c r="S68" s="85" t="s">
        <v>581</v>
      </c>
      <c r="T68" s="85" t="s">
        <v>592</v>
      </c>
      <c r="U68" s="85" t="s">
        <v>593</v>
      </c>
      <c r="V68" s="85" t="s">
        <v>594</v>
      </c>
      <c r="W68" s="85" t="s">
        <v>341</v>
      </c>
      <c r="X68" s="85" t="s">
        <v>595</v>
      </c>
      <c r="Y68" s="85" t="s">
        <v>596</v>
      </c>
      <c r="Z68" s="85" t="s">
        <v>597</v>
      </c>
      <c r="AA68" s="85" t="s">
        <v>434</v>
      </c>
      <c r="AD68" s="107">
        <f t="shared" si="5"/>
        <v>4950.3999999999996</v>
      </c>
      <c r="AE68" s="103">
        <f t="shared" si="3"/>
        <v>0.77929601410490523</v>
      </c>
      <c r="AF68" s="107">
        <f t="shared" si="6"/>
        <v>3288.8</v>
      </c>
      <c r="AG68" s="103">
        <f t="shared" si="4"/>
        <v>0.64564765008441638</v>
      </c>
    </row>
    <row r="69" spans="1:33">
      <c r="A69" s="67" t="s">
        <v>139</v>
      </c>
      <c r="B69" s="65">
        <v>16135</v>
      </c>
      <c r="C69" s="66">
        <v>93.7</v>
      </c>
      <c r="D69" s="65">
        <v>2685</v>
      </c>
      <c r="E69" s="66">
        <v>82.4</v>
      </c>
      <c r="F69" s="65">
        <v>5495</v>
      </c>
      <c r="G69" s="66">
        <v>91.6</v>
      </c>
      <c r="H69" s="65">
        <v>4071</v>
      </c>
      <c r="I69" s="66">
        <v>99.8</v>
      </c>
      <c r="J69" s="65">
        <v>2213</v>
      </c>
      <c r="K69" s="66">
        <v>100</v>
      </c>
      <c r="L69" s="65">
        <v>1670</v>
      </c>
      <c r="M69" s="66">
        <v>100</v>
      </c>
      <c r="O69" s="84" t="s">
        <v>357</v>
      </c>
      <c r="P69" s="85" t="s">
        <v>598</v>
      </c>
      <c r="Q69" s="85" t="s">
        <v>599</v>
      </c>
      <c r="R69" s="85" t="s">
        <v>600</v>
      </c>
      <c r="S69" s="85" t="s">
        <v>187</v>
      </c>
      <c r="T69" s="85" t="s">
        <v>601</v>
      </c>
      <c r="U69" s="85" t="s">
        <v>602</v>
      </c>
      <c r="V69" s="85" t="s">
        <v>603</v>
      </c>
      <c r="W69" s="85" t="s">
        <v>604</v>
      </c>
      <c r="X69" s="85" t="s">
        <v>605</v>
      </c>
      <c r="Y69" s="85" t="s">
        <v>593</v>
      </c>
      <c r="Z69" s="85" t="s">
        <v>606</v>
      </c>
      <c r="AA69" s="85" t="s">
        <v>311</v>
      </c>
      <c r="AD69" s="107">
        <f t="shared" si="5"/>
        <v>5413.4</v>
      </c>
      <c r="AE69" s="103">
        <f t="shared" si="3"/>
        <v>0.85218185252817835</v>
      </c>
      <c r="AF69" s="107">
        <f t="shared" si="6"/>
        <v>3900.8</v>
      </c>
      <c r="AG69" s="103">
        <f t="shared" si="4"/>
        <v>0.76579371000039265</v>
      </c>
    </row>
    <row r="70" spans="1:33">
      <c r="A70" s="69"/>
      <c r="B70" s="65"/>
      <c r="C70" s="66"/>
      <c r="D70" s="68"/>
      <c r="E70" s="66"/>
      <c r="F70" s="68"/>
      <c r="G70" s="66"/>
      <c r="H70" s="68"/>
      <c r="I70" s="66"/>
      <c r="J70" s="68"/>
      <c r="K70" s="66"/>
      <c r="L70" s="68"/>
      <c r="M70" s="66"/>
      <c r="O70" s="84" t="s">
        <v>369</v>
      </c>
      <c r="P70" s="85" t="s">
        <v>607</v>
      </c>
      <c r="Q70" s="85" t="s">
        <v>608</v>
      </c>
      <c r="R70" s="85" t="s">
        <v>609</v>
      </c>
      <c r="S70" s="85" t="s">
        <v>392</v>
      </c>
      <c r="T70" s="85" t="s">
        <v>610</v>
      </c>
      <c r="U70" s="85" t="s">
        <v>611</v>
      </c>
      <c r="V70" s="85" t="s">
        <v>612</v>
      </c>
      <c r="W70" s="85" t="s">
        <v>613</v>
      </c>
      <c r="X70" s="85" t="s">
        <v>614</v>
      </c>
      <c r="Y70" s="85" t="s">
        <v>615</v>
      </c>
      <c r="Z70" s="85" t="s">
        <v>616</v>
      </c>
      <c r="AA70" s="85" t="s">
        <v>617</v>
      </c>
      <c r="AD70" s="107">
        <f t="shared" si="5"/>
        <v>5724.4</v>
      </c>
      <c r="AE70" s="103">
        <f t="shared" si="3"/>
        <v>0.90113972671746112</v>
      </c>
      <c r="AF70" s="107">
        <f t="shared" si="6"/>
        <v>4283.8</v>
      </c>
      <c r="AG70" s="103">
        <f t="shared" si="4"/>
        <v>0.84098315599356077</v>
      </c>
    </row>
    <row r="71" spans="1:33">
      <c r="A71" s="67" t="s">
        <v>140</v>
      </c>
      <c r="B71" s="65">
        <v>1210</v>
      </c>
      <c r="C71" s="66">
        <v>7</v>
      </c>
      <c r="D71" s="68">
        <v>605</v>
      </c>
      <c r="E71" s="66">
        <v>18.600000000000001</v>
      </c>
      <c r="F71" s="68">
        <v>570</v>
      </c>
      <c r="G71" s="66">
        <v>9.5</v>
      </c>
      <c r="H71" s="68">
        <v>35</v>
      </c>
      <c r="I71" s="66">
        <v>0.9</v>
      </c>
      <c r="J71" s="68" t="s">
        <v>92</v>
      </c>
      <c r="K71" s="66" t="s">
        <v>92</v>
      </c>
      <c r="L71" s="68" t="s">
        <v>92</v>
      </c>
      <c r="M71" s="66" t="s">
        <v>92</v>
      </c>
      <c r="O71" s="84" t="s">
        <v>378</v>
      </c>
      <c r="P71" s="85" t="s">
        <v>618</v>
      </c>
      <c r="Q71" s="85" t="s">
        <v>619</v>
      </c>
      <c r="R71" s="85" t="s">
        <v>620</v>
      </c>
      <c r="S71" s="85" t="s">
        <v>382</v>
      </c>
      <c r="T71" s="85" t="s">
        <v>621</v>
      </c>
      <c r="U71" s="85" t="s">
        <v>622</v>
      </c>
      <c r="V71" s="85" t="s">
        <v>395</v>
      </c>
      <c r="W71" s="85" t="s">
        <v>215</v>
      </c>
      <c r="X71" s="85" t="s">
        <v>623</v>
      </c>
      <c r="Y71" s="85" t="s">
        <v>615</v>
      </c>
      <c r="Z71" s="85" t="s">
        <v>624</v>
      </c>
      <c r="AA71" s="85" t="s">
        <v>328</v>
      </c>
      <c r="AD71" s="107">
        <f t="shared" si="5"/>
        <v>5958.4</v>
      </c>
      <c r="AE71" s="103">
        <f t="shared" si="3"/>
        <v>0.93797619797241982</v>
      </c>
      <c r="AF71" s="107">
        <f t="shared" si="6"/>
        <v>4578.8</v>
      </c>
      <c r="AG71" s="103">
        <f t="shared" si="4"/>
        <v>0.89889669794652327</v>
      </c>
    </row>
    <row r="72" spans="1:33">
      <c r="A72" s="67" t="s">
        <v>141</v>
      </c>
      <c r="B72" s="65">
        <v>16011</v>
      </c>
      <c r="C72" s="66">
        <v>93</v>
      </c>
      <c r="D72" s="65">
        <v>2652</v>
      </c>
      <c r="E72" s="66">
        <v>81.400000000000006</v>
      </c>
      <c r="F72" s="65">
        <v>5431</v>
      </c>
      <c r="G72" s="66">
        <v>90.5</v>
      </c>
      <c r="H72" s="65">
        <v>4045</v>
      </c>
      <c r="I72" s="66">
        <v>99.1</v>
      </c>
      <c r="J72" s="65">
        <v>2213</v>
      </c>
      <c r="K72" s="66">
        <v>100</v>
      </c>
      <c r="L72" s="65">
        <v>1670</v>
      </c>
      <c r="M72" s="66">
        <v>100</v>
      </c>
      <c r="O72" s="84" t="s">
        <v>387</v>
      </c>
      <c r="P72" s="85" t="s">
        <v>625</v>
      </c>
      <c r="Q72" s="85" t="s">
        <v>626</v>
      </c>
      <c r="R72" s="85" t="s">
        <v>627</v>
      </c>
      <c r="S72" s="85" t="s">
        <v>628</v>
      </c>
      <c r="T72" s="85" t="s">
        <v>629</v>
      </c>
      <c r="U72" s="85" t="s">
        <v>295</v>
      </c>
      <c r="V72" s="85" t="s">
        <v>630</v>
      </c>
      <c r="W72" s="85" t="s">
        <v>189</v>
      </c>
      <c r="X72" s="85" t="s">
        <v>631</v>
      </c>
      <c r="Y72" s="85" t="s">
        <v>632</v>
      </c>
      <c r="Z72" s="85" t="s">
        <v>633</v>
      </c>
      <c r="AA72" s="85" t="s">
        <v>396</v>
      </c>
      <c r="AD72" s="107">
        <f t="shared" si="5"/>
        <v>6128.4</v>
      </c>
      <c r="AE72" s="103">
        <f t="shared" si="3"/>
        <v>0.96473773691833009</v>
      </c>
      <c r="AF72" s="107">
        <f t="shared" si="6"/>
        <v>4786.8</v>
      </c>
      <c r="AG72" s="103">
        <f t="shared" si="4"/>
        <v>0.93973065295064584</v>
      </c>
    </row>
    <row r="73" spans="1:33">
      <c r="A73" s="69" t="s">
        <v>58</v>
      </c>
      <c r="B73" s="65"/>
      <c r="C73" s="66"/>
      <c r="D73" s="68"/>
      <c r="E73" s="66"/>
      <c r="F73" s="68"/>
      <c r="G73" s="66"/>
      <c r="H73" s="68"/>
      <c r="I73" s="66"/>
      <c r="J73" s="68"/>
      <c r="K73" s="66"/>
      <c r="L73" s="68"/>
      <c r="M73" s="66"/>
      <c r="O73" s="84" t="s">
        <v>397</v>
      </c>
      <c r="P73" s="85" t="s">
        <v>634</v>
      </c>
      <c r="Q73" s="85" t="s">
        <v>537</v>
      </c>
      <c r="R73" s="85" t="s">
        <v>635</v>
      </c>
      <c r="S73" s="85" t="s">
        <v>301</v>
      </c>
      <c r="T73" s="85" t="s">
        <v>190</v>
      </c>
      <c r="U73" s="85" t="s">
        <v>438</v>
      </c>
      <c r="V73" s="85" t="s">
        <v>636</v>
      </c>
      <c r="W73" s="85" t="s">
        <v>399</v>
      </c>
      <c r="X73" s="85" t="s">
        <v>637</v>
      </c>
      <c r="Y73" s="85" t="s">
        <v>313</v>
      </c>
      <c r="Z73" s="85" t="s">
        <v>188</v>
      </c>
      <c r="AA73" s="85" t="s">
        <v>638</v>
      </c>
      <c r="AD73" s="107">
        <f t="shared" si="5"/>
        <v>6196.4</v>
      </c>
      <c r="AE73" s="103">
        <f t="shared" si="3"/>
        <v>0.9754423524966942</v>
      </c>
      <c r="AF73" s="107">
        <f t="shared" si="6"/>
        <v>4889.8</v>
      </c>
      <c r="AG73" s="103">
        <f t="shared" si="4"/>
        <v>0.95995131336134121</v>
      </c>
    </row>
    <row r="74" spans="1:33">
      <c r="A74" s="67" t="s">
        <v>142</v>
      </c>
      <c r="B74" s="65">
        <v>1541</v>
      </c>
      <c r="C74" s="66">
        <v>8.9</v>
      </c>
      <c r="D74" s="68">
        <v>699</v>
      </c>
      <c r="E74" s="66">
        <v>21.5</v>
      </c>
      <c r="F74" s="68">
        <v>740</v>
      </c>
      <c r="G74" s="66">
        <v>12.3</v>
      </c>
      <c r="H74" s="68">
        <v>102</v>
      </c>
      <c r="I74" s="66">
        <v>2.5</v>
      </c>
      <c r="J74" s="68" t="s">
        <v>92</v>
      </c>
      <c r="K74" s="66" t="s">
        <v>92</v>
      </c>
      <c r="L74" s="68" t="s">
        <v>92</v>
      </c>
      <c r="M74" s="66" t="s">
        <v>92</v>
      </c>
      <c r="O74" s="84" t="s">
        <v>409</v>
      </c>
      <c r="P74" s="85" t="s">
        <v>639</v>
      </c>
      <c r="Q74" s="85" t="s">
        <v>193</v>
      </c>
      <c r="R74" s="85" t="s">
        <v>640</v>
      </c>
      <c r="S74" s="85" t="s">
        <v>434</v>
      </c>
      <c r="T74" s="85" t="s">
        <v>641</v>
      </c>
      <c r="U74" s="85" t="s">
        <v>642</v>
      </c>
      <c r="V74" s="85" t="s">
        <v>643</v>
      </c>
      <c r="W74" s="85" t="s">
        <v>421</v>
      </c>
      <c r="X74" s="85" t="s">
        <v>190</v>
      </c>
      <c r="Y74" s="85" t="s">
        <v>573</v>
      </c>
      <c r="Z74" s="85" t="s">
        <v>644</v>
      </c>
      <c r="AA74" s="85" t="s">
        <v>645</v>
      </c>
      <c r="AD74" s="107">
        <f t="shared" si="5"/>
        <v>6271.4</v>
      </c>
      <c r="AE74" s="103">
        <f t="shared" si="3"/>
        <v>0.98724891379636048</v>
      </c>
      <c r="AF74" s="107">
        <f t="shared" si="6"/>
        <v>4979.8</v>
      </c>
      <c r="AG74" s="103">
        <f t="shared" si="4"/>
        <v>0.97761985158427889</v>
      </c>
    </row>
    <row r="75" spans="1:33">
      <c r="A75" s="67" t="s">
        <v>143</v>
      </c>
      <c r="B75" s="65">
        <v>15680</v>
      </c>
      <c r="C75" s="66">
        <v>91.1</v>
      </c>
      <c r="D75" s="65">
        <v>2559</v>
      </c>
      <c r="E75" s="66">
        <v>78.5</v>
      </c>
      <c r="F75" s="65">
        <v>5261</v>
      </c>
      <c r="G75" s="66">
        <v>87.7</v>
      </c>
      <c r="H75" s="65">
        <v>3978</v>
      </c>
      <c r="I75" s="66">
        <v>97.5</v>
      </c>
      <c r="J75" s="65">
        <v>2213</v>
      </c>
      <c r="K75" s="66">
        <v>100</v>
      </c>
      <c r="L75" s="65">
        <v>1670</v>
      </c>
      <c r="M75" s="66">
        <v>100</v>
      </c>
      <c r="O75" s="84" t="s">
        <v>419</v>
      </c>
      <c r="P75" s="85" t="s">
        <v>588</v>
      </c>
      <c r="Q75" s="85" t="s">
        <v>642</v>
      </c>
      <c r="R75" s="85" t="s">
        <v>567</v>
      </c>
      <c r="S75" s="85" t="s">
        <v>290</v>
      </c>
      <c r="T75" s="85" t="s">
        <v>646</v>
      </c>
      <c r="U75" s="85" t="s">
        <v>434</v>
      </c>
      <c r="V75" s="85" t="s">
        <v>647</v>
      </c>
      <c r="W75" s="85" t="s">
        <v>291</v>
      </c>
      <c r="X75" s="85" t="s">
        <v>647</v>
      </c>
      <c r="Y75" s="85" t="s">
        <v>558</v>
      </c>
      <c r="Z75" s="85" t="s">
        <v>648</v>
      </c>
      <c r="AA75" s="85" t="s">
        <v>313</v>
      </c>
      <c r="AD75" s="107">
        <f t="shared" si="5"/>
        <v>6310.4</v>
      </c>
      <c r="AE75" s="103">
        <f t="shared" si="3"/>
        <v>0.99338832567218693</v>
      </c>
      <c r="AF75" s="107">
        <f t="shared" si="6"/>
        <v>5034.8</v>
      </c>
      <c r="AG75" s="103">
        <f t="shared" si="4"/>
        <v>0.9884172916094075</v>
      </c>
    </row>
    <row r="76" spans="1:33">
      <c r="A76" s="69" t="s">
        <v>58</v>
      </c>
      <c r="B76" s="65"/>
      <c r="C76" s="66"/>
      <c r="D76" s="68"/>
      <c r="E76" s="66"/>
      <c r="F76" s="65"/>
      <c r="G76" s="66"/>
      <c r="H76" s="68"/>
      <c r="I76" s="66"/>
      <c r="J76" s="68"/>
      <c r="K76" s="66"/>
      <c r="L76" s="68"/>
      <c r="M76" s="66"/>
      <c r="O76" s="84" t="s">
        <v>428</v>
      </c>
      <c r="P76" s="85" t="s">
        <v>649</v>
      </c>
      <c r="Q76" s="85" t="s">
        <v>401</v>
      </c>
      <c r="R76" s="85" t="s">
        <v>650</v>
      </c>
      <c r="S76" s="85" t="s">
        <v>443</v>
      </c>
      <c r="T76" s="85" t="s">
        <v>651</v>
      </c>
      <c r="U76" s="85" t="s">
        <v>335</v>
      </c>
      <c r="V76" s="85" t="s">
        <v>652</v>
      </c>
      <c r="W76" s="85" t="s">
        <v>335</v>
      </c>
      <c r="X76" s="85" t="s">
        <v>653</v>
      </c>
      <c r="Y76" s="85" t="s">
        <v>415</v>
      </c>
      <c r="Z76" s="85" t="s">
        <v>654</v>
      </c>
      <c r="AA76" s="85" t="s">
        <v>655</v>
      </c>
      <c r="AD76" s="107">
        <f t="shared" si="5"/>
        <v>6332.4</v>
      </c>
      <c r="AE76" s="103">
        <f t="shared" si="3"/>
        <v>0.9968515836534223</v>
      </c>
      <c r="AF76" s="107">
        <f t="shared" si="6"/>
        <v>5078.8</v>
      </c>
      <c r="AG76" s="103">
        <f t="shared" si="4"/>
        <v>0.99705524362951037</v>
      </c>
    </row>
    <row r="77" spans="1:33">
      <c r="A77" s="67" t="s">
        <v>144</v>
      </c>
      <c r="B77" s="65">
        <v>2265</v>
      </c>
      <c r="C77" s="66">
        <v>13.2</v>
      </c>
      <c r="D77" s="68">
        <v>945</v>
      </c>
      <c r="E77" s="66">
        <v>29</v>
      </c>
      <c r="F77" s="65">
        <v>1071</v>
      </c>
      <c r="G77" s="66">
        <v>17.8</v>
      </c>
      <c r="H77" s="68">
        <v>249</v>
      </c>
      <c r="I77" s="66">
        <v>6.1</v>
      </c>
      <c r="J77" s="68" t="s">
        <v>92</v>
      </c>
      <c r="K77" s="66" t="s">
        <v>92</v>
      </c>
      <c r="L77" s="68" t="s">
        <v>92</v>
      </c>
      <c r="M77" s="66" t="s">
        <v>92</v>
      </c>
      <c r="O77" s="84" t="s">
        <v>440</v>
      </c>
      <c r="P77" s="85" t="s">
        <v>656</v>
      </c>
      <c r="Q77" s="85" t="s">
        <v>434</v>
      </c>
      <c r="R77" s="85" t="s">
        <v>657</v>
      </c>
      <c r="S77" s="85" t="s">
        <v>443</v>
      </c>
      <c r="T77" s="85" t="s">
        <v>582</v>
      </c>
      <c r="U77" s="85" t="s">
        <v>443</v>
      </c>
      <c r="V77" s="85" t="s">
        <v>658</v>
      </c>
      <c r="W77" s="85" t="s">
        <v>659</v>
      </c>
      <c r="X77" s="85" t="s">
        <v>334</v>
      </c>
      <c r="Y77" s="85" t="s">
        <v>642</v>
      </c>
      <c r="Z77" s="85" t="s">
        <v>660</v>
      </c>
      <c r="AA77" s="85" t="s">
        <v>235</v>
      </c>
      <c r="AD77" s="107">
        <f t="shared" si="5"/>
        <v>6352.4</v>
      </c>
      <c r="AE77" s="103">
        <f t="shared" si="3"/>
        <v>1</v>
      </c>
      <c r="AF77" s="107">
        <f t="shared" si="6"/>
        <v>5093.8</v>
      </c>
      <c r="AG77" s="103">
        <f t="shared" si="4"/>
        <v>1</v>
      </c>
    </row>
    <row r="78" spans="1:33">
      <c r="A78" s="67" t="s">
        <v>145</v>
      </c>
      <c r="B78" s="65">
        <v>14957</v>
      </c>
      <c r="C78" s="66">
        <v>86.8</v>
      </c>
      <c r="D78" s="65">
        <v>2313</v>
      </c>
      <c r="E78" s="66">
        <v>71</v>
      </c>
      <c r="F78" s="65">
        <v>4930</v>
      </c>
      <c r="G78" s="66">
        <v>82.2</v>
      </c>
      <c r="H78" s="65">
        <v>3831</v>
      </c>
      <c r="I78" s="66">
        <v>93.9</v>
      </c>
      <c r="J78" s="65">
        <v>2213</v>
      </c>
      <c r="K78" s="66">
        <v>100</v>
      </c>
      <c r="L78" s="65">
        <v>1670</v>
      </c>
      <c r="M78" s="66">
        <v>100</v>
      </c>
      <c r="O78" s="84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</row>
    <row r="79" spans="1:33">
      <c r="A79" s="69"/>
      <c r="B79" s="65"/>
      <c r="C79" s="66"/>
      <c r="D79" s="65"/>
      <c r="E79" s="66"/>
      <c r="F79" s="65"/>
      <c r="G79" s="66"/>
      <c r="H79" s="65"/>
      <c r="I79" s="66"/>
      <c r="J79" s="65"/>
      <c r="K79" s="66"/>
      <c r="L79" s="68"/>
      <c r="M79" s="66"/>
      <c r="O79" s="84" t="s">
        <v>449</v>
      </c>
      <c r="P79" s="85" t="s">
        <v>661</v>
      </c>
      <c r="Q79" s="85" t="s">
        <v>451</v>
      </c>
      <c r="R79" s="85" t="s">
        <v>662</v>
      </c>
      <c r="S79" s="85" t="s">
        <v>215</v>
      </c>
      <c r="T79" s="85" t="s">
        <v>561</v>
      </c>
      <c r="U79" s="85" t="s">
        <v>301</v>
      </c>
      <c r="V79" s="85" t="s">
        <v>44</v>
      </c>
      <c r="W79" s="85" t="s">
        <v>44</v>
      </c>
      <c r="X79" s="85" t="s">
        <v>44</v>
      </c>
      <c r="Y79" s="85" t="s">
        <v>44</v>
      </c>
      <c r="Z79" s="85" t="s">
        <v>44</v>
      </c>
      <c r="AA79" s="85" t="s">
        <v>44</v>
      </c>
    </row>
    <row r="80" spans="1:33">
      <c r="A80" s="67" t="s">
        <v>146</v>
      </c>
      <c r="B80" s="65">
        <v>14206</v>
      </c>
      <c r="C80" s="66">
        <v>82.5</v>
      </c>
      <c r="D80" s="65">
        <v>3145</v>
      </c>
      <c r="E80" s="66">
        <v>96.5</v>
      </c>
      <c r="F80" s="65">
        <v>5506</v>
      </c>
      <c r="G80" s="66">
        <v>91.8</v>
      </c>
      <c r="H80" s="65">
        <v>3533</v>
      </c>
      <c r="I80" s="66">
        <v>86.6</v>
      </c>
      <c r="J80" s="65">
        <v>1554</v>
      </c>
      <c r="K80" s="66">
        <v>70.2</v>
      </c>
      <c r="L80" s="68">
        <v>469</v>
      </c>
      <c r="M80" s="66">
        <v>28.1</v>
      </c>
      <c r="O80" s="84" t="s">
        <v>453</v>
      </c>
      <c r="P80" s="85" t="s">
        <v>663</v>
      </c>
      <c r="Q80" s="85" t="s">
        <v>455</v>
      </c>
      <c r="R80" s="85" t="s">
        <v>664</v>
      </c>
      <c r="S80" s="85" t="s">
        <v>457</v>
      </c>
      <c r="T80" s="85" t="s">
        <v>665</v>
      </c>
      <c r="U80" s="85" t="s">
        <v>459</v>
      </c>
      <c r="V80" s="85" t="s">
        <v>551</v>
      </c>
      <c r="W80" s="85" t="s">
        <v>164</v>
      </c>
      <c r="X80" s="85" t="s">
        <v>552</v>
      </c>
      <c r="Y80" s="85" t="s">
        <v>164</v>
      </c>
      <c r="Z80" s="85" t="s">
        <v>553</v>
      </c>
      <c r="AA80" s="85" t="s">
        <v>164</v>
      </c>
    </row>
    <row r="81" spans="1:27">
      <c r="A81" s="67" t="s">
        <v>153</v>
      </c>
      <c r="B81" s="65">
        <v>3015</v>
      </c>
      <c r="C81" s="66">
        <v>17.5</v>
      </c>
      <c r="D81" s="68">
        <v>113</v>
      </c>
      <c r="E81" s="66">
        <v>3.5</v>
      </c>
      <c r="F81" s="68">
        <v>495</v>
      </c>
      <c r="G81" s="66">
        <v>8.1999999999999993</v>
      </c>
      <c r="H81" s="68">
        <v>547</v>
      </c>
      <c r="I81" s="66">
        <v>13.4</v>
      </c>
      <c r="J81" s="68">
        <v>659</v>
      </c>
      <c r="K81" s="66">
        <v>29.8</v>
      </c>
      <c r="L81" s="65">
        <v>1201</v>
      </c>
      <c r="M81" s="66">
        <v>71.900000000000006</v>
      </c>
      <c r="O81" s="84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</row>
    <row r="82" spans="1:27">
      <c r="A82" s="69"/>
      <c r="B82" s="65"/>
      <c r="C82" s="66"/>
      <c r="D82" s="65"/>
      <c r="E82" s="66"/>
      <c r="F82" s="65"/>
      <c r="G82" s="66"/>
      <c r="H82" s="65"/>
      <c r="I82" s="66"/>
      <c r="J82" s="65"/>
      <c r="K82" s="66"/>
      <c r="L82" s="68"/>
      <c r="M82" s="66"/>
      <c r="O82" s="84" t="s">
        <v>460</v>
      </c>
      <c r="P82" s="85" t="s">
        <v>666</v>
      </c>
      <c r="Q82" s="85" t="s">
        <v>667</v>
      </c>
      <c r="R82" s="85" t="s">
        <v>668</v>
      </c>
      <c r="S82" s="85" t="s">
        <v>669</v>
      </c>
      <c r="T82" s="85" t="s">
        <v>437</v>
      </c>
      <c r="U82" s="85" t="s">
        <v>294</v>
      </c>
      <c r="V82" s="85" t="s">
        <v>44</v>
      </c>
      <c r="W82" s="85" t="s">
        <v>44</v>
      </c>
      <c r="X82" s="85" t="s">
        <v>44</v>
      </c>
      <c r="Y82" s="85" t="s">
        <v>44</v>
      </c>
      <c r="Z82" s="85" t="s">
        <v>44</v>
      </c>
      <c r="AA82" s="85" t="s">
        <v>44</v>
      </c>
    </row>
    <row r="83" spans="1:27">
      <c r="A83" s="67" t="s">
        <v>148</v>
      </c>
      <c r="B83" s="65">
        <v>15690</v>
      </c>
      <c r="C83" s="66">
        <v>91.1</v>
      </c>
      <c r="D83" s="65">
        <v>3208</v>
      </c>
      <c r="E83" s="66">
        <v>98.5</v>
      </c>
      <c r="F83" s="65">
        <v>5766</v>
      </c>
      <c r="G83" s="66">
        <v>96.1</v>
      </c>
      <c r="H83" s="65">
        <v>3862</v>
      </c>
      <c r="I83" s="66">
        <v>94.7</v>
      </c>
      <c r="J83" s="65">
        <v>1968</v>
      </c>
      <c r="K83" s="66">
        <v>88.9</v>
      </c>
      <c r="L83" s="68">
        <v>886</v>
      </c>
      <c r="M83" s="66">
        <v>53.1</v>
      </c>
      <c r="O83" s="84" t="s">
        <v>465</v>
      </c>
      <c r="P83" s="85" t="s">
        <v>670</v>
      </c>
      <c r="Q83" s="85" t="s">
        <v>671</v>
      </c>
      <c r="R83" s="85" t="s">
        <v>672</v>
      </c>
      <c r="S83" s="85" t="s">
        <v>673</v>
      </c>
      <c r="T83" s="85" t="s">
        <v>674</v>
      </c>
      <c r="U83" s="85" t="s">
        <v>675</v>
      </c>
      <c r="V83" s="85" t="s">
        <v>551</v>
      </c>
      <c r="W83" s="85" t="s">
        <v>164</v>
      </c>
      <c r="X83" s="85" t="s">
        <v>552</v>
      </c>
      <c r="Y83" s="85" t="s">
        <v>164</v>
      </c>
      <c r="Z83" s="85" t="s">
        <v>553</v>
      </c>
      <c r="AA83" s="85" t="s">
        <v>164</v>
      </c>
    </row>
    <row r="84" spans="1:27">
      <c r="A84" s="67" t="s">
        <v>149</v>
      </c>
      <c r="B84" s="65">
        <v>1531</v>
      </c>
      <c r="C84" s="66">
        <v>8.9</v>
      </c>
      <c r="D84" s="68">
        <v>50</v>
      </c>
      <c r="E84" s="66">
        <v>1.5</v>
      </c>
      <c r="F84" s="68">
        <v>234</v>
      </c>
      <c r="G84" s="66">
        <v>3.9</v>
      </c>
      <c r="H84" s="68">
        <v>218</v>
      </c>
      <c r="I84" s="66">
        <v>5.3</v>
      </c>
      <c r="J84" s="68">
        <v>246</v>
      </c>
      <c r="K84" s="66">
        <v>11.1</v>
      </c>
      <c r="L84" s="68">
        <v>784</v>
      </c>
      <c r="M84" s="66">
        <v>46.9</v>
      </c>
      <c r="O84" s="84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</row>
    <row r="85" spans="1:27">
      <c r="A85" s="69"/>
      <c r="B85" s="65"/>
      <c r="C85" s="66"/>
      <c r="D85" s="68"/>
      <c r="E85" s="66"/>
      <c r="F85" s="68"/>
      <c r="G85" s="66"/>
      <c r="H85" s="68"/>
      <c r="I85" s="66"/>
      <c r="J85" s="68"/>
      <c r="K85" s="66"/>
      <c r="L85" s="68"/>
      <c r="M85" s="66"/>
      <c r="O85" s="84" t="s">
        <v>472</v>
      </c>
      <c r="P85" s="85" t="s">
        <v>676</v>
      </c>
      <c r="Q85" s="85" t="s">
        <v>360</v>
      </c>
      <c r="R85" s="85" t="s">
        <v>677</v>
      </c>
      <c r="S85" s="85" t="s">
        <v>678</v>
      </c>
      <c r="T85" s="85" t="s">
        <v>679</v>
      </c>
      <c r="U85" s="85" t="s">
        <v>477</v>
      </c>
      <c r="V85" s="85" t="s">
        <v>44</v>
      </c>
      <c r="W85" s="85" t="s">
        <v>44</v>
      </c>
      <c r="X85" s="85" t="s">
        <v>44</v>
      </c>
      <c r="Y85" s="85" t="s">
        <v>44</v>
      </c>
      <c r="Z85" s="85" t="s">
        <v>44</v>
      </c>
      <c r="AA85" s="85" t="s">
        <v>44</v>
      </c>
    </row>
    <row r="86" spans="1:27">
      <c r="A86" s="67" t="s">
        <v>150</v>
      </c>
      <c r="B86" s="66">
        <v>37.299999999999997</v>
      </c>
      <c r="C86" s="66" t="s">
        <v>92</v>
      </c>
      <c r="D86" s="66">
        <v>26.7</v>
      </c>
      <c r="E86" s="66" t="s">
        <v>92</v>
      </c>
      <c r="F86" s="66">
        <v>31.9</v>
      </c>
      <c r="G86" s="66" t="s">
        <v>92</v>
      </c>
      <c r="H86" s="66">
        <v>40.299999999999997</v>
      </c>
      <c r="I86" s="66" t="s">
        <v>92</v>
      </c>
      <c r="J86" s="66">
        <v>48.5</v>
      </c>
      <c r="K86" s="66" t="s">
        <v>92</v>
      </c>
      <c r="L86" s="66">
        <v>63.9</v>
      </c>
      <c r="M86" s="66" t="s">
        <v>92</v>
      </c>
      <c r="O86" s="84" t="s">
        <v>478</v>
      </c>
      <c r="P86" s="85" t="s">
        <v>680</v>
      </c>
      <c r="Q86" s="85" t="s">
        <v>681</v>
      </c>
      <c r="R86" s="85" t="s">
        <v>682</v>
      </c>
      <c r="S86" s="85" t="s">
        <v>683</v>
      </c>
      <c r="T86" s="85" t="s">
        <v>684</v>
      </c>
      <c r="U86" s="85" t="s">
        <v>484</v>
      </c>
      <c r="V86" s="85" t="s">
        <v>551</v>
      </c>
      <c r="W86" s="85" t="s">
        <v>164</v>
      </c>
      <c r="X86" s="85" t="s">
        <v>552</v>
      </c>
      <c r="Y86" s="85" t="s">
        <v>164</v>
      </c>
      <c r="Z86" s="85" t="s">
        <v>553</v>
      </c>
      <c r="AA86" s="85" t="s">
        <v>164</v>
      </c>
    </row>
    <row r="87" spans="1:27">
      <c r="A87" s="75"/>
      <c r="B87" s="73"/>
      <c r="C87" s="74"/>
      <c r="D87" s="73"/>
      <c r="E87" s="74"/>
      <c r="F87" s="73"/>
      <c r="G87" s="74"/>
      <c r="H87" s="73"/>
      <c r="I87" s="74"/>
      <c r="J87" s="73"/>
      <c r="K87" s="74"/>
      <c r="L87" s="73"/>
      <c r="M87" s="74"/>
      <c r="O87" s="84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</row>
    <row r="88" spans="1:27">
      <c r="A88" s="62" t="s">
        <v>64</v>
      </c>
      <c r="B88" s="65">
        <v>17023</v>
      </c>
      <c r="C88" s="66">
        <v>100</v>
      </c>
      <c r="D88" s="65">
        <v>2794</v>
      </c>
      <c r="E88" s="66">
        <v>100</v>
      </c>
      <c r="F88" s="65">
        <v>5968</v>
      </c>
      <c r="G88" s="66">
        <v>100</v>
      </c>
      <c r="H88" s="65">
        <v>3785</v>
      </c>
      <c r="I88" s="66">
        <v>100</v>
      </c>
      <c r="J88" s="65">
        <v>2286</v>
      </c>
      <c r="K88" s="66">
        <v>100</v>
      </c>
      <c r="L88" s="65">
        <v>2191</v>
      </c>
      <c r="M88" s="66">
        <v>100</v>
      </c>
      <c r="O88" s="84" t="s">
        <v>485</v>
      </c>
      <c r="P88" s="85" t="s">
        <v>685</v>
      </c>
      <c r="Q88" s="85" t="s">
        <v>448</v>
      </c>
      <c r="R88" s="85" t="s">
        <v>686</v>
      </c>
      <c r="S88" s="85" t="s">
        <v>687</v>
      </c>
      <c r="T88" s="85" t="s">
        <v>211</v>
      </c>
      <c r="U88" s="85" t="s">
        <v>238</v>
      </c>
      <c r="V88" s="85" t="s">
        <v>44</v>
      </c>
      <c r="W88" s="85" t="s">
        <v>44</v>
      </c>
      <c r="X88" s="85" t="s">
        <v>44</v>
      </c>
      <c r="Y88" s="85" t="s">
        <v>44</v>
      </c>
      <c r="Z88" s="85" t="s">
        <v>44</v>
      </c>
      <c r="AA88" s="85" t="s">
        <v>44</v>
      </c>
    </row>
    <row r="89" spans="1:27">
      <c r="A89" s="67" t="s">
        <v>151</v>
      </c>
      <c r="B89" s="68">
        <v>161</v>
      </c>
      <c r="C89" s="66">
        <v>0.9</v>
      </c>
      <c r="D89" s="68">
        <v>157</v>
      </c>
      <c r="E89" s="66">
        <v>5.6</v>
      </c>
      <c r="F89" s="68">
        <v>4</v>
      </c>
      <c r="G89" s="66">
        <v>0.1</v>
      </c>
      <c r="H89" s="68" t="s">
        <v>92</v>
      </c>
      <c r="I89" s="66" t="s">
        <v>92</v>
      </c>
      <c r="J89" s="68" t="s">
        <v>92</v>
      </c>
      <c r="K89" s="66" t="s">
        <v>92</v>
      </c>
      <c r="L89" s="68" t="s">
        <v>92</v>
      </c>
      <c r="M89" s="66" t="s">
        <v>92</v>
      </c>
      <c r="O89" s="84" t="s">
        <v>491</v>
      </c>
      <c r="P89" s="85" t="s">
        <v>688</v>
      </c>
      <c r="Q89" s="85" t="s">
        <v>689</v>
      </c>
      <c r="R89" s="85" t="s">
        <v>690</v>
      </c>
      <c r="S89" s="85" t="s">
        <v>691</v>
      </c>
      <c r="T89" s="85" t="s">
        <v>692</v>
      </c>
      <c r="U89" s="85" t="s">
        <v>693</v>
      </c>
      <c r="V89" s="85" t="s">
        <v>551</v>
      </c>
      <c r="W89" s="85" t="s">
        <v>164</v>
      </c>
      <c r="X89" s="85" t="s">
        <v>552</v>
      </c>
      <c r="Y89" s="85" t="s">
        <v>164</v>
      </c>
      <c r="Z89" s="85" t="s">
        <v>553</v>
      </c>
      <c r="AA89" s="85" t="s">
        <v>164</v>
      </c>
    </row>
    <row r="90" spans="1:27">
      <c r="A90" s="67" t="s">
        <v>121</v>
      </c>
      <c r="B90" s="68">
        <v>333</v>
      </c>
      <c r="C90" s="66">
        <v>2</v>
      </c>
      <c r="D90" s="68">
        <v>176</v>
      </c>
      <c r="E90" s="66">
        <v>6.3</v>
      </c>
      <c r="F90" s="68">
        <v>157</v>
      </c>
      <c r="G90" s="66">
        <v>2.6</v>
      </c>
      <c r="H90" s="68" t="s">
        <v>92</v>
      </c>
      <c r="I90" s="66" t="s">
        <v>92</v>
      </c>
      <c r="J90" s="68" t="s">
        <v>92</v>
      </c>
      <c r="K90" s="66" t="s">
        <v>92</v>
      </c>
      <c r="L90" s="68" t="s">
        <v>92</v>
      </c>
      <c r="M90" s="66" t="s">
        <v>92</v>
      </c>
      <c r="O90" s="84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</row>
    <row r="91" spans="1:27">
      <c r="A91" s="67" t="s">
        <v>122</v>
      </c>
      <c r="B91" s="68">
        <v>576</v>
      </c>
      <c r="C91" s="66">
        <v>3.4</v>
      </c>
      <c r="D91" s="68">
        <v>212</v>
      </c>
      <c r="E91" s="66">
        <v>7.6</v>
      </c>
      <c r="F91" s="68">
        <v>357</v>
      </c>
      <c r="G91" s="66">
        <v>6</v>
      </c>
      <c r="H91" s="68">
        <v>6</v>
      </c>
      <c r="I91" s="66">
        <v>0.2</v>
      </c>
      <c r="J91" s="68" t="s">
        <v>92</v>
      </c>
      <c r="K91" s="66" t="s">
        <v>92</v>
      </c>
      <c r="L91" s="68" t="s">
        <v>92</v>
      </c>
      <c r="M91" s="66" t="s">
        <v>92</v>
      </c>
      <c r="O91" s="84" t="s">
        <v>498</v>
      </c>
      <c r="P91" s="85" t="s">
        <v>694</v>
      </c>
      <c r="Q91" s="85" t="s">
        <v>695</v>
      </c>
      <c r="R91" s="85" t="s">
        <v>696</v>
      </c>
      <c r="S91" s="85" t="s">
        <v>697</v>
      </c>
      <c r="T91" s="85" t="s">
        <v>698</v>
      </c>
      <c r="U91" s="85" t="s">
        <v>699</v>
      </c>
      <c r="V91" s="85" t="s">
        <v>700</v>
      </c>
      <c r="W91" s="85" t="s">
        <v>701</v>
      </c>
      <c r="X91" s="85" t="s">
        <v>420</v>
      </c>
      <c r="Y91" s="85" t="s">
        <v>702</v>
      </c>
      <c r="Z91" s="85" t="s">
        <v>703</v>
      </c>
      <c r="AA91" s="85" t="s">
        <v>704</v>
      </c>
    </row>
    <row r="92" spans="1:27">
      <c r="A92" s="67" t="s">
        <v>152</v>
      </c>
      <c r="B92" s="68">
        <v>807</v>
      </c>
      <c r="C92" s="66">
        <v>4.7</v>
      </c>
      <c r="D92" s="68">
        <v>228</v>
      </c>
      <c r="E92" s="66">
        <v>8.1999999999999993</v>
      </c>
      <c r="F92" s="68">
        <v>436</v>
      </c>
      <c r="G92" s="66">
        <v>7.3</v>
      </c>
      <c r="H92" s="68">
        <v>143</v>
      </c>
      <c r="I92" s="66">
        <v>3.8</v>
      </c>
      <c r="J92" s="68" t="s">
        <v>92</v>
      </c>
      <c r="K92" s="66" t="s">
        <v>92</v>
      </c>
      <c r="L92" s="68" t="s">
        <v>92</v>
      </c>
      <c r="M92" s="66" t="s">
        <v>92</v>
      </c>
      <c r="O92" s="84" t="s">
        <v>511</v>
      </c>
      <c r="P92" s="85" t="s">
        <v>705</v>
      </c>
      <c r="Q92" s="85" t="s">
        <v>706</v>
      </c>
      <c r="R92" s="85" t="s">
        <v>707</v>
      </c>
      <c r="S92" s="85" t="s">
        <v>323</v>
      </c>
      <c r="T92" s="85" t="s">
        <v>708</v>
      </c>
      <c r="U92" s="85" t="s">
        <v>201</v>
      </c>
      <c r="V92" s="85" t="s">
        <v>709</v>
      </c>
      <c r="W92" s="85" t="s">
        <v>710</v>
      </c>
      <c r="X92" s="85" t="s">
        <v>711</v>
      </c>
      <c r="Y92" s="85" t="s">
        <v>712</v>
      </c>
      <c r="Z92" s="85" t="s">
        <v>713</v>
      </c>
      <c r="AA92" s="85" t="s">
        <v>714</v>
      </c>
    </row>
    <row r="93" spans="1:27">
      <c r="A93" s="67" t="s">
        <v>124</v>
      </c>
      <c r="B93" s="65">
        <v>1295</v>
      </c>
      <c r="C93" s="66">
        <v>7.6</v>
      </c>
      <c r="D93" s="68">
        <v>414</v>
      </c>
      <c r="E93" s="66">
        <v>14.8</v>
      </c>
      <c r="F93" s="68">
        <v>625</v>
      </c>
      <c r="G93" s="66">
        <v>10.5</v>
      </c>
      <c r="H93" s="68">
        <v>255</v>
      </c>
      <c r="I93" s="66">
        <v>6.7</v>
      </c>
      <c r="J93" s="68">
        <v>1</v>
      </c>
      <c r="K93" s="66">
        <v>0.1</v>
      </c>
      <c r="L93" s="68" t="s">
        <v>92</v>
      </c>
      <c r="M93" s="66" t="s">
        <v>92</v>
      </c>
      <c r="O93" s="84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</row>
    <row r="94" spans="1:27">
      <c r="A94" s="67" t="s">
        <v>125</v>
      </c>
      <c r="B94" s="65">
        <v>1727</v>
      </c>
      <c r="C94" s="66">
        <v>10.1</v>
      </c>
      <c r="D94" s="68">
        <v>511</v>
      </c>
      <c r="E94" s="66">
        <v>18.3</v>
      </c>
      <c r="F94" s="68">
        <v>854</v>
      </c>
      <c r="G94" s="66">
        <v>14.3</v>
      </c>
      <c r="H94" s="68">
        <v>273</v>
      </c>
      <c r="I94" s="66">
        <v>7.2</v>
      </c>
      <c r="J94" s="68">
        <v>90</v>
      </c>
      <c r="K94" s="66">
        <v>3.9</v>
      </c>
      <c r="L94" s="68" t="s">
        <v>92</v>
      </c>
      <c r="M94" s="66" t="s">
        <v>92</v>
      </c>
      <c r="O94" s="84" t="s">
        <v>523</v>
      </c>
      <c r="P94" s="85" t="s">
        <v>715</v>
      </c>
      <c r="Q94" s="85" t="s">
        <v>716</v>
      </c>
      <c r="R94" s="85" t="s">
        <v>717</v>
      </c>
      <c r="S94" s="85" t="s">
        <v>718</v>
      </c>
      <c r="T94" s="85" t="s">
        <v>719</v>
      </c>
      <c r="U94" s="85" t="s">
        <v>720</v>
      </c>
      <c r="V94" s="85" t="s">
        <v>721</v>
      </c>
      <c r="W94" s="85" t="s">
        <v>493</v>
      </c>
      <c r="X94" s="85" t="s">
        <v>722</v>
      </c>
      <c r="Y94" s="85" t="s">
        <v>723</v>
      </c>
      <c r="Z94" s="85" t="s">
        <v>724</v>
      </c>
      <c r="AA94" s="85" t="s">
        <v>725</v>
      </c>
    </row>
    <row r="95" spans="1:27">
      <c r="A95" s="67" t="s">
        <v>126</v>
      </c>
      <c r="B95" s="65">
        <v>1912</v>
      </c>
      <c r="C95" s="66">
        <v>11.2</v>
      </c>
      <c r="D95" s="68">
        <v>358</v>
      </c>
      <c r="E95" s="66">
        <v>12.8</v>
      </c>
      <c r="F95" s="68">
        <v>957</v>
      </c>
      <c r="G95" s="66">
        <v>16</v>
      </c>
      <c r="H95" s="68">
        <v>395</v>
      </c>
      <c r="I95" s="66">
        <v>10.4</v>
      </c>
      <c r="J95" s="68">
        <v>200</v>
      </c>
      <c r="K95" s="66">
        <v>8.8000000000000007</v>
      </c>
      <c r="L95" s="68">
        <v>2</v>
      </c>
      <c r="M95" s="66">
        <v>0.1</v>
      </c>
      <c r="O95" s="84" t="s">
        <v>535</v>
      </c>
      <c r="P95" s="85" t="s">
        <v>726</v>
      </c>
      <c r="Q95" s="85" t="s">
        <v>347</v>
      </c>
      <c r="R95" s="85" t="s">
        <v>727</v>
      </c>
      <c r="S95" s="85" t="s">
        <v>728</v>
      </c>
      <c r="T95" s="85" t="s">
        <v>729</v>
      </c>
      <c r="U95" s="85" t="s">
        <v>730</v>
      </c>
      <c r="V95" s="85" t="s">
        <v>731</v>
      </c>
      <c r="W95" s="85" t="s">
        <v>487</v>
      </c>
      <c r="X95" s="85" t="s">
        <v>732</v>
      </c>
      <c r="Y95" s="85" t="s">
        <v>733</v>
      </c>
      <c r="Z95" s="85" t="s">
        <v>734</v>
      </c>
      <c r="AA95" s="85" t="s">
        <v>735</v>
      </c>
    </row>
    <row r="96" spans="1:27">
      <c r="A96" s="67" t="s">
        <v>127</v>
      </c>
      <c r="B96" s="65">
        <v>1908</v>
      </c>
      <c r="C96" s="66">
        <v>11.2</v>
      </c>
      <c r="D96" s="68">
        <v>270</v>
      </c>
      <c r="E96" s="66">
        <v>9.6999999999999993</v>
      </c>
      <c r="F96" s="68">
        <v>762</v>
      </c>
      <c r="G96" s="66">
        <v>12.8</v>
      </c>
      <c r="H96" s="68">
        <v>553</v>
      </c>
      <c r="I96" s="66">
        <v>14.6</v>
      </c>
      <c r="J96" s="68">
        <v>264</v>
      </c>
      <c r="K96" s="66">
        <v>11.5</v>
      </c>
      <c r="L96" s="68">
        <v>59</v>
      </c>
      <c r="M96" s="66">
        <v>2.7</v>
      </c>
      <c r="O96" s="84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</row>
    <row r="97" spans="1:27">
      <c r="A97" s="67" t="s">
        <v>128</v>
      </c>
      <c r="B97" s="65">
        <v>1771</v>
      </c>
      <c r="C97" s="66">
        <v>10.4</v>
      </c>
      <c r="D97" s="68">
        <v>146</v>
      </c>
      <c r="E97" s="66">
        <v>5.2</v>
      </c>
      <c r="F97" s="68">
        <v>576</v>
      </c>
      <c r="G97" s="66">
        <v>9.6999999999999993</v>
      </c>
      <c r="H97" s="68">
        <v>668</v>
      </c>
      <c r="I97" s="66">
        <v>17.7</v>
      </c>
      <c r="J97" s="68">
        <v>240</v>
      </c>
      <c r="K97" s="66">
        <v>10.5</v>
      </c>
      <c r="L97" s="68">
        <v>140</v>
      </c>
      <c r="M97" s="66">
        <v>6.4</v>
      </c>
      <c r="O97" s="86" t="s">
        <v>544</v>
      </c>
      <c r="P97" s="89">
        <v>41.3</v>
      </c>
      <c r="Q97" s="90" t="s">
        <v>92</v>
      </c>
      <c r="R97" s="89">
        <v>31.2</v>
      </c>
      <c r="S97" s="90" t="s">
        <v>92</v>
      </c>
      <c r="T97" s="89">
        <v>39.299999999999997</v>
      </c>
      <c r="U97" s="90" t="s">
        <v>92</v>
      </c>
      <c r="V97" s="89">
        <v>47.9</v>
      </c>
      <c r="W97" s="90" t="s">
        <v>92</v>
      </c>
      <c r="X97" s="89">
        <v>56</v>
      </c>
      <c r="Y97" s="90" t="s">
        <v>92</v>
      </c>
      <c r="Z97" s="89">
        <v>67.900000000000006</v>
      </c>
      <c r="AA97" s="90" t="s">
        <v>92</v>
      </c>
    </row>
    <row r="98" spans="1:27">
      <c r="A98" s="67" t="s">
        <v>129</v>
      </c>
      <c r="B98" s="65">
        <v>1524</v>
      </c>
      <c r="C98" s="66">
        <v>9</v>
      </c>
      <c r="D98" s="68">
        <v>105</v>
      </c>
      <c r="E98" s="66">
        <v>3.8</v>
      </c>
      <c r="F98" s="68">
        <v>413</v>
      </c>
      <c r="G98" s="66">
        <v>6.9</v>
      </c>
      <c r="H98" s="68">
        <v>542</v>
      </c>
      <c r="I98" s="66">
        <v>14.3</v>
      </c>
      <c r="J98" s="68">
        <v>303</v>
      </c>
      <c r="K98" s="66">
        <v>13.3</v>
      </c>
      <c r="L98" s="68">
        <v>162</v>
      </c>
      <c r="M98" s="66">
        <v>7.4</v>
      </c>
    </row>
    <row r="99" spans="1:27">
      <c r="A99" s="67" t="s">
        <v>154</v>
      </c>
      <c r="B99" s="65">
        <v>1155</v>
      </c>
      <c r="C99" s="66">
        <v>6.8</v>
      </c>
      <c r="D99" s="68">
        <v>64</v>
      </c>
      <c r="E99" s="66">
        <v>2.2999999999999998</v>
      </c>
      <c r="F99" s="68">
        <v>253</v>
      </c>
      <c r="G99" s="66">
        <v>4.2</v>
      </c>
      <c r="H99" s="68">
        <v>334</v>
      </c>
      <c r="I99" s="66">
        <v>8.8000000000000007</v>
      </c>
      <c r="J99" s="68">
        <v>353</v>
      </c>
      <c r="K99" s="66">
        <v>15.5</v>
      </c>
      <c r="L99" s="68">
        <v>152</v>
      </c>
      <c r="M99" s="66">
        <v>6.9</v>
      </c>
      <c r="O99" s="79" t="s">
        <v>14</v>
      </c>
    </row>
    <row r="100" spans="1:27">
      <c r="A100" s="67" t="s">
        <v>131</v>
      </c>
      <c r="B100" s="68">
        <v>965</v>
      </c>
      <c r="C100" s="66">
        <v>5.7</v>
      </c>
      <c r="D100" s="68">
        <v>39</v>
      </c>
      <c r="E100" s="66">
        <v>1.4</v>
      </c>
      <c r="F100" s="68">
        <v>182</v>
      </c>
      <c r="G100" s="66">
        <v>3.1</v>
      </c>
      <c r="H100" s="68">
        <v>189</v>
      </c>
      <c r="I100" s="66">
        <v>5</v>
      </c>
      <c r="J100" s="68">
        <v>297</v>
      </c>
      <c r="K100" s="66">
        <v>13</v>
      </c>
      <c r="L100" s="68">
        <v>258</v>
      </c>
      <c r="M100" s="66">
        <v>11.8</v>
      </c>
      <c r="O100" s="79" t="s">
        <v>545</v>
      </c>
    </row>
    <row r="101" spans="1:27">
      <c r="A101" s="67" t="s">
        <v>132</v>
      </c>
      <c r="B101" s="68">
        <v>722</v>
      </c>
      <c r="C101" s="66">
        <v>4.2</v>
      </c>
      <c r="D101" s="68">
        <v>30</v>
      </c>
      <c r="E101" s="66">
        <v>1.1000000000000001</v>
      </c>
      <c r="F101" s="68">
        <v>105</v>
      </c>
      <c r="G101" s="66">
        <v>1.8</v>
      </c>
      <c r="H101" s="68">
        <v>134</v>
      </c>
      <c r="I101" s="66">
        <v>3.5</v>
      </c>
      <c r="J101" s="68">
        <v>176</v>
      </c>
      <c r="K101" s="66">
        <v>7.7</v>
      </c>
      <c r="L101" s="68">
        <v>278</v>
      </c>
      <c r="M101" s="66">
        <v>12.7</v>
      </c>
      <c r="O101" s="79" t="s">
        <v>546</v>
      </c>
    </row>
    <row r="102" spans="1:27" ht="14.25">
      <c r="A102" s="67" t="s">
        <v>133</v>
      </c>
      <c r="B102" s="68">
        <v>704</v>
      </c>
      <c r="C102" s="66">
        <v>4.0999999999999996</v>
      </c>
      <c r="D102" s="68">
        <v>27</v>
      </c>
      <c r="E102" s="66">
        <v>1</v>
      </c>
      <c r="F102" s="68">
        <v>95</v>
      </c>
      <c r="G102" s="66">
        <v>1.6</v>
      </c>
      <c r="H102" s="68">
        <v>81</v>
      </c>
      <c r="I102" s="66">
        <v>2.1</v>
      </c>
      <c r="J102" s="68">
        <v>152</v>
      </c>
      <c r="K102" s="66">
        <v>6.7</v>
      </c>
      <c r="L102" s="68">
        <v>350</v>
      </c>
      <c r="M102" s="66">
        <v>16</v>
      </c>
      <c r="O102" s="88" t="s">
        <v>274</v>
      </c>
    </row>
    <row r="103" spans="1:27">
      <c r="A103" s="67" t="s">
        <v>134</v>
      </c>
      <c r="B103" s="68">
        <v>512</v>
      </c>
      <c r="C103" s="66">
        <v>3</v>
      </c>
      <c r="D103" s="68">
        <v>24</v>
      </c>
      <c r="E103" s="66">
        <v>0.9</v>
      </c>
      <c r="F103" s="68">
        <v>94</v>
      </c>
      <c r="G103" s="66">
        <v>1.6</v>
      </c>
      <c r="H103" s="68">
        <v>79</v>
      </c>
      <c r="I103" s="66">
        <v>2.1</v>
      </c>
      <c r="J103" s="68">
        <v>76</v>
      </c>
      <c r="K103" s="66">
        <v>3.3</v>
      </c>
      <c r="L103" s="68">
        <v>238</v>
      </c>
      <c r="M103" s="66">
        <v>10.9</v>
      </c>
      <c r="O103" s="268" t="s">
        <v>265</v>
      </c>
      <c r="P103" s="268"/>
      <c r="Q103" s="268"/>
      <c r="R103" s="268"/>
      <c r="S103" s="268"/>
      <c r="T103" s="268"/>
      <c r="U103" s="268"/>
      <c r="V103" s="268"/>
      <c r="W103" s="268"/>
      <c r="X103" s="268"/>
      <c r="Y103" s="268"/>
      <c r="Z103" s="268"/>
      <c r="AA103" s="268"/>
    </row>
    <row r="104" spans="1:27">
      <c r="A104" s="67" t="s">
        <v>135</v>
      </c>
      <c r="B104" s="68">
        <v>450</v>
      </c>
      <c r="C104" s="66">
        <v>2.6</v>
      </c>
      <c r="D104" s="68">
        <v>21</v>
      </c>
      <c r="E104" s="66">
        <v>0.8</v>
      </c>
      <c r="F104" s="68">
        <v>53</v>
      </c>
      <c r="G104" s="66">
        <v>0.9</v>
      </c>
      <c r="H104" s="68">
        <v>65</v>
      </c>
      <c r="I104" s="66">
        <v>1.7</v>
      </c>
      <c r="J104" s="68">
        <v>65</v>
      </c>
      <c r="K104" s="66">
        <v>2.9</v>
      </c>
      <c r="L104" s="68">
        <v>246</v>
      </c>
      <c r="M104" s="66">
        <v>11.2</v>
      </c>
      <c r="O104" s="79" t="s">
        <v>266</v>
      </c>
    </row>
    <row r="105" spans="1:27">
      <c r="A105" s="67" t="s">
        <v>136</v>
      </c>
      <c r="B105" s="68">
        <v>261</v>
      </c>
      <c r="C105" s="66">
        <v>1.5</v>
      </c>
      <c r="D105" s="68">
        <v>3</v>
      </c>
      <c r="E105" s="66">
        <v>0.1</v>
      </c>
      <c r="F105" s="68">
        <v>34</v>
      </c>
      <c r="G105" s="66">
        <v>0.6</v>
      </c>
      <c r="H105" s="68">
        <v>28</v>
      </c>
      <c r="I105" s="66">
        <v>0.7</v>
      </c>
      <c r="J105" s="68">
        <v>22</v>
      </c>
      <c r="K105" s="66">
        <v>0.9</v>
      </c>
      <c r="L105" s="68">
        <v>174</v>
      </c>
      <c r="M105" s="66">
        <v>7.9</v>
      </c>
      <c r="O105" s="79" t="s">
        <v>277</v>
      </c>
    </row>
    <row r="106" spans="1:27">
      <c r="A106" s="67" t="s">
        <v>137</v>
      </c>
      <c r="B106" s="68">
        <v>238</v>
      </c>
      <c r="C106" s="66">
        <v>1.4</v>
      </c>
      <c r="D106" s="68">
        <v>9</v>
      </c>
      <c r="E106" s="66">
        <v>0.3</v>
      </c>
      <c r="F106" s="68">
        <v>10</v>
      </c>
      <c r="G106" s="66">
        <v>0.2</v>
      </c>
      <c r="H106" s="68">
        <v>40</v>
      </c>
      <c r="I106" s="66">
        <v>1.1000000000000001</v>
      </c>
      <c r="J106" s="68">
        <v>46</v>
      </c>
      <c r="K106" s="66">
        <v>2</v>
      </c>
      <c r="L106" s="68">
        <v>134</v>
      </c>
      <c r="M106" s="66">
        <v>6.1</v>
      </c>
      <c r="O106" s="79" t="s">
        <v>278</v>
      </c>
    </row>
    <row r="107" spans="1:27">
      <c r="A107" s="69"/>
      <c r="B107" s="65"/>
      <c r="C107" s="66"/>
      <c r="D107" s="68"/>
      <c r="E107" s="66"/>
      <c r="F107" s="68"/>
      <c r="G107" s="66"/>
      <c r="H107" s="68"/>
      <c r="I107" s="66"/>
      <c r="J107" s="68"/>
      <c r="K107" s="66"/>
      <c r="L107" s="68"/>
      <c r="M107" s="66"/>
      <c r="O107" s="80" t="s">
        <v>279</v>
      </c>
    </row>
    <row r="108" spans="1:27" ht="14.25">
      <c r="A108" s="76" t="s">
        <v>138</v>
      </c>
      <c r="B108" s="65">
        <v>1070</v>
      </c>
      <c r="C108" s="66">
        <v>6.3</v>
      </c>
      <c r="D108" s="68">
        <v>546</v>
      </c>
      <c r="E108" s="66">
        <v>19.5</v>
      </c>
      <c r="F108" s="68">
        <v>518</v>
      </c>
      <c r="G108" s="66">
        <v>8.6999999999999993</v>
      </c>
      <c r="H108" s="68">
        <v>6</v>
      </c>
      <c r="I108" s="66">
        <v>0.2</v>
      </c>
      <c r="J108" s="68" t="s">
        <v>92</v>
      </c>
      <c r="K108" s="66" t="s">
        <v>92</v>
      </c>
      <c r="L108" s="68" t="s">
        <v>92</v>
      </c>
      <c r="M108" s="66" t="s">
        <v>92</v>
      </c>
      <c r="O108" s="269" t="s">
        <v>280</v>
      </c>
      <c r="P108" s="272" t="s">
        <v>160</v>
      </c>
      <c r="Q108" s="273"/>
      <c r="R108" s="276" t="s">
        <v>161</v>
      </c>
      <c r="S108" s="277"/>
      <c r="T108" s="277"/>
      <c r="U108" s="277"/>
      <c r="V108" s="277"/>
      <c r="W108" s="277"/>
      <c r="X108" s="277"/>
      <c r="Y108" s="277"/>
      <c r="Z108" s="277"/>
      <c r="AA108" s="278"/>
    </row>
    <row r="109" spans="1:27">
      <c r="A109" s="67" t="s">
        <v>139</v>
      </c>
      <c r="B109" s="65">
        <v>15952</v>
      </c>
      <c r="C109" s="66">
        <v>93.7</v>
      </c>
      <c r="D109" s="65">
        <v>2248</v>
      </c>
      <c r="E109" s="66">
        <v>80.5</v>
      </c>
      <c r="F109" s="65">
        <v>5450</v>
      </c>
      <c r="G109" s="66">
        <v>91.3</v>
      </c>
      <c r="H109" s="65">
        <v>3778</v>
      </c>
      <c r="I109" s="66">
        <v>99.8</v>
      </c>
      <c r="J109" s="65">
        <v>2286</v>
      </c>
      <c r="K109" s="66">
        <v>100</v>
      </c>
      <c r="L109" s="65">
        <v>2191</v>
      </c>
      <c r="M109" s="66">
        <v>100</v>
      </c>
      <c r="O109" s="270"/>
      <c r="P109" s="274"/>
      <c r="Q109" s="275"/>
      <c r="R109" s="276" t="s">
        <v>268</v>
      </c>
      <c r="S109" s="278"/>
      <c r="T109" s="276" t="s">
        <v>1</v>
      </c>
      <c r="U109" s="278"/>
      <c r="V109" s="276" t="s">
        <v>2</v>
      </c>
      <c r="W109" s="278"/>
      <c r="X109" s="276" t="s">
        <v>3</v>
      </c>
      <c r="Y109" s="278"/>
      <c r="Z109" s="276" t="s">
        <v>4</v>
      </c>
      <c r="AA109" s="278"/>
    </row>
    <row r="110" spans="1:27">
      <c r="A110" s="69"/>
      <c r="B110" s="65"/>
      <c r="C110" s="66"/>
      <c r="D110" s="68"/>
      <c r="E110" s="66"/>
      <c r="F110" s="68"/>
      <c r="G110" s="66"/>
      <c r="H110" s="68"/>
      <c r="I110" s="66"/>
      <c r="J110" s="68"/>
      <c r="K110" s="66"/>
      <c r="L110" s="68"/>
      <c r="M110" s="66"/>
      <c r="O110" s="271"/>
      <c r="P110" s="81" t="s">
        <v>5</v>
      </c>
      <c r="Q110" s="81" t="s">
        <v>6</v>
      </c>
      <c r="R110" s="81" t="s">
        <v>5</v>
      </c>
      <c r="S110" s="81" t="s">
        <v>6</v>
      </c>
      <c r="T110" s="81" t="s">
        <v>5</v>
      </c>
      <c r="U110" s="81" t="s">
        <v>6</v>
      </c>
      <c r="V110" s="81" t="s">
        <v>5</v>
      </c>
      <c r="W110" s="81" t="s">
        <v>6</v>
      </c>
      <c r="X110" s="81" t="s">
        <v>5</v>
      </c>
      <c r="Y110" s="81" t="s">
        <v>6</v>
      </c>
      <c r="Z110" s="81" t="s">
        <v>5</v>
      </c>
      <c r="AA110" s="81" t="s">
        <v>6</v>
      </c>
    </row>
    <row r="111" spans="1:27">
      <c r="A111" s="67" t="s">
        <v>140</v>
      </c>
      <c r="B111" s="65">
        <v>1211</v>
      </c>
      <c r="C111" s="66">
        <v>7.1</v>
      </c>
      <c r="D111" s="68">
        <v>590</v>
      </c>
      <c r="E111" s="66">
        <v>21.1</v>
      </c>
      <c r="F111" s="68">
        <v>602</v>
      </c>
      <c r="G111" s="66">
        <v>10.1</v>
      </c>
      <c r="H111" s="68">
        <v>18</v>
      </c>
      <c r="I111" s="66">
        <v>0.5</v>
      </c>
      <c r="J111" s="68" t="s">
        <v>92</v>
      </c>
      <c r="K111" s="66" t="s">
        <v>92</v>
      </c>
      <c r="L111" s="68" t="s">
        <v>92</v>
      </c>
      <c r="M111" s="66" t="s">
        <v>92</v>
      </c>
      <c r="O111" s="82" t="s">
        <v>736</v>
      </c>
      <c r="P111" s="83" t="s">
        <v>737</v>
      </c>
      <c r="Q111" s="83" t="s">
        <v>164</v>
      </c>
      <c r="R111" s="83" t="s">
        <v>738</v>
      </c>
      <c r="S111" s="83" t="s">
        <v>164</v>
      </c>
      <c r="T111" s="83" t="s">
        <v>739</v>
      </c>
      <c r="U111" s="83" t="s">
        <v>164</v>
      </c>
      <c r="V111" s="83" t="s">
        <v>740</v>
      </c>
      <c r="W111" s="83" t="s">
        <v>164</v>
      </c>
      <c r="X111" s="83" t="s">
        <v>741</v>
      </c>
      <c r="Y111" s="83" t="s">
        <v>164</v>
      </c>
      <c r="Z111" s="83" t="s">
        <v>742</v>
      </c>
      <c r="AA111" s="83" t="s">
        <v>164</v>
      </c>
    </row>
    <row r="112" spans="1:27">
      <c r="A112" s="67" t="s">
        <v>141</v>
      </c>
      <c r="B112" s="65">
        <v>15812</v>
      </c>
      <c r="C112" s="66">
        <v>92.9</v>
      </c>
      <c r="D112" s="65">
        <v>2204</v>
      </c>
      <c r="E112" s="66">
        <v>78.900000000000006</v>
      </c>
      <c r="F112" s="65">
        <v>5365</v>
      </c>
      <c r="G112" s="66">
        <v>89.9</v>
      </c>
      <c r="H112" s="65">
        <v>3766</v>
      </c>
      <c r="I112" s="66">
        <v>99.5</v>
      </c>
      <c r="J112" s="65">
        <v>2286</v>
      </c>
      <c r="K112" s="66">
        <v>100</v>
      </c>
      <c r="L112" s="65">
        <v>2191</v>
      </c>
      <c r="M112" s="66">
        <v>100</v>
      </c>
      <c r="O112" s="84" t="s">
        <v>288</v>
      </c>
      <c r="P112" s="85" t="s">
        <v>654</v>
      </c>
      <c r="Q112" s="85" t="s">
        <v>423</v>
      </c>
      <c r="R112" s="85" t="s">
        <v>654</v>
      </c>
      <c r="S112" s="85" t="s">
        <v>430</v>
      </c>
      <c r="T112" s="85" t="s">
        <v>44</v>
      </c>
      <c r="U112" s="85" t="s">
        <v>44</v>
      </c>
      <c r="V112" s="85" t="s">
        <v>44</v>
      </c>
      <c r="W112" s="85" t="s">
        <v>44</v>
      </c>
      <c r="X112" s="85" t="s">
        <v>44</v>
      </c>
      <c r="Y112" s="85" t="s">
        <v>44</v>
      </c>
      <c r="Z112" s="85" t="s">
        <v>44</v>
      </c>
      <c r="AA112" s="85" t="s">
        <v>44</v>
      </c>
    </row>
    <row r="113" spans="1:27">
      <c r="A113" s="69"/>
      <c r="B113" s="65"/>
      <c r="C113" s="66"/>
      <c r="D113" s="68"/>
      <c r="E113" s="66"/>
      <c r="F113" s="68"/>
      <c r="G113" s="66"/>
      <c r="H113" s="68"/>
      <c r="I113" s="66"/>
      <c r="J113" s="68"/>
      <c r="K113" s="66"/>
      <c r="L113" s="68"/>
      <c r="M113" s="66"/>
      <c r="O113" s="84" t="s">
        <v>292</v>
      </c>
      <c r="P113" s="85" t="s">
        <v>439</v>
      </c>
      <c r="Q113" s="85" t="s">
        <v>294</v>
      </c>
      <c r="R113" s="85" t="s">
        <v>439</v>
      </c>
      <c r="S113" s="85" t="s">
        <v>743</v>
      </c>
      <c r="T113" s="85" t="s">
        <v>44</v>
      </c>
      <c r="U113" s="85" t="s">
        <v>44</v>
      </c>
      <c r="V113" s="85" t="s">
        <v>44</v>
      </c>
      <c r="W113" s="85" t="s">
        <v>44</v>
      </c>
      <c r="X113" s="85" t="s">
        <v>44</v>
      </c>
      <c r="Y113" s="85" t="s">
        <v>44</v>
      </c>
      <c r="Z113" s="85" t="s">
        <v>44</v>
      </c>
      <c r="AA113" s="85" t="s">
        <v>44</v>
      </c>
    </row>
    <row r="114" spans="1:27">
      <c r="A114" s="67" t="s">
        <v>142</v>
      </c>
      <c r="B114" s="65">
        <v>1557</v>
      </c>
      <c r="C114" s="66">
        <v>9.1</v>
      </c>
      <c r="D114" s="68">
        <v>683</v>
      </c>
      <c r="E114" s="66">
        <v>24.4</v>
      </c>
      <c r="F114" s="68">
        <v>791</v>
      </c>
      <c r="G114" s="66">
        <v>13.3</v>
      </c>
      <c r="H114" s="68">
        <v>83</v>
      </c>
      <c r="I114" s="66">
        <v>2.2000000000000002</v>
      </c>
      <c r="J114" s="68" t="s">
        <v>92</v>
      </c>
      <c r="K114" s="66" t="s">
        <v>92</v>
      </c>
      <c r="L114" s="68" t="s">
        <v>92</v>
      </c>
      <c r="M114" s="66" t="s">
        <v>92</v>
      </c>
      <c r="O114" s="84" t="s">
        <v>296</v>
      </c>
      <c r="P114" s="85" t="s">
        <v>600</v>
      </c>
      <c r="Q114" s="85" t="s">
        <v>628</v>
      </c>
      <c r="R114" s="85" t="s">
        <v>744</v>
      </c>
      <c r="S114" s="85" t="s">
        <v>745</v>
      </c>
      <c r="T114" s="85" t="s">
        <v>192</v>
      </c>
      <c r="U114" s="85" t="s">
        <v>301</v>
      </c>
      <c r="V114" s="85" t="s">
        <v>44</v>
      </c>
      <c r="W114" s="85" t="s">
        <v>44</v>
      </c>
      <c r="X114" s="85" t="s">
        <v>44</v>
      </c>
      <c r="Y114" s="85" t="s">
        <v>44</v>
      </c>
      <c r="Z114" s="85" t="s">
        <v>44</v>
      </c>
      <c r="AA114" s="85" t="s">
        <v>44</v>
      </c>
    </row>
    <row r="115" spans="1:27">
      <c r="A115" s="67" t="s">
        <v>143</v>
      </c>
      <c r="B115" s="65">
        <v>15466</v>
      </c>
      <c r="C115" s="66">
        <v>90.9</v>
      </c>
      <c r="D115" s="65">
        <v>2112</v>
      </c>
      <c r="E115" s="66">
        <v>75.599999999999994</v>
      </c>
      <c r="F115" s="65">
        <v>5176</v>
      </c>
      <c r="G115" s="66">
        <v>86.7</v>
      </c>
      <c r="H115" s="65">
        <v>3702</v>
      </c>
      <c r="I115" s="66">
        <v>97.8</v>
      </c>
      <c r="J115" s="65">
        <v>2286</v>
      </c>
      <c r="K115" s="66">
        <v>100</v>
      </c>
      <c r="L115" s="65">
        <v>2191</v>
      </c>
      <c r="M115" s="66">
        <v>100</v>
      </c>
      <c r="O115" s="84" t="s">
        <v>302</v>
      </c>
      <c r="P115" s="85" t="s">
        <v>746</v>
      </c>
      <c r="Q115" s="85" t="s">
        <v>427</v>
      </c>
      <c r="R115" s="85" t="s">
        <v>747</v>
      </c>
      <c r="S115" s="85" t="s">
        <v>474</v>
      </c>
      <c r="T115" s="85" t="s">
        <v>703</v>
      </c>
      <c r="U115" s="85" t="s">
        <v>399</v>
      </c>
      <c r="V115" s="85" t="s">
        <v>44</v>
      </c>
      <c r="W115" s="85" t="s">
        <v>44</v>
      </c>
      <c r="X115" s="85" t="s">
        <v>44</v>
      </c>
      <c r="Y115" s="85" t="s">
        <v>44</v>
      </c>
      <c r="Z115" s="85" t="s">
        <v>44</v>
      </c>
      <c r="AA115" s="85" t="s">
        <v>44</v>
      </c>
    </row>
    <row r="116" spans="1:27">
      <c r="A116" s="69"/>
      <c r="B116" s="65"/>
      <c r="C116" s="66"/>
      <c r="D116" s="68"/>
      <c r="E116" s="66"/>
      <c r="F116" s="65"/>
      <c r="G116" s="66"/>
      <c r="H116" s="68"/>
      <c r="I116" s="66"/>
      <c r="J116" s="68"/>
      <c r="K116" s="66"/>
      <c r="L116" s="68"/>
      <c r="M116" s="66"/>
      <c r="O116" s="84" t="s">
        <v>309</v>
      </c>
      <c r="P116" s="85" t="s">
        <v>748</v>
      </c>
      <c r="Q116" s="85" t="s">
        <v>189</v>
      </c>
      <c r="R116" s="85" t="s">
        <v>749</v>
      </c>
      <c r="S116" s="85" t="s">
        <v>617</v>
      </c>
      <c r="T116" s="85" t="s">
        <v>750</v>
      </c>
      <c r="U116" s="85" t="s">
        <v>333</v>
      </c>
      <c r="V116" s="85" t="s">
        <v>658</v>
      </c>
      <c r="W116" s="85" t="s">
        <v>659</v>
      </c>
      <c r="X116" s="85" t="s">
        <v>44</v>
      </c>
      <c r="Y116" s="85" t="s">
        <v>44</v>
      </c>
      <c r="Z116" s="85" t="s">
        <v>44</v>
      </c>
      <c r="AA116" s="85" t="s">
        <v>44</v>
      </c>
    </row>
    <row r="117" spans="1:27">
      <c r="A117" s="67" t="s">
        <v>144</v>
      </c>
      <c r="B117" s="65">
        <v>2094</v>
      </c>
      <c r="C117" s="66">
        <v>12.3</v>
      </c>
      <c r="D117" s="68">
        <v>845</v>
      </c>
      <c r="E117" s="66">
        <v>30.2</v>
      </c>
      <c r="F117" s="65">
        <v>1064</v>
      </c>
      <c r="G117" s="66">
        <v>17.8</v>
      </c>
      <c r="H117" s="68">
        <v>185</v>
      </c>
      <c r="I117" s="66">
        <v>4.9000000000000004</v>
      </c>
      <c r="J117" s="68" t="s">
        <v>92</v>
      </c>
      <c r="K117" s="66" t="s">
        <v>92</v>
      </c>
      <c r="L117" s="68" t="s">
        <v>92</v>
      </c>
      <c r="M117" s="66" t="s">
        <v>92</v>
      </c>
      <c r="O117" s="84" t="s">
        <v>317</v>
      </c>
      <c r="P117" s="85" t="s">
        <v>751</v>
      </c>
      <c r="Q117" s="85" t="s">
        <v>581</v>
      </c>
      <c r="R117" s="85" t="s">
        <v>752</v>
      </c>
      <c r="S117" s="85" t="s">
        <v>351</v>
      </c>
      <c r="T117" s="85" t="s">
        <v>753</v>
      </c>
      <c r="U117" s="85" t="s">
        <v>238</v>
      </c>
      <c r="V117" s="85" t="s">
        <v>754</v>
      </c>
      <c r="W117" s="85" t="s">
        <v>189</v>
      </c>
      <c r="X117" s="85" t="s">
        <v>44</v>
      </c>
      <c r="Y117" s="85" t="s">
        <v>44</v>
      </c>
      <c r="Z117" s="85" t="s">
        <v>44</v>
      </c>
      <c r="AA117" s="85" t="s">
        <v>44</v>
      </c>
    </row>
    <row r="118" spans="1:27">
      <c r="A118" s="67" t="s">
        <v>145</v>
      </c>
      <c r="B118" s="65">
        <v>14928</v>
      </c>
      <c r="C118" s="66">
        <v>87.7</v>
      </c>
      <c r="D118" s="65">
        <v>1949</v>
      </c>
      <c r="E118" s="66">
        <v>69.8</v>
      </c>
      <c r="F118" s="65">
        <v>4904</v>
      </c>
      <c r="G118" s="66">
        <v>82.2</v>
      </c>
      <c r="H118" s="65">
        <v>3599</v>
      </c>
      <c r="I118" s="66">
        <v>95.1</v>
      </c>
      <c r="J118" s="65">
        <v>2286</v>
      </c>
      <c r="K118" s="66">
        <v>100</v>
      </c>
      <c r="L118" s="65">
        <v>2191</v>
      </c>
      <c r="M118" s="66">
        <v>100</v>
      </c>
      <c r="O118" s="84" t="s">
        <v>326</v>
      </c>
      <c r="P118" s="85" t="s">
        <v>755</v>
      </c>
      <c r="Q118" s="85" t="s">
        <v>355</v>
      </c>
      <c r="R118" s="85" t="s">
        <v>756</v>
      </c>
      <c r="S118" s="85" t="s">
        <v>570</v>
      </c>
      <c r="T118" s="85" t="s">
        <v>757</v>
      </c>
      <c r="U118" s="85" t="s">
        <v>602</v>
      </c>
      <c r="V118" s="85" t="s">
        <v>758</v>
      </c>
      <c r="W118" s="85" t="s">
        <v>394</v>
      </c>
      <c r="X118" s="85" t="s">
        <v>759</v>
      </c>
      <c r="Y118" s="85" t="s">
        <v>301</v>
      </c>
      <c r="Z118" s="85" t="s">
        <v>44</v>
      </c>
      <c r="AA118" s="85" t="s">
        <v>44</v>
      </c>
    </row>
    <row r="119" spans="1:27">
      <c r="A119" s="69"/>
      <c r="B119" s="65"/>
      <c r="C119" s="66"/>
      <c r="D119" s="65"/>
      <c r="E119" s="66"/>
      <c r="F119" s="65"/>
      <c r="G119" s="66"/>
      <c r="H119" s="65"/>
      <c r="I119" s="66"/>
      <c r="J119" s="65"/>
      <c r="K119" s="66"/>
      <c r="L119" s="68"/>
      <c r="M119" s="66"/>
      <c r="O119" s="84" t="s">
        <v>336</v>
      </c>
      <c r="P119" s="85" t="s">
        <v>760</v>
      </c>
      <c r="Q119" s="85" t="s">
        <v>761</v>
      </c>
      <c r="R119" s="85" t="s">
        <v>762</v>
      </c>
      <c r="S119" s="85" t="s">
        <v>331</v>
      </c>
      <c r="T119" s="85" t="s">
        <v>763</v>
      </c>
      <c r="U119" s="85" t="s">
        <v>764</v>
      </c>
      <c r="V119" s="85" t="s">
        <v>765</v>
      </c>
      <c r="W119" s="85" t="s">
        <v>371</v>
      </c>
      <c r="X119" s="85" t="s">
        <v>766</v>
      </c>
      <c r="Y119" s="85" t="s">
        <v>323</v>
      </c>
      <c r="Z119" s="85" t="s">
        <v>44</v>
      </c>
      <c r="AA119" s="85" t="s">
        <v>44</v>
      </c>
    </row>
    <row r="120" spans="1:27">
      <c r="A120" s="67" t="s">
        <v>146</v>
      </c>
      <c r="B120" s="65">
        <v>13170</v>
      </c>
      <c r="C120" s="66">
        <v>77.400000000000006</v>
      </c>
      <c r="D120" s="65">
        <v>2642</v>
      </c>
      <c r="E120" s="66">
        <v>94.5</v>
      </c>
      <c r="F120" s="65">
        <v>5394</v>
      </c>
      <c r="G120" s="66">
        <v>90.4</v>
      </c>
      <c r="H120" s="65">
        <v>3169</v>
      </c>
      <c r="I120" s="66">
        <v>83.7</v>
      </c>
      <c r="J120" s="65">
        <v>1451</v>
      </c>
      <c r="K120" s="66">
        <v>63.5</v>
      </c>
      <c r="L120" s="68">
        <v>514</v>
      </c>
      <c r="M120" s="66">
        <v>23.4</v>
      </c>
      <c r="O120" s="84" t="s">
        <v>345</v>
      </c>
      <c r="P120" s="85" t="s">
        <v>767</v>
      </c>
      <c r="Q120" s="85" t="s">
        <v>347</v>
      </c>
      <c r="R120" s="85" t="s">
        <v>768</v>
      </c>
      <c r="S120" s="85" t="s">
        <v>205</v>
      </c>
      <c r="T120" s="85" t="s">
        <v>769</v>
      </c>
      <c r="U120" s="85" t="s">
        <v>321</v>
      </c>
      <c r="V120" s="85" t="s">
        <v>770</v>
      </c>
      <c r="W120" s="85" t="s">
        <v>593</v>
      </c>
      <c r="X120" s="85" t="s">
        <v>629</v>
      </c>
      <c r="Y120" s="85" t="s">
        <v>328</v>
      </c>
      <c r="Z120" s="85" t="s">
        <v>597</v>
      </c>
      <c r="AA120" s="85" t="s">
        <v>659</v>
      </c>
    </row>
    <row r="121" spans="1:27">
      <c r="A121" s="67" t="s">
        <v>147</v>
      </c>
      <c r="B121" s="65">
        <v>3853</v>
      </c>
      <c r="C121" s="66">
        <v>22.6</v>
      </c>
      <c r="D121" s="68">
        <v>152</v>
      </c>
      <c r="E121" s="66">
        <v>5.5</v>
      </c>
      <c r="F121" s="68">
        <v>573</v>
      </c>
      <c r="G121" s="66">
        <v>9.6</v>
      </c>
      <c r="H121" s="68">
        <v>616</v>
      </c>
      <c r="I121" s="66">
        <v>16.3</v>
      </c>
      <c r="J121" s="68">
        <v>834</v>
      </c>
      <c r="K121" s="66">
        <v>36.5</v>
      </c>
      <c r="L121" s="65">
        <v>1677</v>
      </c>
      <c r="M121" s="66">
        <v>76.599999999999994</v>
      </c>
      <c r="O121" s="84" t="s">
        <v>357</v>
      </c>
      <c r="P121" s="85" t="s">
        <v>771</v>
      </c>
      <c r="Q121" s="85" t="s">
        <v>236</v>
      </c>
      <c r="R121" s="85" t="s">
        <v>772</v>
      </c>
      <c r="S121" s="85" t="s">
        <v>619</v>
      </c>
      <c r="T121" s="85" t="s">
        <v>578</v>
      </c>
      <c r="U121" s="85" t="s">
        <v>339</v>
      </c>
      <c r="V121" s="85" t="s">
        <v>773</v>
      </c>
      <c r="W121" s="85" t="s">
        <v>704</v>
      </c>
      <c r="X121" s="85" t="s">
        <v>774</v>
      </c>
      <c r="Y121" s="85" t="s">
        <v>406</v>
      </c>
      <c r="Z121" s="85" t="s">
        <v>775</v>
      </c>
      <c r="AA121" s="85" t="s">
        <v>537</v>
      </c>
    </row>
    <row r="122" spans="1:27">
      <c r="A122" s="69"/>
      <c r="B122" s="65"/>
      <c r="C122" s="66"/>
      <c r="D122" s="65"/>
      <c r="E122" s="66"/>
      <c r="F122" s="65"/>
      <c r="G122" s="66"/>
      <c r="H122" s="65"/>
      <c r="I122" s="66"/>
      <c r="J122" s="65"/>
      <c r="K122" s="66"/>
      <c r="L122" s="65"/>
      <c r="M122" s="66"/>
      <c r="O122" s="84" t="s">
        <v>369</v>
      </c>
      <c r="P122" s="85" t="s">
        <v>776</v>
      </c>
      <c r="Q122" s="85" t="s">
        <v>777</v>
      </c>
      <c r="R122" s="85" t="s">
        <v>778</v>
      </c>
      <c r="S122" s="85" t="s">
        <v>451</v>
      </c>
      <c r="T122" s="85" t="s">
        <v>779</v>
      </c>
      <c r="U122" s="85" t="s">
        <v>319</v>
      </c>
      <c r="V122" s="85" t="s">
        <v>780</v>
      </c>
      <c r="W122" s="85" t="s">
        <v>781</v>
      </c>
      <c r="X122" s="85" t="s">
        <v>782</v>
      </c>
      <c r="Y122" s="85" t="s">
        <v>783</v>
      </c>
      <c r="Z122" s="85" t="s">
        <v>784</v>
      </c>
      <c r="AA122" s="85" t="s">
        <v>239</v>
      </c>
    </row>
    <row r="123" spans="1:27">
      <c r="A123" s="67" t="s">
        <v>148</v>
      </c>
      <c r="B123" s="65">
        <v>14857</v>
      </c>
      <c r="C123" s="66">
        <v>87.3</v>
      </c>
      <c r="D123" s="65">
        <v>2710</v>
      </c>
      <c r="E123" s="66">
        <v>97</v>
      </c>
      <c r="F123" s="65">
        <v>5681</v>
      </c>
      <c r="G123" s="66">
        <v>95.2</v>
      </c>
      <c r="H123" s="65">
        <v>3492</v>
      </c>
      <c r="I123" s="66">
        <v>92.3</v>
      </c>
      <c r="J123" s="65">
        <v>1924</v>
      </c>
      <c r="K123" s="66">
        <v>84.2</v>
      </c>
      <c r="L123" s="65">
        <v>1050</v>
      </c>
      <c r="M123" s="66">
        <v>47.9</v>
      </c>
      <c r="O123" s="84" t="s">
        <v>378</v>
      </c>
      <c r="P123" s="85" t="s">
        <v>785</v>
      </c>
      <c r="Q123" s="85" t="s">
        <v>611</v>
      </c>
      <c r="R123" s="85" t="s">
        <v>786</v>
      </c>
      <c r="S123" s="85" t="s">
        <v>477</v>
      </c>
      <c r="T123" s="85" t="s">
        <v>787</v>
      </c>
      <c r="U123" s="85" t="s">
        <v>189</v>
      </c>
      <c r="V123" s="85" t="s">
        <v>788</v>
      </c>
      <c r="W123" s="85" t="s">
        <v>203</v>
      </c>
      <c r="X123" s="85" t="s">
        <v>789</v>
      </c>
      <c r="Y123" s="85" t="s">
        <v>790</v>
      </c>
      <c r="Z123" s="85" t="s">
        <v>616</v>
      </c>
      <c r="AA123" s="85" t="s">
        <v>238</v>
      </c>
    </row>
    <row r="124" spans="1:27">
      <c r="A124" s="67" t="s">
        <v>149</v>
      </c>
      <c r="B124" s="65">
        <v>2166</v>
      </c>
      <c r="C124" s="66">
        <v>12.7</v>
      </c>
      <c r="D124" s="68">
        <v>84</v>
      </c>
      <c r="E124" s="66">
        <v>3</v>
      </c>
      <c r="F124" s="68">
        <v>286</v>
      </c>
      <c r="G124" s="66">
        <v>4.8</v>
      </c>
      <c r="H124" s="68">
        <v>293</v>
      </c>
      <c r="I124" s="66">
        <v>7.7</v>
      </c>
      <c r="J124" s="68">
        <v>361</v>
      </c>
      <c r="K124" s="66">
        <v>15.8</v>
      </c>
      <c r="L124" s="65">
        <v>1141</v>
      </c>
      <c r="M124" s="66">
        <v>52.1</v>
      </c>
      <c r="O124" s="84" t="s">
        <v>387</v>
      </c>
      <c r="P124" s="85" t="s">
        <v>791</v>
      </c>
      <c r="Q124" s="85" t="s">
        <v>183</v>
      </c>
      <c r="R124" s="85" t="s">
        <v>792</v>
      </c>
      <c r="S124" s="85" t="s">
        <v>298</v>
      </c>
      <c r="T124" s="85" t="s">
        <v>793</v>
      </c>
      <c r="U124" s="85" t="s">
        <v>743</v>
      </c>
      <c r="V124" s="85" t="s">
        <v>794</v>
      </c>
      <c r="W124" s="85" t="s">
        <v>377</v>
      </c>
      <c r="X124" s="85" t="s">
        <v>614</v>
      </c>
      <c r="Y124" s="85" t="s">
        <v>341</v>
      </c>
      <c r="Z124" s="85" t="s">
        <v>795</v>
      </c>
      <c r="AA124" s="85" t="s">
        <v>396</v>
      </c>
    </row>
    <row r="125" spans="1:27">
      <c r="A125" s="69"/>
      <c r="B125" s="65"/>
      <c r="C125" s="66"/>
      <c r="D125" s="65"/>
      <c r="E125" s="66"/>
      <c r="F125" s="65"/>
      <c r="G125" s="66"/>
      <c r="H125" s="65"/>
      <c r="I125" s="66"/>
      <c r="J125" s="65"/>
      <c r="K125" s="66"/>
      <c r="L125" s="65"/>
      <c r="M125" s="66"/>
      <c r="O125" s="84" t="s">
        <v>397</v>
      </c>
      <c r="P125" s="85" t="s">
        <v>796</v>
      </c>
      <c r="Q125" s="85" t="s">
        <v>743</v>
      </c>
      <c r="R125" s="85" t="s">
        <v>797</v>
      </c>
      <c r="S125" s="85" t="s">
        <v>642</v>
      </c>
      <c r="T125" s="85" t="s">
        <v>798</v>
      </c>
      <c r="U125" s="85" t="s">
        <v>421</v>
      </c>
      <c r="V125" s="85" t="s">
        <v>799</v>
      </c>
      <c r="W125" s="85" t="s">
        <v>304</v>
      </c>
      <c r="X125" s="85" t="s">
        <v>800</v>
      </c>
      <c r="Y125" s="85" t="s">
        <v>581</v>
      </c>
      <c r="Z125" s="85" t="s">
        <v>801</v>
      </c>
      <c r="AA125" s="85" t="s">
        <v>802</v>
      </c>
    </row>
    <row r="126" spans="1:27">
      <c r="A126" s="67" t="s">
        <v>150</v>
      </c>
      <c r="B126" s="66">
        <v>39.5</v>
      </c>
      <c r="C126" s="66" t="s">
        <v>92</v>
      </c>
      <c r="D126" s="66">
        <v>27</v>
      </c>
      <c r="E126" s="66" t="s">
        <v>92</v>
      </c>
      <c r="F126" s="66">
        <v>32.9</v>
      </c>
      <c r="G126" s="66" t="s">
        <v>92</v>
      </c>
      <c r="H126" s="66">
        <v>42</v>
      </c>
      <c r="I126" s="66" t="s">
        <v>92</v>
      </c>
      <c r="J126" s="66">
        <v>50.6</v>
      </c>
      <c r="K126" s="66" t="s">
        <v>92</v>
      </c>
      <c r="L126" s="66">
        <v>65.7</v>
      </c>
      <c r="M126" s="66" t="s">
        <v>92</v>
      </c>
      <c r="O126" s="84" t="s">
        <v>409</v>
      </c>
      <c r="P126" s="85" t="s">
        <v>803</v>
      </c>
      <c r="Q126" s="85" t="s">
        <v>304</v>
      </c>
      <c r="R126" s="85" t="s">
        <v>804</v>
      </c>
      <c r="S126" s="85" t="s">
        <v>294</v>
      </c>
      <c r="T126" s="85" t="s">
        <v>804</v>
      </c>
      <c r="U126" s="85" t="s">
        <v>438</v>
      </c>
      <c r="V126" s="85" t="s">
        <v>805</v>
      </c>
      <c r="W126" s="85" t="s">
        <v>558</v>
      </c>
      <c r="X126" s="85" t="s">
        <v>806</v>
      </c>
      <c r="Y126" s="85" t="s">
        <v>611</v>
      </c>
      <c r="Z126" s="85" t="s">
        <v>807</v>
      </c>
      <c r="AA126" s="85" t="s">
        <v>638</v>
      </c>
    </row>
    <row r="127" spans="1:27">
      <c r="A127" s="57" t="s">
        <v>14</v>
      </c>
      <c r="O127" s="84" t="s">
        <v>419</v>
      </c>
      <c r="P127" s="85" t="s">
        <v>200</v>
      </c>
      <c r="Q127" s="85" t="s">
        <v>558</v>
      </c>
      <c r="R127" s="85" t="s">
        <v>192</v>
      </c>
      <c r="S127" s="85" t="s">
        <v>659</v>
      </c>
      <c r="T127" s="85" t="s">
        <v>808</v>
      </c>
      <c r="U127" s="85" t="s">
        <v>430</v>
      </c>
      <c r="V127" s="85" t="s">
        <v>435</v>
      </c>
      <c r="W127" s="85" t="s">
        <v>421</v>
      </c>
      <c r="X127" s="85" t="s">
        <v>606</v>
      </c>
      <c r="Y127" s="85" t="s">
        <v>743</v>
      </c>
      <c r="Z127" s="85" t="s">
        <v>809</v>
      </c>
      <c r="AA127" s="85" t="s">
        <v>593</v>
      </c>
    </row>
    <row r="128" spans="1:27">
      <c r="A128" s="60" t="s">
        <v>100</v>
      </c>
      <c r="O128" s="84" t="s">
        <v>428</v>
      </c>
      <c r="P128" s="85" t="s">
        <v>810</v>
      </c>
      <c r="Q128" s="85" t="s">
        <v>811</v>
      </c>
      <c r="R128" s="85" t="s">
        <v>653</v>
      </c>
      <c r="S128" s="85" t="s">
        <v>290</v>
      </c>
      <c r="T128" s="85" t="s">
        <v>316</v>
      </c>
      <c r="U128" s="85" t="s">
        <v>436</v>
      </c>
      <c r="V128" s="85" t="s">
        <v>812</v>
      </c>
      <c r="W128" s="85" t="s">
        <v>291</v>
      </c>
      <c r="X128" s="85" t="s">
        <v>813</v>
      </c>
      <c r="Y128" s="85" t="s">
        <v>628</v>
      </c>
      <c r="Z128" s="85" t="s">
        <v>814</v>
      </c>
      <c r="AA128" s="85" t="s">
        <v>212</v>
      </c>
    </row>
    <row r="129" spans="1:27">
      <c r="A129" s="77" t="s">
        <v>45</v>
      </c>
      <c r="O129" s="84" t="s">
        <v>440</v>
      </c>
      <c r="P129" s="85" t="s">
        <v>815</v>
      </c>
      <c r="Q129" s="85" t="s">
        <v>415</v>
      </c>
      <c r="R129" s="85" t="s">
        <v>658</v>
      </c>
      <c r="S129" s="85" t="s">
        <v>443</v>
      </c>
      <c r="T129" s="85" t="s">
        <v>813</v>
      </c>
      <c r="U129" s="85" t="s">
        <v>335</v>
      </c>
      <c r="V129" s="85" t="s">
        <v>651</v>
      </c>
      <c r="W129" s="85" t="s">
        <v>401</v>
      </c>
      <c r="X129" s="85" t="s">
        <v>192</v>
      </c>
      <c r="Y129" s="85" t="s">
        <v>816</v>
      </c>
      <c r="Z129" s="85" t="s">
        <v>814</v>
      </c>
      <c r="AA129" s="85" t="s">
        <v>212</v>
      </c>
    </row>
    <row r="130" spans="1:27" ht="14.25">
      <c r="A130" s="78" t="s">
        <v>155</v>
      </c>
      <c r="O130" s="84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</row>
    <row r="131" spans="1:27" ht="14.25">
      <c r="A131" s="78"/>
      <c r="O131" s="84" t="s">
        <v>449</v>
      </c>
      <c r="P131" s="85" t="s">
        <v>817</v>
      </c>
      <c r="Q131" s="85" t="s">
        <v>818</v>
      </c>
      <c r="R131" s="85" t="s">
        <v>819</v>
      </c>
      <c r="S131" s="85" t="s">
        <v>820</v>
      </c>
      <c r="T131" s="85" t="s">
        <v>192</v>
      </c>
      <c r="U131" s="85" t="s">
        <v>301</v>
      </c>
      <c r="V131" s="85" t="s">
        <v>44</v>
      </c>
      <c r="W131" s="85" t="s">
        <v>44</v>
      </c>
      <c r="X131" s="85" t="s">
        <v>44</v>
      </c>
      <c r="Y131" s="85" t="s">
        <v>44</v>
      </c>
      <c r="Z131" s="85" t="s">
        <v>44</v>
      </c>
      <c r="AA131" s="85" t="s">
        <v>44</v>
      </c>
    </row>
    <row r="132" spans="1:27">
      <c r="A132" s="60" t="s">
        <v>7</v>
      </c>
      <c r="O132" s="84" t="s">
        <v>453</v>
      </c>
      <c r="P132" s="85" t="s">
        <v>821</v>
      </c>
      <c r="Q132" s="85" t="s">
        <v>822</v>
      </c>
      <c r="R132" s="85" t="s">
        <v>823</v>
      </c>
      <c r="S132" s="85" t="s">
        <v>824</v>
      </c>
      <c r="T132" s="85" t="s">
        <v>825</v>
      </c>
      <c r="U132" s="85" t="s">
        <v>459</v>
      </c>
      <c r="V132" s="85" t="s">
        <v>740</v>
      </c>
      <c r="W132" s="85" t="s">
        <v>164</v>
      </c>
      <c r="X132" s="85" t="s">
        <v>741</v>
      </c>
      <c r="Y132" s="85" t="s">
        <v>164</v>
      </c>
      <c r="Z132" s="85" t="s">
        <v>742</v>
      </c>
      <c r="AA132" s="85" t="s">
        <v>164</v>
      </c>
    </row>
    <row r="133" spans="1:27">
      <c r="A133" s="60" t="s">
        <v>8</v>
      </c>
      <c r="O133" s="84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</row>
    <row r="134" spans="1:27">
      <c r="A134" s="60" t="s">
        <v>156</v>
      </c>
      <c r="O134" s="84" t="s">
        <v>460</v>
      </c>
      <c r="P134" s="85" t="s">
        <v>826</v>
      </c>
      <c r="Q134" s="85" t="s">
        <v>827</v>
      </c>
      <c r="R134" s="85" t="s">
        <v>828</v>
      </c>
      <c r="S134" s="85" t="s">
        <v>829</v>
      </c>
      <c r="T134" s="85" t="s">
        <v>830</v>
      </c>
      <c r="U134" s="85" t="s">
        <v>291</v>
      </c>
      <c r="V134" s="85" t="s">
        <v>44</v>
      </c>
      <c r="W134" s="85" t="s">
        <v>44</v>
      </c>
      <c r="X134" s="85" t="s">
        <v>44</v>
      </c>
      <c r="Y134" s="85" t="s">
        <v>44</v>
      </c>
      <c r="Z134" s="85" t="s">
        <v>44</v>
      </c>
      <c r="AA134" s="85" t="s">
        <v>44</v>
      </c>
    </row>
    <row r="135" spans="1:27">
      <c r="O135" s="84" t="s">
        <v>465</v>
      </c>
      <c r="P135" s="85" t="s">
        <v>831</v>
      </c>
      <c r="Q135" s="85" t="s">
        <v>832</v>
      </c>
      <c r="R135" s="85" t="s">
        <v>833</v>
      </c>
      <c r="S135" s="85" t="s">
        <v>834</v>
      </c>
      <c r="T135" s="85" t="s">
        <v>835</v>
      </c>
      <c r="U135" s="85" t="s">
        <v>471</v>
      </c>
      <c r="V135" s="85" t="s">
        <v>740</v>
      </c>
      <c r="W135" s="85" t="s">
        <v>164</v>
      </c>
      <c r="X135" s="85" t="s">
        <v>741</v>
      </c>
      <c r="Y135" s="85" t="s">
        <v>164</v>
      </c>
      <c r="Z135" s="85" t="s">
        <v>742</v>
      </c>
      <c r="AA135" s="85" t="s">
        <v>164</v>
      </c>
    </row>
    <row r="136" spans="1:27">
      <c r="O136" s="84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</row>
    <row r="137" spans="1:27">
      <c r="O137" s="84" t="s">
        <v>472</v>
      </c>
      <c r="P137" s="85" t="s">
        <v>553</v>
      </c>
      <c r="Q137" s="85" t="s">
        <v>474</v>
      </c>
      <c r="R137" s="85" t="s">
        <v>836</v>
      </c>
      <c r="S137" s="85" t="s">
        <v>781</v>
      </c>
      <c r="T137" s="85" t="s">
        <v>412</v>
      </c>
      <c r="U137" s="85" t="s">
        <v>411</v>
      </c>
      <c r="V137" s="85" t="s">
        <v>44</v>
      </c>
      <c r="W137" s="85" t="s">
        <v>44</v>
      </c>
      <c r="X137" s="85" t="s">
        <v>44</v>
      </c>
      <c r="Y137" s="85" t="s">
        <v>44</v>
      </c>
      <c r="Z137" s="85" t="s">
        <v>44</v>
      </c>
      <c r="AA137" s="85" t="s">
        <v>44</v>
      </c>
    </row>
    <row r="138" spans="1:27">
      <c r="O138" s="84" t="s">
        <v>478</v>
      </c>
      <c r="P138" s="85" t="s">
        <v>837</v>
      </c>
      <c r="Q138" s="85" t="s">
        <v>480</v>
      </c>
      <c r="R138" s="85" t="s">
        <v>838</v>
      </c>
      <c r="S138" s="85" t="s">
        <v>839</v>
      </c>
      <c r="T138" s="85" t="s">
        <v>840</v>
      </c>
      <c r="U138" s="85" t="s">
        <v>841</v>
      </c>
      <c r="V138" s="85" t="s">
        <v>740</v>
      </c>
      <c r="W138" s="85" t="s">
        <v>164</v>
      </c>
      <c r="X138" s="85" t="s">
        <v>741</v>
      </c>
      <c r="Y138" s="85" t="s">
        <v>164</v>
      </c>
      <c r="Z138" s="85" t="s">
        <v>742</v>
      </c>
      <c r="AA138" s="85" t="s">
        <v>164</v>
      </c>
    </row>
    <row r="139" spans="1:27">
      <c r="O139" s="84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</row>
    <row r="140" spans="1:27">
      <c r="O140" s="84" t="s">
        <v>485</v>
      </c>
      <c r="P140" s="85" t="s">
        <v>842</v>
      </c>
      <c r="Q140" s="85" t="s">
        <v>371</v>
      </c>
      <c r="R140" s="85" t="s">
        <v>843</v>
      </c>
      <c r="S140" s="85" t="s">
        <v>844</v>
      </c>
      <c r="T140" s="85" t="s">
        <v>845</v>
      </c>
      <c r="U140" s="85" t="s">
        <v>183</v>
      </c>
      <c r="V140" s="85" t="s">
        <v>44</v>
      </c>
      <c r="W140" s="85" t="s">
        <v>44</v>
      </c>
      <c r="X140" s="85" t="s">
        <v>44</v>
      </c>
      <c r="Y140" s="85" t="s">
        <v>44</v>
      </c>
      <c r="Z140" s="85" t="s">
        <v>44</v>
      </c>
      <c r="AA140" s="85" t="s">
        <v>44</v>
      </c>
    </row>
    <row r="141" spans="1:27">
      <c r="O141" s="84" t="s">
        <v>491</v>
      </c>
      <c r="P141" s="85" t="s">
        <v>846</v>
      </c>
      <c r="Q141" s="85" t="s">
        <v>847</v>
      </c>
      <c r="R141" s="85" t="s">
        <v>848</v>
      </c>
      <c r="S141" s="85" t="s">
        <v>849</v>
      </c>
      <c r="T141" s="85" t="s">
        <v>850</v>
      </c>
      <c r="U141" s="85" t="s">
        <v>851</v>
      </c>
      <c r="V141" s="85" t="s">
        <v>740</v>
      </c>
      <c r="W141" s="85" t="s">
        <v>164</v>
      </c>
      <c r="X141" s="85" t="s">
        <v>741</v>
      </c>
      <c r="Y141" s="85" t="s">
        <v>164</v>
      </c>
      <c r="Z141" s="85" t="s">
        <v>742</v>
      </c>
      <c r="AA141" s="85" t="s">
        <v>164</v>
      </c>
    </row>
    <row r="142" spans="1:27">
      <c r="O142" s="84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</row>
    <row r="143" spans="1:27">
      <c r="O143" s="84" t="s">
        <v>498</v>
      </c>
      <c r="P143" s="85" t="s">
        <v>852</v>
      </c>
      <c r="Q143" s="85" t="s">
        <v>232</v>
      </c>
      <c r="R143" s="85" t="s">
        <v>853</v>
      </c>
      <c r="S143" s="85" t="s">
        <v>854</v>
      </c>
      <c r="T143" s="85" t="s">
        <v>855</v>
      </c>
      <c r="U143" s="85" t="s">
        <v>856</v>
      </c>
      <c r="V143" s="85" t="s">
        <v>857</v>
      </c>
      <c r="W143" s="85" t="s">
        <v>858</v>
      </c>
      <c r="X143" s="85" t="s">
        <v>819</v>
      </c>
      <c r="Y143" s="85" t="s">
        <v>859</v>
      </c>
      <c r="Z143" s="85" t="s">
        <v>860</v>
      </c>
      <c r="AA143" s="85" t="s">
        <v>217</v>
      </c>
    </row>
    <row r="144" spans="1:27">
      <c r="O144" s="84" t="s">
        <v>511</v>
      </c>
      <c r="P144" s="85" t="s">
        <v>861</v>
      </c>
      <c r="Q144" s="85" t="s">
        <v>862</v>
      </c>
      <c r="R144" s="85" t="s">
        <v>863</v>
      </c>
      <c r="S144" s="85" t="s">
        <v>355</v>
      </c>
      <c r="T144" s="85" t="s">
        <v>864</v>
      </c>
      <c r="U144" s="85" t="s">
        <v>865</v>
      </c>
      <c r="V144" s="85" t="s">
        <v>866</v>
      </c>
      <c r="W144" s="85" t="s">
        <v>867</v>
      </c>
      <c r="X144" s="85" t="s">
        <v>868</v>
      </c>
      <c r="Y144" s="85" t="s">
        <v>869</v>
      </c>
      <c r="Z144" s="85" t="s">
        <v>870</v>
      </c>
      <c r="AA144" s="85" t="s">
        <v>871</v>
      </c>
    </row>
    <row r="145" spans="15:27">
      <c r="O145" s="84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</row>
    <row r="146" spans="15:27">
      <c r="O146" s="84" t="s">
        <v>523</v>
      </c>
      <c r="P146" s="85" t="s">
        <v>872</v>
      </c>
      <c r="Q146" s="85" t="s">
        <v>873</v>
      </c>
      <c r="R146" s="85" t="s">
        <v>874</v>
      </c>
      <c r="S146" s="85" t="s">
        <v>875</v>
      </c>
      <c r="T146" s="85" t="s">
        <v>876</v>
      </c>
      <c r="U146" s="85" t="s">
        <v>877</v>
      </c>
      <c r="V146" s="85" t="s">
        <v>878</v>
      </c>
      <c r="W146" s="85" t="s">
        <v>824</v>
      </c>
      <c r="X146" s="85" t="s">
        <v>879</v>
      </c>
      <c r="Y146" s="85" t="s">
        <v>880</v>
      </c>
      <c r="Z146" s="85" t="s">
        <v>881</v>
      </c>
      <c r="AA146" s="85" t="s">
        <v>882</v>
      </c>
    </row>
    <row r="147" spans="15:27">
      <c r="O147" s="84" t="s">
        <v>535</v>
      </c>
      <c r="P147" s="85" t="s">
        <v>883</v>
      </c>
      <c r="Q147" s="85" t="s">
        <v>884</v>
      </c>
      <c r="R147" s="85" t="s">
        <v>885</v>
      </c>
      <c r="S147" s="85" t="s">
        <v>240</v>
      </c>
      <c r="T147" s="85" t="s">
        <v>886</v>
      </c>
      <c r="U147" s="85" t="s">
        <v>185</v>
      </c>
      <c r="V147" s="85" t="s">
        <v>887</v>
      </c>
      <c r="W147" s="85" t="s">
        <v>820</v>
      </c>
      <c r="X147" s="85" t="s">
        <v>888</v>
      </c>
      <c r="Y147" s="85" t="s">
        <v>889</v>
      </c>
      <c r="Z147" s="85" t="s">
        <v>890</v>
      </c>
      <c r="AA147" s="85" t="s">
        <v>891</v>
      </c>
    </row>
    <row r="148" spans="15:27">
      <c r="O148" s="84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</row>
    <row r="149" spans="15:27">
      <c r="O149" s="86" t="s">
        <v>544</v>
      </c>
      <c r="P149" s="89">
        <v>43.2</v>
      </c>
      <c r="Q149" s="90" t="s">
        <v>92</v>
      </c>
      <c r="R149" s="89">
        <v>32.5</v>
      </c>
      <c r="S149" s="90" t="s">
        <v>92</v>
      </c>
      <c r="T149" s="89">
        <v>41.3</v>
      </c>
      <c r="U149" s="90" t="s">
        <v>92</v>
      </c>
      <c r="V149" s="89">
        <v>49.1</v>
      </c>
      <c r="W149" s="90" t="s">
        <v>92</v>
      </c>
      <c r="X149" s="89">
        <v>57.1</v>
      </c>
      <c r="Y149" s="90" t="s">
        <v>92</v>
      </c>
      <c r="Z149" s="89">
        <v>70.400000000000006</v>
      </c>
      <c r="AA149" s="90" t="s">
        <v>92</v>
      </c>
    </row>
    <row r="151" spans="15:27">
      <c r="O151" s="79" t="s">
        <v>14</v>
      </c>
    </row>
    <row r="152" spans="15:27">
      <c r="O152" s="79" t="s">
        <v>545</v>
      </c>
    </row>
    <row r="153" spans="15:27">
      <c r="O153" s="79" t="s">
        <v>546</v>
      </c>
    </row>
    <row r="154" spans="15:27" ht="14.25">
      <c r="O154" s="88" t="s">
        <v>274</v>
      </c>
    </row>
    <row r="155" spans="15:27">
      <c r="O155" s="268" t="s">
        <v>265</v>
      </c>
      <c r="P155" s="268"/>
      <c r="Q155" s="268"/>
      <c r="R155" s="268"/>
      <c r="S155" s="268"/>
      <c r="T155" s="268"/>
      <c r="U155" s="268"/>
      <c r="V155" s="268"/>
      <c r="W155" s="268"/>
      <c r="X155" s="268"/>
      <c r="Y155" s="268"/>
      <c r="Z155" s="268"/>
      <c r="AA155" s="268"/>
    </row>
    <row r="156" spans="15:27">
      <c r="O156" s="79" t="s">
        <v>266</v>
      </c>
    </row>
    <row r="157" spans="15:27">
      <c r="O157" s="79" t="s">
        <v>267</v>
      </c>
    </row>
  </sheetData>
  <mergeCells count="36">
    <mergeCell ref="A4:M4"/>
    <mergeCell ref="A5:A7"/>
    <mergeCell ref="B5:C6"/>
    <mergeCell ref="D5:M5"/>
    <mergeCell ref="D6:E6"/>
    <mergeCell ref="F6:G6"/>
    <mergeCell ref="H6:I6"/>
    <mergeCell ref="J6:K6"/>
    <mergeCell ref="L6:M6"/>
    <mergeCell ref="O4:O6"/>
    <mergeCell ref="P4:Q5"/>
    <mergeCell ref="R4:AA4"/>
    <mergeCell ref="R5:S5"/>
    <mergeCell ref="T5:U5"/>
    <mergeCell ref="V5:W5"/>
    <mergeCell ref="X5:Y5"/>
    <mergeCell ref="Z5:AA5"/>
    <mergeCell ref="O51:AA51"/>
    <mergeCell ref="O56:O58"/>
    <mergeCell ref="P56:Q57"/>
    <mergeCell ref="R56:AA56"/>
    <mergeCell ref="R57:S57"/>
    <mergeCell ref="T57:U57"/>
    <mergeCell ref="V57:W57"/>
    <mergeCell ref="X57:Y57"/>
    <mergeCell ref="Z57:AA57"/>
    <mergeCell ref="O155:AA155"/>
    <mergeCell ref="O103:AA103"/>
    <mergeCell ref="O108:O110"/>
    <mergeCell ref="P108:Q109"/>
    <mergeCell ref="R108:AA108"/>
    <mergeCell ref="R109:S109"/>
    <mergeCell ref="T109:U109"/>
    <mergeCell ref="V109:W109"/>
    <mergeCell ref="X109:Y109"/>
    <mergeCell ref="Z109:AA109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Q75"/>
  <sheetViews>
    <sheetView topLeftCell="A44" workbookViewId="0">
      <selection activeCell="Q64" sqref="Q64:Q67"/>
    </sheetView>
  </sheetViews>
  <sheetFormatPr defaultRowHeight="12.75"/>
  <cols>
    <col min="1" max="1" width="27.7109375" style="4" customWidth="1"/>
    <col min="2" max="2" width="8.7109375" style="4" customWidth="1"/>
    <col min="3" max="3" width="8.7109375" style="5" customWidth="1"/>
    <col min="4" max="4" width="8.7109375" style="4" customWidth="1"/>
    <col min="5" max="5" width="8.7109375" style="5" customWidth="1"/>
    <col min="6" max="6" width="8.7109375" style="4" customWidth="1"/>
    <col min="7" max="7" width="8.7109375" style="5" customWidth="1"/>
    <col min="8" max="8" width="8.7109375" style="4" customWidth="1"/>
    <col min="9" max="9" width="8.7109375" style="5" customWidth="1"/>
    <col min="10" max="10" width="8.7109375" style="4" customWidth="1"/>
    <col min="11" max="11" width="8.7109375" style="5" customWidth="1"/>
    <col min="12" max="12" width="8.7109375" style="4" customWidth="1"/>
    <col min="13" max="13" width="8.7109375" style="5" customWidth="1"/>
  </cols>
  <sheetData>
    <row r="1" spans="1:13">
      <c r="A1" s="1" t="s">
        <v>32</v>
      </c>
    </row>
    <row r="2" spans="1:13">
      <c r="A2" s="1"/>
    </row>
    <row r="3" spans="1:13">
      <c r="A3" s="3" t="s">
        <v>33</v>
      </c>
    </row>
    <row r="4" spans="1:13" ht="14.25">
      <c r="A4" s="3" t="s">
        <v>34</v>
      </c>
    </row>
    <row r="6" spans="1:13">
      <c r="A6" s="285" t="s">
        <v>35</v>
      </c>
      <c r="B6" s="280" t="s">
        <v>13</v>
      </c>
      <c r="C6" s="281"/>
      <c r="D6" s="280" t="s">
        <v>0</v>
      </c>
      <c r="E6" s="281"/>
      <c r="F6" s="280"/>
      <c r="G6" s="281"/>
      <c r="H6" s="280"/>
      <c r="I6" s="281"/>
      <c r="J6" s="280"/>
      <c r="K6" s="281"/>
      <c r="L6" s="280"/>
      <c r="M6" s="281"/>
    </row>
    <row r="7" spans="1:13">
      <c r="A7" s="285"/>
      <c r="B7" s="280"/>
      <c r="C7" s="281"/>
      <c r="D7" s="280" t="s">
        <v>18</v>
      </c>
      <c r="E7" s="281"/>
      <c r="F7" s="280" t="s">
        <v>1</v>
      </c>
      <c r="G7" s="281"/>
      <c r="H7" s="280" t="s">
        <v>2</v>
      </c>
      <c r="I7" s="281"/>
      <c r="J7" s="280" t="s">
        <v>3</v>
      </c>
      <c r="K7" s="281"/>
      <c r="L7" s="280" t="s">
        <v>4</v>
      </c>
      <c r="M7" s="281"/>
    </row>
    <row r="8" spans="1:13">
      <c r="A8" s="285"/>
      <c r="B8" s="6" t="s">
        <v>5</v>
      </c>
      <c r="C8" s="7" t="s">
        <v>6</v>
      </c>
      <c r="D8" s="6" t="s">
        <v>5</v>
      </c>
      <c r="E8" s="7" t="s">
        <v>6</v>
      </c>
      <c r="F8" s="6" t="s">
        <v>5</v>
      </c>
      <c r="G8" s="7" t="s">
        <v>6</v>
      </c>
      <c r="H8" s="6" t="s">
        <v>5</v>
      </c>
      <c r="I8" s="7" t="s">
        <v>6</v>
      </c>
      <c r="J8" s="6" t="s">
        <v>5</v>
      </c>
      <c r="K8" s="7" t="s">
        <v>6</v>
      </c>
      <c r="L8" s="6" t="s">
        <v>5</v>
      </c>
      <c r="M8" s="7" t="s">
        <v>6</v>
      </c>
    </row>
    <row r="9" spans="1:13">
      <c r="A9" s="9" t="s">
        <v>11</v>
      </c>
      <c r="B9" s="10">
        <v>14159</v>
      </c>
      <c r="C9" s="11">
        <v>100</v>
      </c>
      <c r="D9" s="10">
        <v>1606</v>
      </c>
      <c r="E9" s="11">
        <v>100</v>
      </c>
      <c r="F9" s="10">
        <v>4360</v>
      </c>
      <c r="G9" s="11">
        <v>100</v>
      </c>
      <c r="H9" s="10">
        <v>3595</v>
      </c>
      <c r="I9" s="11">
        <v>100</v>
      </c>
      <c r="J9" s="10">
        <v>2323</v>
      </c>
      <c r="K9" s="11">
        <v>100</v>
      </c>
      <c r="L9" s="10">
        <v>2276</v>
      </c>
      <c r="M9" s="11">
        <v>100</v>
      </c>
    </row>
    <row r="10" spans="1:13">
      <c r="A10" s="12" t="s">
        <v>36</v>
      </c>
      <c r="B10" s="10">
        <v>2442</v>
      </c>
      <c r="C10" s="11">
        <v>17.2</v>
      </c>
      <c r="D10" s="13">
        <v>246</v>
      </c>
      <c r="E10" s="11">
        <v>15.3</v>
      </c>
      <c r="F10" s="13">
        <v>605</v>
      </c>
      <c r="G10" s="11">
        <v>13.9</v>
      </c>
      <c r="H10" s="13">
        <v>460</v>
      </c>
      <c r="I10" s="11">
        <v>12.8</v>
      </c>
      <c r="J10" s="13">
        <v>383</v>
      </c>
      <c r="K10" s="11">
        <v>16.5</v>
      </c>
      <c r="L10" s="13">
        <v>748</v>
      </c>
      <c r="M10" s="11">
        <v>32.9</v>
      </c>
    </row>
    <row r="11" spans="1:13">
      <c r="A11" s="12" t="s">
        <v>37</v>
      </c>
      <c r="B11" s="10">
        <v>3378</v>
      </c>
      <c r="C11" s="11">
        <v>23.9</v>
      </c>
      <c r="D11" s="13">
        <v>435</v>
      </c>
      <c r="E11" s="11">
        <v>27.1</v>
      </c>
      <c r="F11" s="13">
        <v>817</v>
      </c>
      <c r="G11" s="11">
        <v>18.7</v>
      </c>
      <c r="H11" s="13">
        <v>655</v>
      </c>
      <c r="I11" s="11">
        <v>18.2</v>
      </c>
      <c r="J11" s="13">
        <v>584</v>
      </c>
      <c r="K11" s="11">
        <v>25.1</v>
      </c>
      <c r="L11" s="13">
        <v>887</v>
      </c>
      <c r="M11" s="11">
        <v>39</v>
      </c>
    </row>
    <row r="12" spans="1:13">
      <c r="A12" s="12" t="s">
        <v>38</v>
      </c>
      <c r="B12" s="10">
        <v>2690</v>
      </c>
      <c r="C12" s="11">
        <v>19</v>
      </c>
      <c r="D12" s="13">
        <v>338</v>
      </c>
      <c r="E12" s="11">
        <v>21.1</v>
      </c>
      <c r="F12" s="13">
        <v>990</v>
      </c>
      <c r="G12" s="11">
        <v>22.7</v>
      </c>
      <c r="H12" s="13">
        <v>654</v>
      </c>
      <c r="I12" s="11">
        <v>18.2</v>
      </c>
      <c r="J12" s="13">
        <v>416</v>
      </c>
      <c r="K12" s="11">
        <v>17.899999999999999</v>
      </c>
      <c r="L12" s="13">
        <v>292</v>
      </c>
      <c r="M12" s="11">
        <v>12.8</v>
      </c>
    </row>
    <row r="13" spans="1:13">
      <c r="A13" s="12" t="s">
        <v>39</v>
      </c>
      <c r="B13" s="10">
        <v>2862</v>
      </c>
      <c r="C13" s="11">
        <v>20.2</v>
      </c>
      <c r="D13" s="13">
        <v>319</v>
      </c>
      <c r="E13" s="11">
        <v>19.8</v>
      </c>
      <c r="F13" s="10">
        <v>1044</v>
      </c>
      <c r="G13" s="11">
        <v>23.9</v>
      </c>
      <c r="H13" s="13">
        <v>838</v>
      </c>
      <c r="I13" s="11">
        <v>23.3</v>
      </c>
      <c r="J13" s="13">
        <v>447</v>
      </c>
      <c r="K13" s="11">
        <v>19.3</v>
      </c>
      <c r="L13" s="13">
        <v>214</v>
      </c>
      <c r="M13" s="11">
        <v>9.4</v>
      </c>
    </row>
    <row r="14" spans="1:13">
      <c r="A14" s="12" t="s">
        <v>40</v>
      </c>
      <c r="B14" s="10">
        <v>1604</v>
      </c>
      <c r="C14" s="11">
        <v>11.3</v>
      </c>
      <c r="D14" s="13">
        <v>175</v>
      </c>
      <c r="E14" s="11">
        <v>10.9</v>
      </c>
      <c r="F14" s="13">
        <v>501</v>
      </c>
      <c r="G14" s="11">
        <v>11.5</v>
      </c>
      <c r="H14" s="13">
        <v>558</v>
      </c>
      <c r="I14" s="11">
        <v>15.5</v>
      </c>
      <c r="J14" s="13">
        <v>288</v>
      </c>
      <c r="K14" s="11">
        <v>12.4</v>
      </c>
      <c r="L14" s="13">
        <v>82</v>
      </c>
      <c r="M14" s="11">
        <v>3.6</v>
      </c>
    </row>
    <row r="15" spans="1:13">
      <c r="A15" s="12" t="s">
        <v>41</v>
      </c>
      <c r="B15" s="13">
        <v>692</v>
      </c>
      <c r="C15" s="11">
        <v>4.9000000000000004</v>
      </c>
      <c r="D15" s="13">
        <v>46</v>
      </c>
      <c r="E15" s="11">
        <v>2.9</v>
      </c>
      <c r="F15" s="13">
        <v>257</v>
      </c>
      <c r="G15" s="11">
        <v>5.9</v>
      </c>
      <c r="H15" s="13">
        <v>228</v>
      </c>
      <c r="I15" s="11">
        <v>6.3</v>
      </c>
      <c r="J15" s="13">
        <v>126</v>
      </c>
      <c r="K15" s="11">
        <v>5.4</v>
      </c>
      <c r="L15" s="13">
        <v>36</v>
      </c>
      <c r="M15" s="11">
        <v>1.6</v>
      </c>
    </row>
    <row r="16" spans="1:13">
      <c r="A16" s="12" t="s">
        <v>42</v>
      </c>
      <c r="B16" s="13">
        <v>491</v>
      </c>
      <c r="C16" s="11">
        <v>3.5</v>
      </c>
      <c r="D16" s="13">
        <v>46</v>
      </c>
      <c r="E16" s="11">
        <v>2.9</v>
      </c>
      <c r="F16" s="13">
        <v>146</v>
      </c>
      <c r="G16" s="11">
        <v>3.3</v>
      </c>
      <c r="H16" s="13">
        <v>202</v>
      </c>
      <c r="I16" s="11">
        <v>5.6</v>
      </c>
      <c r="J16" s="13">
        <v>80</v>
      </c>
      <c r="K16" s="11">
        <v>3.4</v>
      </c>
      <c r="L16" s="13">
        <v>17</v>
      </c>
      <c r="M16" s="11">
        <v>0.7</v>
      </c>
    </row>
    <row r="17" spans="1:17">
      <c r="A17" s="9"/>
      <c r="B17" s="13"/>
      <c r="C17" s="11"/>
      <c r="D17" s="13"/>
      <c r="E17" s="11"/>
      <c r="F17" s="13"/>
      <c r="G17" s="11"/>
      <c r="H17" s="13"/>
      <c r="I17" s="11"/>
      <c r="J17" s="13"/>
      <c r="K17" s="11"/>
      <c r="L17" s="13"/>
      <c r="M17" s="11"/>
    </row>
    <row r="18" spans="1:17" ht="14.25">
      <c r="A18" s="9" t="s">
        <v>43</v>
      </c>
      <c r="B18" s="10">
        <v>11016</v>
      </c>
      <c r="C18" s="11">
        <v>100</v>
      </c>
      <c r="D18" s="10">
        <v>1184</v>
      </c>
      <c r="E18" s="11">
        <v>100</v>
      </c>
      <c r="F18" s="10">
        <v>3520</v>
      </c>
      <c r="G18" s="11">
        <v>100</v>
      </c>
      <c r="H18" s="10">
        <v>2984</v>
      </c>
      <c r="I18" s="11">
        <v>100</v>
      </c>
      <c r="J18" s="10">
        <v>1865</v>
      </c>
      <c r="K18" s="11">
        <v>100</v>
      </c>
      <c r="L18" s="10">
        <v>1462</v>
      </c>
      <c r="M18" s="11">
        <v>100</v>
      </c>
    </row>
    <row r="19" spans="1:17">
      <c r="A19" s="12" t="s">
        <v>37</v>
      </c>
      <c r="B19" s="10">
        <v>2917</v>
      </c>
      <c r="C19" s="11">
        <v>26.5</v>
      </c>
      <c r="D19" s="13">
        <v>329</v>
      </c>
      <c r="E19" s="11">
        <v>27.7</v>
      </c>
      <c r="F19" s="13">
        <v>675</v>
      </c>
      <c r="G19" s="105">
        <v>19.2</v>
      </c>
      <c r="H19" s="13">
        <v>545</v>
      </c>
      <c r="I19" s="11">
        <v>18.3</v>
      </c>
      <c r="J19" s="13">
        <v>539</v>
      </c>
      <c r="K19" s="11">
        <v>28.9</v>
      </c>
      <c r="L19" s="13">
        <v>829</v>
      </c>
      <c r="M19" s="11">
        <v>56.7</v>
      </c>
      <c r="O19" s="100">
        <f>E19/100</f>
        <v>0.27699999999999997</v>
      </c>
      <c r="Q19" s="100">
        <f>G19/100</f>
        <v>0.192</v>
      </c>
    </row>
    <row r="20" spans="1:17">
      <c r="A20" s="12" t="s">
        <v>38</v>
      </c>
      <c r="B20" s="10">
        <v>2560</v>
      </c>
      <c r="C20" s="11">
        <v>23.2</v>
      </c>
      <c r="D20" s="13">
        <v>295</v>
      </c>
      <c r="E20" s="11">
        <v>24.9</v>
      </c>
      <c r="F20" s="13">
        <v>938</v>
      </c>
      <c r="G20" s="105">
        <v>26.7</v>
      </c>
      <c r="H20" s="13">
        <v>641</v>
      </c>
      <c r="I20" s="11">
        <v>21.5</v>
      </c>
      <c r="J20" s="13">
        <v>401</v>
      </c>
      <c r="K20" s="11">
        <v>21.5</v>
      </c>
      <c r="L20" s="13">
        <v>285</v>
      </c>
      <c r="M20" s="11">
        <v>19.5</v>
      </c>
      <c r="O20" s="100">
        <f>(O19+E20/100)</f>
        <v>0.52600000000000002</v>
      </c>
      <c r="Q20" s="100">
        <f>(Q19+G20/100)</f>
        <v>0.45900000000000002</v>
      </c>
    </row>
    <row r="21" spans="1:17">
      <c r="A21" s="12" t="s">
        <v>39</v>
      </c>
      <c r="B21" s="10">
        <v>2793</v>
      </c>
      <c r="C21" s="11">
        <v>25.4</v>
      </c>
      <c r="D21" s="13">
        <v>308</v>
      </c>
      <c r="E21" s="11">
        <v>26</v>
      </c>
      <c r="F21" s="10">
        <v>1017</v>
      </c>
      <c r="G21" s="105">
        <v>28.9</v>
      </c>
      <c r="H21" s="13">
        <v>817</v>
      </c>
      <c r="I21" s="11">
        <v>27.4</v>
      </c>
      <c r="J21" s="13">
        <v>437</v>
      </c>
      <c r="K21" s="11">
        <v>23.4</v>
      </c>
      <c r="L21" s="13">
        <v>214</v>
      </c>
      <c r="M21" s="11">
        <v>14.6</v>
      </c>
      <c r="O21" s="100">
        <f>(O20+E21/100)</f>
        <v>0.78600000000000003</v>
      </c>
      <c r="Q21" s="100">
        <f>(Q20+G21/100)</f>
        <v>0.748</v>
      </c>
    </row>
    <row r="22" spans="1:17">
      <c r="A22" s="12" t="s">
        <v>40</v>
      </c>
      <c r="B22" s="10">
        <v>1576</v>
      </c>
      <c r="C22" s="11">
        <v>14.3</v>
      </c>
      <c r="D22" s="13">
        <v>166</v>
      </c>
      <c r="E22" s="11">
        <v>14</v>
      </c>
      <c r="F22" s="13">
        <v>490</v>
      </c>
      <c r="G22" s="105">
        <v>13.9</v>
      </c>
      <c r="H22" s="13">
        <v>554</v>
      </c>
      <c r="I22" s="11">
        <v>18.600000000000001</v>
      </c>
      <c r="J22" s="13">
        <v>285</v>
      </c>
      <c r="K22" s="11">
        <v>15.3</v>
      </c>
      <c r="L22" s="13">
        <v>82</v>
      </c>
      <c r="M22" s="11">
        <v>5.6</v>
      </c>
      <c r="O22" s="100">
        <f>(O21+E22/100)</f>
        <v>0.92600000000000005</v>
      </c>
      <c r="Q22" s="100">
        <f>(Q21+G22/100)</f>
        <v>0.88700000000000001</v>
      </c>
    </row>
    <row r="23" spans="1:17">
      <c r="A23" s="12" t="s">
        <v>41</v>
      </c>
      <c r="B23" s="13">
        <v>690</v>
      </c>
      <c r="C23" s="11">
        <v>6.3</v>
      </c>
      <c r="D23" s="13">
        <v>45</v>
      </c>
      <c r="E23" s="11">
        <v>3.8</v>
      </c>
      <c r="F23" s="13">
        <v>256</v>
      </c>
      <c r="G23" s="105">
        <v>7.3</v>
      </c>
      <c r="H23" s="13">
        <v>228</v>
      </c>
      <c r="I23" s="11">
        <v>7.6</v>
      </c>
      <c r="J23" s="13">
        <v>126</v>
      </c>
      <c r="K23" s="11">
        <v>6.7</v>
      </c>
      <c r="L23" s="13">
        <v>36</v>
      </c>
      <c r="M23" s="11">
        <v>2.4</v>
      </c>
      <c r="O23" s="100">
        <f>(O22+E23/100)</f>
        <v>0.96400000000000008</v>
      </c>
      <c r="Q23" s="100">
        <f>(Q22+G23/100)</f>
        <v>0.96</v>
      </c>
    </row>
    <row r="24" spans="1:17">
      <c r="A24" s="12" t="s">
        <v>42</v>
      </c>
      <c r="B24" s="13">
        <v>481</v>
      </c>
      <c r="C24" s="11">
        <v>4.4000000000000004</v>
      </c>
      <c r="D24" s="13">
        <v>41</v>
      </c>
      <c r="E24" s="11">
        <v>3.5</v>
      </c>
      <c r="F24" s="13">
        <v>145</v>
      </c>
      <c r="G24" s="105">
        <v>4.0999999999999996</v>
      </c>
      <c r="H24" s="13">
        <v>200</v>
      </c>
      <c r="I24" s="11">
        <v>6.7</v>
      </c>
      <c r="J24" s="13">
        <v>78</v>
      </c>
      <c r="K24" s="11">
        <v>4.2</v>
      </c>
      <c r="L24" s="13">
        <v>17</v>
      </c>
      <c r="M24" s="11">
        <v>1.1000000000000001</v>
      </c>
      <c r="O24" s="100">
        <f>(O23+E24/100)</f>
        <v>0.99900000000000011</v>
      </c>
      <c r="Q24" s="100">
        <f>(Q23+G24/100)</f>
        <v>1.0009999999999999</v>
      </c>
    </row>
    <row r="25" spans="1:17">
      <c r="A25" s="9"/>
      <c r="B25" s="13"/>
      <c r="C25" s="11"/>
      <c r="D25" s="13"/>
      <c r="E25" s="11"/>
      <c r="F25" s="13"/>
      <c r="G25" s="11"/>
      <c r="H25" s="13"/>
      <c r="I25" s="11"/>
      <c r="J25" s="13"/>
      <c r="K25" s="11"/>
      <c r="L25" s="13"/>
      <c r="M25" s="11"/>
    </row>
    <row r="26" spans="1:17">
      <c r="A26" s="9" t="s">
        <v>12</v>
      </c>
      <c r="B26" s="10">
        <v>3143</v>
      </c>
      <c r="C26" s="11">
        <v>100</v>
      </c>
      <c r="D26" s="13">
        <v>421</v>
      </c>
      <c r="E26" s="11">
        <v>100</v>
      </c>
      <c r="F26" s="13">
        <v>840</v>
      </c>
      <c r="G26" s="11">
        <v>100</v>
      </c>
      <c r="H26" s="13">
        <v>610</v>
      </c>
      <c r="I26" s="11">
        <v>100</v>
      </c>
      <c r="J26" s="13">
        <v>458</v>
      </c>
      <c r="K26" s="11">
        <v>100</v>
      </c>
      <c r="L26" s="13">
        <v>814</v>
      </c>
      <c r="M26" s="11">
        <v>100</v>
      </c>
    </row>
    <row r="27" spans="1:17">
      <c r="A27" s="12" t="s">
        <v>36</v>
      </c>
      <c r="B27" s="10">
        <v>2442</v>
      </c>
      <c r="C27" s="11">
        <v>77.7</v>
      </c>
      <c r="D27" s="13">
        <v>246</v>
      </c>
      <c r="E27" s="11">
        <v>58.3</v>
      </c>
      <c r="F27" s="13">
        <v>605</v>
      </c>
      <c r="G27" s="11">
        <v>72</v>
      </c>
      <c r="H27" s="13">
        <v>460</v>
      </c>
      <c r="I27" s="11">
        <v>75.400000000000006</v>
      </c>
      <c r="J27" s="13">
        <v>383</v>
      </c>
      <c r="K27" s="11">
        <v>83.6</v>
      </c>
      <c r="L27" s="13">
        <v>748</v>
      </c>
      <c r="M27" s="11">
        <v>91.9</v>
      </c>
      <c r="O27" s="100">
        <f>E27/100</f>
        <v>0.58299999999999996</v>
      </c>
      <c r="Q27" s="100">
        <f>G27/100</f>
        <v>0.72</v>
      </c>
    </row>
    <row r="28" spans="1:17">
      <c r="A28" s="12" t="s">
        <v>37</v>
      </c>
      <c r="B28" s="13">
        <v>462</v>
      </c>
      <c r="C28" s="11">
        <v>14.7</v>
      </c>
      <c r="D28" s="13">
        <v>107</v>
      </c>
      <c r="E28" s="11">
        <v>25.3</v>
      </c>
      <c r="F28" s="13">
        <v>142</v>
      </c>
      <c r="G28" s="11">
        <v>16.899999999999999</v>
      </c>
      <c r="H28" s="13">
        <v>110</v>
      </c>
      <c r="I28" s="11">
        <v>18</v>
      </c>
      <c r="J28" s="13">
        <v>44</v>
      </c>
      <c r="K28" s="11">
        <v>9.6999999999999993</v>
      </c>
      <c r="L28" s="13">
        <v>58</v>
      </c>
      <c r="M28" s="11">
        <v>7.1</v>
      </c>
      <c r="O28" s="100">
        <f t="shared" ref="O28:O33" si="0">(O27+E28/100)</f>
        <v>0.83599999999999997</v>
      </c>
      <c r="Q28" s="100">
        <f t="shared" ref="Q28:Q33" si="1">(Q27+G28/100)</f>
        <v>0.88900000000000001</v>
      </c>
    </row>
    <row r="29" spans="1:17">
      <c r="A29" s="12" t="s">
        <v>38</v>
      </c>
      <c r="B29" s="13">
        <v>130</v>
      </c>
      <c r="C29" s="11">
        <v>4.0999999999999996</v>
      </c>
      <c r="D29" s="13">
        <v>43</v>
      </c>
      <c r="E29" s="11">
        <v>10.3</v>
      </c>
      <c r="F29" s="13">
        <v>52</v>
      </c>
      <c r="G29" s="11">
        <v>6.2</v>
      </c>
      <c r="H29" s="13">
        <v>13</v>
      </c>
      <c r="I29" s="11">
        <v>2.1</v>
      </c>
      <c r="J29" s="13">
        <v>15</v>
      </c>
      <c r="K29" s="11">
        <v>3.2</v>
      </c>
      <c r="L29" s="13">
        <v>8</v>
      </c>
      <c r="M29" s="11">
        <v>0.9</v>
      </c>
      <c r="O29" s="100">
        <f t="shared" si="0"/>
        <v>0.93899999999999995</v>
      </c>
      <c r="Q29" s="100">
        <f t="shared" si="1"/>
        <v>0.95100000000000007</v>
      </c>
    </row>
    <row r="30" spans="1:17">
      <c r="A30" s="12" t="s">
        <v>39</v>
      </c>
      <c r="B30" s="13">
        <v>69</v>
      </c>
      <c r="C30" s="11">
        <v>2.2000000000000002</v>
      </c>
      <c r="D30" s="13">
        <v>10</v>
      </c>
      <c r="E30" s="11">
        <v>2.4</v>
      </c>
      <c r="F30" s="13">
        <v>27</v>
      </c>
      <c r="G30" s="11">
        <v>3.2</v>
      </c>
      <c r="H30" s="13">
        <v>21</v>
      </c>
      <c r="I30" s="11">
        <v>3.5</v>
      </c>
      <c r="J30" s="13">
        <v>11</v>
      </c>
      <c r="K30" s="11">
        <v>2.2999999999999998</v>
      </c>
      <c r="L30" s="13" t="s">
        <v>44</v>
      </c>
      <c r="M30" s="11" t="s">
        <v>44</v>
      </c>
      <c r="O30" s="100">
        <f t="shared" si="0"/>
        <v>0.96299999999999997</v>
      </c>
      <c r="Q30" s="100">
        <f t="shared" si="1"/>
        <v>0.9830000000000001</v>
      </c>
    </row>
    <row r="31" spans="1:17">
      <c r="A31" s="12" t="s">
        <v>40</v>
      </c>
      <c r="B31" s="13">
        <v>28</v>
      </c>
      <c r="C31" s="11">
        <v>0.9</v>
      </c>
      <c r="D31" s="13">
        <v>9</v>
      </c>
      <c r="E31" s="11">
        <v>2.1</v>
      </c>
      <c r="F31" s="13">
        <v>12</v>
      </c>
      <c r="G31" s="11">
        <v>1.4</v>
      </c>
      <c r="H31" s="13">
        <v>4</v>
      </c>
      <c r="I31" s="11">
        <v>0.6</v>
      </c>
      <c r="J31" s="13">
        <v>3</v>
      </c>
      <c r="K31" s="11">
        <v>0.7</v>
      </c>
      <c r="L31" s="13" t="s">
        <v>44</v>
      </c>
      <c r="M31" s="11" t="s">
        <v>44</v>
      </c>
      <c r="O31" s="100">
        <f t="shared" si="0"/>
        <v>0.98399999999999999</v>
      </c>
      <c r="Q31" s="100">
        <f t="shared" si="1"/>
        <v>0.99700000000000011</v>
      </c>
    </row>
    <row r="32" spans="1:17">
      <c r="A32" s="12" t="s">
        <v>41</v>
      </c>
      <c r="B32" s="13">
        <v>2</v>
      </c>
      <c r="C32" s="11">
        <v>0.1</v>
      </c>
      <c r="D32" s="13">
        <v>1</v>
      </c>
      <c r="E32" s="11">
        <v>0.3</v>
      </c>
      <c r="F32" s="13">
        <v>1</v>
      </c>
      <c r="G32" s="11">
        <v>0.1</v>
      </c>
      <c r="H32" s="13" t="s">
        <v>44</v>
      </c>
      <c r="I32" s="11" t="s">
        <v>44</v>
      </c>
      <c r="J32" s="13" t="s">
        <v>44</v>
      </c>
      <c r="K32" s="11" t="s">
        <v>44</v>
      </c>
      <c r="L32" s="13" t="s">
        <v>44</v>
      </c>
      <c r="M32" s="11" t="s">
        <v>44</v>
      </c>
      <c r="O32" s="100">
        <f t="shared" si="0"/>
        <v>0.98699999999999999</v>
      </c>
      <c r="Q32" s="100">
        <f t="shared" si="1"/>
        <v>0.99800000000000011</v>
      </c>
    </row>
    <row r="33" spans="1:17">
      <c r="A33" s="12" t="s">
        <v>42</v>
      </c>
      <c r="B33" s="13">
        <v>10</v>
      </c>
      <c r="C33" s="11">
        <v>0.3</v>
      </c>
      <c r="D33" s="13">
        <v>5</v>
      </c>
      <c r="E33" s="11">
        <v>1.2</v>
      </c>
      <c r="F33" s="13">
        <v>1</v>
      </c>
      <c r="G33" s="11">
        <v>0.1</v>
      </c>
      <c r="H33" s="13">
        <v>2</v>
      </c>
      <c r="I33" s="11">
        <v>0.3</v>
      </c>
      <c r="J33" s="13">
        <v>2</v>
      </c>
      <c r="K33" s="11">
        <v>0.5</v>
      </c>
      <c r="L33" s="13" t="s">
        <v>44</v>
      </c>
      <c r="M33" s="11" t="s">
        <v>44</v>
      </c>
      <c r="O33" s="100">
        <f t="shared" si="0"/>
        <v>0.999</v>
      </c>
      <c r="Q33" s="100">
        <f t="shared" si="1"/>
        <v>0.99900000000000011</v>
      </c>
    </row>
    <row r="34" spans="1:17">
      <c r="A34" s="16" t="s">
        <v>14</v>
      </c>
      <c r="B34" s="17"/>
      <c r="C34" s="18"/>
      <c r="D34" s="17"/>
      <c r="E34" s="18"/>
      <c r="F34" s="17"/>
      <c r="G34" s="18"/>
      <c r="H34" s="17"/>
      <c r="I34" s="18"/>
      <c r="J34" s="17"/>
      <c r="K34" s="18"/>
      <c r="L34" s="17"/>
      <c r="M34" s="18"/>
    </row>
    <row r="35" spans="1:17">
      <c r="A35" s="19" t="s">
        <v>45</v>
      </c>
    </row>
    <row r="36" spans="1:17" ht="14.25">
      <c r="A36" s="14" t="s">
        <v>26</v>
      </c>
    </row>
    <row r="37" spans="1:17" ht="14.25">
      <c r="A37" s="14" t="s">
        <v>27</v>
      </c>
    </row>
    <row r="38" spans="1:17" ht="14.25">
      <c r="A38" s="14" t="s">
        <v>28</v>
      </c>
    </row>
    <row r="39" spans="1:17" ht="14.25">
      <c r="A39" s="14" t="s">
        <v>46</v>
      </c>
    </row>
    <row r="40" spans="1:17" ht="14.25">
      <c r="A40" s="14"/>
    </row>
    <row r="41" spans="1:17">
      <c r="A41" s="3" t="s">
        <v>7</v>
      </c>
    </row>
    <row r="42" spans="1:17">
      <c r="A42" s="3" t="s">
        <v>8</v>
      </c>
    </row>
    <row r="43" spans="1:17">
      <c r="A43" s="3" t="s">
        <v>16</v>
      </c>
    </row>
    <row r="45" spans="1:17">
      <c r="A45" s="79" t="s">
        <v>277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1:17">
      <c r="A46" s="79" t="s">
        <v>892</v>
      </c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1:17">
      <c r="A47" s="80" t="s">
        <v>893</v>
      </c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1:17">
      <c r="A48" s="269" t="s">
        <v>894</v>
      </c>
      <c r="B48" s="272" t="s">
        <v>160</v>
      </c>
      <c r="C48" s="273"/>
      <c r="D48" s="276" t="s">
        <v>161</v>
      </c>
      <c r="E48" s="277"/>
      <c r="F48" s="277"/>
      <c r="G48" s="277"/>
      <c r="H48" s="277"/>
      <c r="I48" s="277"/>
      <c r="J48" s="277"/>
      <c r="K48" s="277"/>
      <c r="L48" s="277"/>
      <c r="M48" s="278"/>
    </row>
    <row r="49" spans="1:17">
      <c r="A49" s="270"/>
      <c r="B49" s="274"/>
      <c r="C49" s="275"/>
      <c r="D49" s="276" t="s">
        <v>268</v>
      </c>
      <c r="E49" s="278"/>
      <c r="F49" s="276" t="s">
        <v>1</v>
      </c>
      <c r="G49" s="278"/>
      <c r="H49" s="276" t="s">
        <v>2</v>
      </c>
      <c r="I49" s="278"/>
      <c r="J49" s="276" t="s">
        <v>3</v>
      </c>
      <c r="K49" s="278"/>
      <c r="L49" s="276" t="s">
        <v>4</v>
      </c>
      <c r="M49" s="278"/>
    </row>
    <row r="50" spans="1:17">
      <c r="A50" s="271"/>
      <c r="B50" s="81" t="s">
        <v>5</v>
      </c>
      <c r="C50" s="81" t="s">
        <v>6</v>
      </c>
      <c r="D50" s="81" t="s">
        <v>5</v>
      </c>
      <c r="E50" s="81" t="s">
        <v>6</v>
      </c>
      <c r="F50" s="81" t="s">
        <v>5</v>
      </c>
      <c r="G50" s="81" t="s">
        <v>6</v>
      </c>
      <c r="H50" s="81" t="s">
        <v>5</v>
      </c>
      <c r="I50" s="81" t="s">
        <v>6</v>
      </c>
      <c r="J50" s="81" t="s">
        <v>5</v>
      </c>
      <c r="K50" s="81" t="s">
        <v>6</v>
      </c>
      <c r="L50" s="81" t="s">
        <v>5</v>
      </c>
      <c r="M50" s="81" t="s">
        <v>6</v>
      </c>
    </row>
    <row r="51" spans="1:17">
      <c r="A51" s="82" t="s">
        <v>162</v>
      </c>
      <c r="B51" s="110">
        <v>17119</v>
      </c>
      <c r="C51" s="109">
        <v>100</v>
      </c>
      <c r="D51" s="110">
        <v>4918</v>
      </c>
      <c r="E51" s="109">
        <v>100</v>
      </c>
      <c r="F51" s="110">
        <v>4732</v>
      </c>
      <c r="G51" s="109">
        <v>100</v>
      </c>
      <c r="H51" s="110">
        <v>3557</v>
      </c>
      <c r="I51" s="109">
        <v>100</v>
      </c>
      <c r="J51" s="110">
        <v>2024</v>
      </c>
      <c r="K51" s="109">
        <v>100</v>
      </c>
      <c r="L51" s="110">
        <v>1889</v>
      </c>
      <c r="M51" s="109">
        <v>100</v>
      </c>
    </row>
    <row r="52" spans="1:17">
      <c r="A52" s="84" t="s">
        <v>895</v>
      </c>
      <c r="B52" s="112">
        <v>3098</v>
      </c>
      <c r="C52" s="111">
        <v>18.100000000000001</v>
      </c>
      <c r="D52" s="111">
        <v>769</v>
      </c>
      <c r="E52" s="111">
        <v>15.6</v>
      </c>
      <c r="F52" s="111">
        <v>612</v>
      </c>
      <c r="G52" s="111">
        <v>12.9</v>
      </c>
      <c r="H52" s="111">
        <v>548</v>
      </c>
      <c r="I52" s="111">
        <v>15.4</v>
      </c>
      <c r="J52" s="111">
        <v>435</v>
      </c>
      <c r="K52" s="111">
        <v>21.5</v>
      </c>
      <c r="L52" s="111">
        <v>734</v>
      </c>
      <c r="M52" s="111">
        <v>38.799999999999997</v>
      </c>
    </row>
    <row r="53" spans="1:17">
      <c r="A53" s="84" t="s">
        <v>896</v>
      </c>
      <c r="B53" s="112">
        <v>4296</v>
      </c>
      <c r="C53" s="111">
        <v>25.1</v>
      </c>
      <c r="D53" s="112">
        <v>1115</v>
      </c>
      <c r="E53" s="111">
        <v>22.7</v>
      </c>
      <c r="F53" s="111">
        <v>984</v>
      </c>
      <c r="G53" s="111">
        <v>20.8</v>
      </c>
      <c r="H53" s="111">
        <v>812</v>
      </c>
      <c r="I53" s="111">
        <v>22.8</v>
      </c>
      <c r="J53" s="111">
        <v>610</v>
      </c>
      <c r="K53" s="111">
        <v>30.1</v>
      </c>
      <c r="L53" s="111">
        <v>776</v>
      </c>
      <c r="M53" s="111">
        <v>41.1</v>
      </c>
    </row>
    <row r="54" spans="1:17">
      <c r="A54" s="84" t="s">
        <v>898</v>
      </c>
      <c r="B54" s="112">
        <v>3123</v>
      </c>
      <c r="C54" s="111">
        <v>18.2</v>
      </c>
      <c r="D54" s="112">
        <v>1036</v>
      </c>
      <c r="E54" s="111">
        <v>21.1</v>
      </c>
      <c r="F54" s="111">
        <v>915</v>
      </c>
      <c r="G54" s="111">
        <v>19.3</v>
      </c>
      <c r="H54" s="111">
        <v>632</v>
      </c>
      <c r="I54" s="111">
        <v>17.8</v>
      </c>
      <c r="J54" s="111">
        <v>376</v>
      </c>
      <c r="K54" s="111">
        <v>18.600000000000001</v>
      </c>
      <c r="L54" s="111">
        <v>164</v>
      </c>
      <c r="M54" s="111">
        <v>8.6999999999999993</v>
      </c>
    </row>
    <row r="55" spans="1:17">
      <c r="A55" s="84" t="s">
        <v>901</v>
      </c>
      <c r="B55" s="112">
        <v>3353</v>
      </c>
      <c r="C55" s="111">
        <v>19.600000000000001</v>
      </c>
      <c r="D55" s="112">
        <v>1087</v>
      </c>
      <c r="E55" s="111">
        <v>22.1</v>
      </c>
      <c r="F55" s="112">
        <v>1036</v>
      </c>
      <c r="G55" s="111">
        <v>21.9</v>
      </c>
      <c r="H55" s="111">
        <v>804</v>
      </c>
      <c r="I55" s="111">
        <v>22.6</v>
      </c>
      <c r="J55" s="111">
        <v>314</v>
      </c>
      <c r="K55" s="111">
        <v>15.5</v>
      </c>
      <c r="L55" s="111">
        <v>113</v>
      </c>
      <c r="M55" s="111">
        <v>6</v>
      </c>
    </row>
    <row r="56" spans="1:17">
      <c r="A56" s="84" t="s">
        <v>902</v>
      </c>
      <c r="B56" s="112">
        <v>3249</v>
      </c>
      <c r="C56" s="111">
        <v>19</v>
      </c>
      <c r="D56" s="111">
        <v>911</v>
      </c>
      <c r="E56" s="111">
        <v>18.5</v>
      </c>
      <c r="F56" s="112">
        <v>1184</v>
      </c>
      <c r="G56" s="111">
        <v>25</v>
      </c>
      <c r="H56" s="111">
        <v>762</v>
      </c>
      <c r="I56" s="111">
        <v>21.4</v>
      </c>
      <c r="J56" s="111">
        <v>290</v>
      </c>
      <c r="K56" s="111">
        <v>14.3</v>
      </c>
      <c r="L56" s="111">
        <v>102</v>
      </c>
      <c r="M56" s="111">
        <v>5.4</v>
      </c>
    </row>
    <row r="57" spans="1:17">
      <c r="A57" s="82" t="s">
        <v>904</v>
      </c>
      <c r="B57" s="110">
        <v>13220</v>
      </c>
      <c r="C57" s="109">
        <v>100</v>
      </c>
      <c r="D57" s="110">
        <v>3779</v>
      </c>
      <c r="E57" s="109">
        <v>100</v>
      </c>
      <c r="F57" s="110">
        <v>3917</v>
      </c>
      <c r="G57" s="109">
        <v>100</v>
      </c>
      <c r="H57" s="110">
        <v>2892</v>
      </c>
      <c r="I57" s="109">
        <v>100</v>
      </c>
      <c r="J57" s="110">
        <v>1537</v>
      </c>
      <c r="K57" s="109">
        <v>100</v>
      </c>
      <c r="L57" s="110">
        <v>1095</v>
      </c>
      <c r="M57" s="109">
        <v>100</v>
      </c>
    </row>
    <row r="58" spans="1:17">
      <c r="A58" s="84" t="s">
        <v>896</v>
      </c>
      <c r="B58" s="112">
        <v>3702</v>
      </c>
      <c r="C58" s="111">
        <v>28</v>
      </c>
      <c r="D58" s="111">
        <v>878</v>
      </c>
      <c r="E58" s="111">
        <v>23.2</v>
      </c>
      <c r="F58" s="111">
        <v>820</v>
      </c>
      <c r="G58" s="111">
        <v>20.9</v>
      </c>
      <c r="H58" s="111">
        <v>720</v>
      </c>
      <c r="I58" s="111">
        <v>24.9</v>
      </c>
      <c r="J58" s="111">
        <v>559</v>
      </c>
      <c r="K58" s="111">
        <v>36.4</v>
      </c>
      <c r="L58" s="111">
        <v>724</v>
      </c>
      <c r="M58" s="111">
        <v>66.099999999999994</v>
      </c>
      <c r="O58" s="100">
        <f>E58/100</f>
        <v>0.23199999999999998</v>
      </c>
      <c r="Q58" s="100">
        <f>G58/100</f>
        <v>0.20899999999999999</v>
      </c>
    </row>
    <row r="59" spans="1:17">
      <c r="A59" s="84" t="s">
        <v>898</v>
      </c>
      <c r="B59" s="112">
        <v>2993</v>
      </c>
      <c r="C59" s="111">
        <v>22.6</v>
      </c>
      <c r="D59" s="111">
        <v>948</v>
      </c>
      <c r="E59" s="111">
        <v>25.1</v>
      </c>
      <c r="F59" s="111">
        <v>893</v>
      </c>
      <c r="G59" s="111">
        <v>22.8</v>
      </c>
      <c r="H59" s="111">
        <v>617</v>
      </c>
      <c r="I59" s="111">
        <v>21.3</v>
      </c>
      <c r="J59" s="111">
        <v>376</v>
      </c>
      <c r="K59" s="111">
        <v>24.4</v>
      </c>
      <c r="L59" s="111">
        <v>159</v>
      </c>
      <c r="M59" s="111">
        <v>14.5</v>
      </c>
      <c r="O59" s="100">
        <f>(O58+E59/100)</f>
        <v>0.48299999999999998</v>
      </c>
      <c r="Q59" s="100">
        <f>(Q58+G59/100)</f>
        <v>0.437</v>
      </c>
    </row>
    <row r="60" spans="1:17">
      <c r="A60" s="84" t="s">
        <v>901</v>
      </c>
      <c r="B60" s="112">
        <v>3299</v>
      </c>
      <c r="C60" s="111">
        <v>25</v>
      </c>
      <c r="D60" s="112">
        <v>1050</v>
      </c>
      <c r="E60" s="111">
        <v>27.8</v>
      </c>
      <c r="F60" s="112">
        <v>1027</v>
      </c>
      <c r="G60" s="111">
        <v>26.2</v>
      </c>
      <c r="H60" s="111">
        <v>800</v>
      </c>
      <c r="I60" s="111">
        <v>27.7</v>
      </c>
      <c r="J60" s="111">
        <v>312</v>
      </c>
      <c r="K60" s="111">
        <v>20.3</v>
      </c>
      <c r="L60" s="111">
        <v>109</v>
      </c>
      <c r="M60" s="111">
        <v>10</v>
      </c>
      <c r="O60" s="100">
        <f>(O59+E60/100)</f>
        <v>0.76100000000000001</v>
      </c>
      <c r="Q60" s="100">
        <f>(Q59+G60/100)</f>
        <v>0.69900000000000007</v>
      </c>
    </row>
    <row r="61" spans="1:17">
      <c r="A61" s="84" t="s">
        <v>902</v>
      </c>
      <c r="B61" s="112">
        <v>3226</v>
      </c>
      <c r="C61" s="111">
        <v>24.4</v>
      </c>
      <c r="D61" s="111">
        <v>902</v>
      </c>
      <c r="E61" s="111">
        <v>23.9</v>
      </c>
      <c r="F61" s="112">
        <v>1178</v>
      </c>
      <c r="G61" s="111">
        <v>30.1</v>
      </c>
      <c r="H61" s="111">
        <v>754</v>
      </c>
      <c r="I61" s="111">
        <v>26.1</v>
      </c>
      <c r="J61" s="111">
        <v>290</v>
      </c>
      <c r="K61" s="111">
        <v>18.899999999999999</v>
      </c>
      <c r="L61" s="111">
        <v>102</v>
      </c>
      <c r="M61" s="111">
        <v>9.3000000000000007</v>
      </c>
      <c r="O61" s="100">
        <f>(O60+E61/100)</f>
        <v>1</v>
      </c>
      <c r="Q61" s="100">
        <f>(Q60+G61/100)</f>
        <v>1</v>
      </c>
    </row>
    <row r="62" spans="1:17">
      <c r="A62" s="82" t="s">
        <v>246</v>
      </c>
      <c r="B62" s="110">
        <v>3899</v>
      </c>
      <c r="C62" s="109">
        <v>100</v>
      </c>
      <c r="D62" s="110">
        <v>1139</v>
      </c>
      <c r="E62" s="109">
        <v>100</v>
      </c>
      <c r="F62" s="109">
        <v>815</v>
      </c>
      <c r="G62" s="109">
        <v>100</v>
      </c>
      <c r="H62" s="109">
        <v>665</v>
      </c>
      <c r="I62" s="109">
        <v>100</v>
      </c>
      <c r="J62" s="109">
        <v>487</v>
      </c>
      <c r="K62" s="109">
        <v>100</v>
      </c>
      <c r="L62" s="109">
        <v>794</v>
      </c>
      <c r="M62" s="109">
        <v>100</v>
      </c>
    </row>
    <row r="63" spans="1:17">
      <c r="A63" s="84" t="s">
        <v>895</v>
      </c>
      <c r="B63" s="112">
        <v>3098</v>
      </c>
      <c r="C63" s="111">
        <v>79.5</v>
      </c>
      <c r="D63" s="111">
        <v>769</v>
      </c>
      <c r="E63" s="111">
        <v>67.5</v>
      </c>
      <c r="F63" s="111">
        <v>612</v>
      </c>
      <c r="G63" s="111">
        <v>75.2</v>
      </c>
      <c r="H63" s="111">
        <v>548</v>
      </c>
      <c r="I63" s="111">
        <v>82.5</v>
      </c>
      <c r="J63" s="111">
        <v>435</v>
      </c>
      <c r="K63" s="111">
        <v>89.3</v>
      </c>
      <c r="L63" s="111">
        <v>734</v>
      </c>
      <c r="M63" s="111">
        <v>92.5</v>
      </c>
      <c r="O63" s="100" t="s">
        <v>79</v>
      </c>
      <c r="Q63" s="100" t="s">
        <v>79</v>
      </c>
    </row>
    <row r="64" spans="1:17">
      <c r="A64" s="84" t="s">
        <v>896</v>
      </c>
      <c r="B64" s="111">
        <v>594</v>
      </c>
      <c r="C64" s="111">
        <v>15.2</v>
      </c>
      <c r="D64" s="111">
        <v>237</v>
      </c>
      <c r="E64" s="111">
        <v>20.8</v>
      </c>
      <c r="F64" s="111">
        <v>164</v>
      </c>
      <c r="G64" s="111">
        <v>20.100000000000001</v>
      </c>
      <c r="H64" s="111">
        <v>92</v>
      </c>
      <c r="I64" s="111">
        <v>13.8</v>
      </c>
      <c r="J64" s="111">
        <v>50</v>
      </c>
      <c r="K64" s="111">
        <v>10.3</v>
      </c>
      <c r="L64" s="111">
        <v>51</v>
      </c>
      <c r="M64" s="111">
        <v>6.5</v>
      </c>
      <c r="O64" s="100">
        <f>D64/(D$62-D$63)</f>
        <v>0.64054054054054055</v>
      </c>
      <c r="Q64" s="100">
        <f>F64/(F$62-F$63)</f>
        <v>0.80788177339901479</v>
      </c>
    </row>
    <row r="65" spans="1:17">
      <c r="A65" s="84" t="s">
        <v>898</v>
      </c>
      <c r="B65" s="111">
        <v>130</v>
      </c>
      <c r="C65" s="111">
        <v>3.3</v>
      </c>
      <c r="D65" s="111">
        <v>88</v>
      </c>
      <c r="E65" s="111">
        <v>7.7</v>
      </c>
      <c r="F65" s="111">
        <v>23</v>
      </c>
      <c r="G65" s="111">
        <v>2.8</v>
      </c>
      <c r="H65" s="111">
        <v>14</v>
      </c>
      <c r="I65" s="111">
        <v>2.1</v>
      </c>
      <c r="J65" s="111">
        <v>0</v>
      </c>
      <c r="K65" s="111">
        <v>0.1</v>
      </c>
      <c r="L65" s="111">
        <v>5</v>
      </c>
      <c r="M65" s="111">
        <v>0.6</v>
      </c>
      <c r="O65" s="100">
        <f>O64+D65/(D$62-D$63)</f>
        <v>0.8783783783783784</v>
      </c>
      <c r="Q65" s="100">
        <f>Q64+F65/(F$62-F$63)</f>
        <v>0.9211822660098522</v>
      </c>
    </row>
    <row r="66" spans="1:17">
      <c r="A66" s="84" t="s">
        <v>901</v>
      </c>
      <c r="B66" s="111">
        <v>54</v>
      </c>
      <c r="C66" s="111">
        <v>1.4</v>
      </c>
      <c r="D66" s="111">
        <v>37</v>
      </c>
      <c r="E66" s="111">
        <v>3.2</v>
      </c>
      <c r="F66" s="111">
        <v>9</v>
      </c>
      <c r="G66" s="111">
        <v>1.2</v>
      </c>
      <c r="H66" s="111">
        <v>3</v>
      </c>
      <c r="I66" s="111">
        <v>0.5</v>
      </c>
      <c r="J66" s="111">
        <v>1</v>
      </c>
      <c r="K66" s="111">
        <v>0.3</v>
      </c>
      <c r="L66" s="111">
        <v>3</v>
      </c>
      <c r="M66" s="111">
        <v>0.4</v>
      </c>
      <c r="O66" s="100">
        <f t="shared" ref="O66:Q67" si="2">O65+D66/(D$62-D$63)</f>
        <v>0.97837837837837838</v>
      </c>
      <c r="Q66" s="100">
        <f t="shared" si="2"/>
        <v>0.96551724137931028</v>
      </c>
    </row>
    <row r="67" spans="1:17">
      <c r="A67" s="86" t="s">
        <v>902</v>
      </c>
      <c r="B67" s="113">
        <v>23</v>
      </c>
      <c r="C67" s="113">
        <v>0.6</v>
      </c>
      <c r="D67" s="113">
        <v>9</v>
      </c>
      <c r="E67" s="113">
        <v>0.8</v>
      </c>
      <c r="F67" s="113">
        <v>6</v>
      </c>
      <c r="G67" s="113">
        <v>0.8</v>
      </c>
      <c r="H67" s="113">
        <v>8</v>
      </c>
      <c r="I67" s="113">
        <v>1.1000000000000001</v>
      </c>
      <c r="J67" s="87" t="s">
        <v>44</v>
      </c>
      <c r="K67" s="87" t="s">
        <v>44</v>
      </c>
      <c r="L67" s="87" t="s">
        <v>44</v>
      </c>
      <c r="M67" s="87" t="s">
        <v>44</v>
      </c>
      <c r="O67" s="100">
        <f t="shared" si="2"/>
        <v>1.0027027027027027</v>
      </c>
      <c r="Q67" s="100">
        <f t="shared" si="2"/>
        <v>0.99507389162561566</v>
      </c>
    </row>
    <row r="68" spans="1:17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1:17">
      <c r="A69" s="79" t="s">
        <v>14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1:17">
      <c r="A70" s="79" t="s">
        <v>546</v>
      </c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1:17" ht="14.25">
      <c r="A71" s="88" t="s">
        <v>274</v>
      </c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1:17" ht="14.25">
      <c r="A72" s="88" t="s">
        <v>911</v>
      </c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1:17">
      <c r="A73" s="268" t="s">
        <v>265</v>
      </c>
      <c r="B73" s="268"/>
      <c r="C73" s="268"/>
      <c r="D73" s="268"/>
      <c r="E73" s="268"/>
      <c r="F73" s="268"/>
      <c r="G73" s="268"/>
      <c r="H73" s="268"/>
      <c r="I73" s="268"/>
      <c r="J73" s="268"/>
      <c r="K73" s="268"/>
      <c r="L73" s="268"/>
      <c r="M73" s="268"/>
    </row>
    <row r="74" spans="1:17">
      <c r="A74" s="79" t="s">
        <v>266</v>
      </c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1:17">
      <c r="A75" s="79" t="s">
        <v>267</v>
      </c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</sheetData>
  <mergeCells count="17">
    <mergeCell ref="A6:A8"/>
    <mergeCell ref="B6:C7"/>
    <mergeCell ref="D6:M6"/>
    <mergeCell ref="D7:E7"/>
    <mergeCell ref="F7:G7"/>
    <mergeCell ref="H7:I7"/>
    <mergeCell ref="J7:K7"/>
    <mergeCell ref="L7:M7"/>
    <mergeCell ref="A73:M73"/>
    <mergeCell ref="A48:A50"/>
    <mergeCell ref="B48:C49"/>
    <mergeCell ref="D48:M48"/>
    <mergeCell ref="D49:E49"/>
    <mergeCell ref="F49:G49"/>
    <mergeCell ref="H49:I49"/>
    <mergeCell ref="J49:K49"/>
    <mergeCell ref="L49:M49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69"/>
  <sheetViews>
    <sheetView topLeftCell="M1" workbookViewId="0">
      <selection activeCell="AE28" sqref="AE28:AE31"/>
    </sheetView>
  </sheetViews>
  <sheetFormatPr defaultRowHeight="12.75"/>
  <cols>
    <col min="1" max="1" width="30.7109375" style="20" customWidth="1"/>
    <col min="2" max="2" width="8.7109375" style="20" customWidth="1"/>
    <col min="3" max="3" width="8.7109375" style="21" customWidth="1"/>
    <col min="4" max="4" width="8.7109375" style="20" customWidth="1"/>
    <col min="5" max="5" width="8.7109375" style="21" customWidth="1"/>
    <col min="6" max="6" width="8.7109375" style="20" customWidth="1"/>
    <col min="7" max="7" width="8.7109375" style="21" customWidth="1"/>
    <col min="8" max="8" width="8.7109375" style="20" customWidth="1"/>
    <col min="9" max="9" width="8.7109375" style="21" customWidth="1"/>
    <col min="10" max="10" width="8.7109375" style="20" customWidth="1"/>
    <col min="11" max="11" width="8.7109375" style="21" customWidth="1"/>
    <col min="12" max="12" width="8.7109375" style="20" customWidth="1"/>
    <col min="13" max="13" width="8.7109375" style="21" customWidth="1"/>
    <col min="15" max="15" width="30.42578125" style="79" bestFit="1" customWidth="1"/>
    <col min="16" max="27" width="7.42578125" style="79" customWidth="1"/>
    <col min="33" max="33" width="9.140625" style="101"/>
  </cols>
  <sheetData>
    <row r="1" spans="1:35">
      <c r="A1" s="1" t="s">
        <v>15</v>
      </c>
      <c r="O1" s="79" t="s">
        <v>277</v>
      </c>
    </row>
    <row r="2" spans="1:35">
      <c r="A2" s="22" t="s">
        <v>47</v>
      </c>
      <c r="O2" s="79" t="s">
        <v>912</v>
      </c>
    </row>
    <row r="3" spans="1:35">
      <c r="A3" s="22" t="s">
        <v>48</v>
      </c>
      <c r="O3" s="80" t="s">
        <v>913</v>
      </c>
    </row>
    <row r="4" spans="1:35">
      <c r="A4" s="286"/>
      <c r="B4" s="286"/>
      <c r="C4" s="287"/>
      <c r="D4" s="286"/>
      <c r="E4" s="287"/>
      <c r="F4" s="286"/>
      <c r="G4" s="287"/>
      <c r="H4" s="286"/>
      <c r="I4" s="287"/>
      <c r="J4" s="286"/>
      <c r="K4" s="287"/>
      <c r="L4" s="286"/>
      <c r="M4" s="287"/>
      <c r="O4" s="269" t="s">
        <v>914</v>
      </c>
      <c r="P4" s="272" t="s">
        <v>160</v>
      </c>
      <c r="Q4" s="273"/>
      <c r="R4" s="276" t="s">
        <v>161</v>
      </c>
      <c r="S4" s="277"/>
      <c r="T4" s="277"/>
      <c r="U4" s="277"/>
      <c r="V4" s="277"/>
      <c r="W4" s="277"/>
      <c r="X4" s="277"/>
      <c r="Y4" s="277"/>
      <c r="Z4" s="277"/>
      <c r="AA4" s="278"/>
    </row>
    <row r="5" spans="1:35">
      <c r="A5" s="288" t="s">
        <v>49</v>
      </c>
      <c r="B5" s="289" t="s">
        <v>13</v>
      </c>
      <c r="C5" s="290"/>
      <c r="D5" s="289" t="s">
        <v>0</v>
      </c>
      <c r="E5" s="290"/>
      <c r="F5" s="289"/>
      <c r="G5" s="290"/>
      <c r="H5" s="289"/>
      <c r="I5" s="290"/>
      <c r="J5" s="289"/>
      <c r="K5" s="290"/>
      <c r="L5" s="289"/>
      <c r="M5" s="290"/>
      <c r="O5" s="270"/>
      <c r="P5" s="274"/>
      <c r="Q5" s="275"/>
      <c r="R5" s="276" t="s">
        <v>1036</v>
      </c>
      <c r="S5" s="278"/>
      <c r="T5" s="276" t="s">
        <v>1</v>
      </c>
      <c r="U5" s="278"/>
      <c r="V5" s="276" t="s">
        <v>2</v>
      </c>
      <c r="W5" s="278"/>
      <c r="X5" s="276" t="s">
        <v>3</v>
      </c>
      <c r="Y5" s="278"/>
      <c r="Z5" s="276" t="s">
        <v>4</v>
      </c>
      <c r="AA5" s="278"/>
    </row>
    <row r="6" spans="1:35">
      <c r="A6" s="288"/>
      <c r="B6" s="289"/>
      <c r="C6" s="290"/>
      <c r="D6" s="289" t="s">
        <v>50</v>
      </c>
      <c r="E6" s="290"/>
      <c r="F6" s="289" t="s">
        <v>1</v>
      </c>
      <c r="G6" s="290"/>
      <c r="H6" s="289" t="s">
        <v>2</v>
      </c>
      <c r="I6" s="290"/>
      <c r="J6" s="289" t="s">
        <v>3</v>
      </c>
      <c r="K6" s="290"/>
      <c r="L6" s="289" t="s">
        <v>4</v>
      </c>
      <c r="M6" s="290"/>
      <c r="O6" s="271"/>
      <c r="P6" s="81" t="s">
        <v>5</v>
      </c>
      <c r="Q6" s="81" t="s">
        <v>6</v>
      </c>
      <c r="R6" s="81" t="s">
        <v>5</v>
      </c>
      <c r="S6" s="81" t="s">
        <v>6</v>
      </c>
      <c r="T6" s="81" t="s">
        <v>5</v>
      </c>
      <c r="U6" s="81" t="s">
        <v>6</v>
      </c>
      <c r="V6" s="81" t="s">
        <v>5</v>
      </c>
      <c r="W6" s="81" t="s">
        <v>6</v>
      </c>
      <c r="X6" s="81" t="s">
        <v>5</v>
      </c>
      <c r="Y6" s="81" t="s">
        <v>6</v>
      </c>
      <c r="Z6" s="81" t="s">
        <v>5</v>
      </c>
      <c r="AA6" s="81" t="s">
        <v>6</v>
      </c>
    </row>
    <row r="7" spans="1:35">
      <c r="A7" s="288"/>
      <c r="B7" s="24" t="s">
        <v>5</v>
      </c>
      <c r="C7" s="25" t="s">
        <v>6</v>
      </c>
      <c r="D7" s="24" t="s">
        <v>5</v>
      </c>
      <c r="E7" s="25" t="s">
        <v>6</v>
      </c>
      <c r="F7" s="24" t="s">
        <v>5</v>
      </c>
      <c r="G7" s="25" t="s">
        <v>6</v>
      </c>
      <c r="H7" s="24" t="s">
        <v>5</v>
      </c>
      <c r="I7" s="25" t="s">
        <v>6</v>
      </c>
      <c r="J7" s="24" t="s">
        <v>5</v>
      </c>
      <c r="K7" s="25" t="s">
        <v>6</v>
      </c>
      <c r="L7" s="24" t="s">
        <v>5</v>
      </c>
      <c r="M7" s="25" t="s">
        <v>6</v>
      </c>
      <c r="O7" s="82" t="s">
        <v>281</v>
      </c>
      <c r="P7" s="110">
        <v>34162</v>
      </c>
      <c r="Q7" s="109">
        <v>100</v>
      </c>
      <c r="R7" s="110">
        <v>10609</v>
      </c>
      <c r="S7" s="109">
        <v>100</v>
      </c>
      <c r="T7" s="110">
        <v>9546</v>
      </c>
      <c r="U7" s="109">
        <v>100</v>
      </c>
      <c r="V7" s="110">
        <v>7027</v>
      </c>
      <c r="W7" s="109">
        <v>100</v>
      </c>
      <c r="X7" s="110">
        <v>3867</v>
      </c>
      <c r="Y7" s="109">
        <v>100</v>
      </c>
      <c r="Z7" s="110">
        <v>3112</v>
      </c>
      <c r="AA7" s="109">
        <v>100</v>
      </c>
    </row>
    <row r="8" spans="1:35">
      <c r="A8" s="23" t="s">
        <v>51</v>
      </c>
      <c r="B8" s="26">
        <v>27527</v>
      </c>
      <c r="C8" s="27">
        <v>100</v>
      </c>
      <c r="D8" s="26">
        <v>3435</v>
      </c>
      <c r="E8" s="27">
        <v>100</v>
      </c>
      <c r="F8" s="26">
        <v>8768</v>
      </c>
      <c r="G8" s="27">
        <v>100</v>
      </c>
      <c r="H8" s="26">
        <v>6969</v>
      </c>
      <c r="I8" s="27">
        <v>100</v>
      </c>
      <c r="J8" s="26">
        <v>4494</v>
      </c>
      <c r="K8" s="27">
        <v>100</v>
      </c>
      <c r="L8" s="26">
        <v>3861</v>
      </c>
      <c r="M8" s="27">
        <v>100</v>
      </c>
      <c r="O8" s="84" t="s">
        <v>915</v>
      </c>
      <c r="P8" s="112">
        <v>6260</v>
      </c>
      <c r="Q8" s="111">
        <v>18.3</v>
      </c>
      <c r="R8" s="112">
        <v>1926</v>
      </c>
      <c r="S8" s="111">
        <v>18.2</v>
      </c>
      <c r="T8" s="112">
        <v>1686</v>
      </c>
      <c r="U8" s="111">
        <v>17.7</v>
      </c>
      <c r="V8" s="112">
        <v>1357</v>
      </c>
      <c r="W8" s="111">
        <v>19.3</v>
      </c>
      <c r="X8" s="111">
        <v>750</v>
      </c>
      <c r="Y8" s="111">
        <v>19.399999999999999</v>
      </c>
      <c r="Z8" s="111">
        <v>541</v>
      </c>
      <c r="AA8" s="111">
        <v>17.399999999999999</v>
      </c>
    </row>
    <row r="9" spans="1:35">
      <c r="A9" s="28" t="s">
        <v>52</v>
      </c>
      <c r="B9" s="29">
        <v>5854</v>
      </c>
      <c r="C9" s="30">
        <v>21.3</v>
      </c>
      <c r="D9" s="31">
        <v>702</v>
      </c>
      <c r="E9" s="30">
        <v>20.399999999999999</v>
      </c>
      <c r="F9" s="29">
        <v>1900</v>
      </c>
      <c r="G9" s="30">
        <v>21.7</v>
      </c>
      <c r="H9" s="29">
        <v>1565</v>
      </c>
      <c r="I9" s="30">
        <v>22.5</v>
      </c>
      <c r="J9" s="31">
        <v>925</v>
      </c>
      <c r="K9" s="30">
        <v>20.6</v>
      </c>
      <c r="L9" s="31">
        <v>762</v>
      </c>
      <c r="M9" s="30">
        <v>19.7</v>
      </c>
      <c r="O9" s="84" t="s">
        <v>917</v>
      </c>
      <c r="P9" s="112">
        <v>3424</v>
      </c>
      <c r="Q9" s="111">
        <v>10</v>
      </c>
      <c r="R9" s="112">
        <v>1076</v>
      </c>
      <c r="S9" s="111">
        <v>10.1</v>
      </c>
      <c r="T9" s="112">
        <v>1113</v>
      </c>
      <c r="U9" s="111">
        <v>11.7</v>
      </c>
      <c r="V9" s="111">
        <v>748</v>
      </c>
      <c r="W9" s="111">
        <v>10.7</v>
      </c>
      <c r="X9" s="111">
        <v>291</v>
      </c>
      <c r="Y9" s="111">
        <v>7.5</v>
      </c>
      <c r="Z9" s="111">
        <v>196</v>
      </c>
      <c r="AA9" s="111">
        <v>6.3</v>
      </c>
      <c r="AC9" s="107">
        <f>SUM(R8:R9)</f>
        <v>3002</v>
      </c>
      <c r="AD9" s="106">
        <f>AC9</f>
        <v>3002</v>
      </c>
      <c r="AE9" s="100">
        <f>AD9/$AD$12</f>
        <v>0.28299396681749622</v>
      </c>
      <c r="AG9" s="107">
        <f>SUM(T8:T9)</f>
        <v>2799</v>
      </c>
      <c r="AH9" s="106">
        <f>AG9</f>
        <v>2799</v>
      </c>
      <c r="AI9" s="100">
        <f>AH9/$AH$12</f>
        <v>0.29321181646763045</v>
      </c>
    </row>
    <row r="10" spans="1:35">
      <c r="A10" s="32" t="s">
        <v>53</v>
      </c>
      <c r="B10" s="8">
        <v>3170</v>
      </c>
      <c r="C10" s="33">
        <v>11.5</v>
      </c>
      <c r="D10" s="34">
        <v>353</v>
      </c>
      <c r="E10" s="33">
        <v>10.3</v>
      </c>
      <c r="F10" s="8">
        <v>1158</v>
      </c>
      <c r="G10" s="33">
        <v>13.2</v>
      </c>
      <c r="H10" s="34">
        <v>870</v>
      </c>
      <c r="I10" s="33">
        <v>12.5</v>
      </c>
      <c r="J10" s="34">
        <v>445</v>
      </c>
      <c r="K10" s="33">
        <v>9.9</v>
      </c>
      <c r="L10" s="34">
        <v>344</v>
      </c>
      <c r="M10" s="33">
        <v>8.9</v>
      </c>
      <c r="O10" s="84" t="s">
        <v>918</v>
      </c>
      <c r="P10" s="112">
        <v>8973</v>
      </c>
      <c r="Q10" s="111">
        <v>26.3</v>
      </c>
      <c r="R10" s="112">
        <v>2694</v>
      </c>
      <c r="S10" s="111">
        <v>25.4</v>
      </c>
      <c r="T10" s="112">
        <v>2531</v>
      </c>
      <c r="U10" s="111">
        <v>26.5</v>
      </c>
      <c r="V10" s="112">
        <v>1770</v>
      </c>
      <c r="W10" s="111">
        <v>25.2</v>
      </c>
      <c r="X10" s="112">
        <v>1031</v>
      </c>
      <c r="Y10" s="111">
        <v>26.7</v>
      </c>
      <c r="Z10" s="111">
        <v>946</v>
      </c>
      <c r="AA10" s="111">
        <v>30.4</v>
      </c>
      <c r="AC10" s="107">
        <f>SUM(R10)</f>
        <v>2694</v>
      </c>
      <c r="AD10" s="106">
        <f>AD9+AC10</f>
        <v>5696</v>
      </c>
      <c r="AE10" s="100">
        <f>AD10/$AD$12</f>
        <v>0.53695324283559576</v>
      </c>
      <c r="AG10" s="107">
        <f>SUM(T10)</f>
        <v>2531</v>
      </c>
      <c r="AH10" s="106">
        <f>AH9+AG10</f>
        <v>5330</v>
      </c>
      <c r="AI10" s="100">
        <f>AH10/$AH$12</f>
        <v>0.55834904672113972</v>
      </c>
    </row>
    <row r="11" spans="1:35">
      <c r="A11" s="32" t="s">
        <v>54</v>
      </c>
      <c r="B11" s="26">
        <v>6748</v>
      </c>
      <c r="C11" s="27">
        <v>24.5</v>
      </c>
      <c r="D11" s="35">
        <v>748</v>
      </c>
      <c r="E11" s="27">
        <v>21.8</v>
      </c>
      <c r="F11" s="26">
        <v>2120</v>
      </c>
      <c r="G11" s="27">
        <v>24.2</v>
      </c>
      <c r="H11" s="26">
        <v>1732</v>
      </c>
      <c r="I11" s="27">
        <v>24.9</v>
      </c>
      <c r="J11" s="26">
        <v>1070</v>
      </c>
      <c r="K11" s="27">
        <v>23.8</v>
      </c>
      <c r="L11" s="26">
        <v>1077</v>
      </c>
      <c r="M11" s="27">
        <v>27.9</v>
      </c>
      <c r="O11" s="84" t="s">
        <v>920</v>
      </c>
      <c r="P11" s="112">
        <v>5562</v>
      </c>
      <c r="Q11" s="111">
        <v>16.3</v>
      </c>
      <c r="R11" s="112">
        <v>1422</v>
      </c>
      <c r="S11" s="111">
        <v>13.4</v>
      </c>
      <c r="T11" s="112">
        <v>1551</v>
      </c>
      <c r="U11" s="111">
        <v>16.2</v>
      </c>
      <c r="V11" s="112">
        <v>1208</v>
      </c>
      <c r="W11" s="111">
        <v>17.2</v>
      </c>
      <c r="X11" s="111">
        <v>717</v>
      </c>
      <c r="Y11" s="111">
        <v>18.5</v>
      </c>
      <c r="Z11" s="111">
        <v>663</v>
      </c>
      <c r="AA11" s="111">
        <v>21.3</v>
      </c>
      <c r="AC11" s="107">
        <f>SUM(R11:R12)</f>
        <v>3463</v>
      </c>
      <c r="AD11" s="106">
        <f>AD10+AC11</f>
        <v>9159</v>
      </c>
      <c r="AE11" s="100">
        <f>AD11/$AD$12</f>
        <v>0.86340497737556565</v>
      </c>
      <c r="AG11" s="107">
        <f>SUM(T11:T12)</f>
        <v>3208</v>
      </c>
      <c r="AH11" s="106">
        <f>AH10+AG11</f>
        <v>8538</v>
      </c>
      <c r="AI11" s="100">
        <f>AH11/$AH$12</f>
        <v>0.89440603394091767</v>
      </c>
    </row>
    <row r="12" spans="1:35">
      <c r="A12" s="32" t="s">
        <v>55</v>
      </c>
      <c r="B12" s="26">
        <v>4247</v>
      </c>
      <c r="C12" s="27">
        <v>15.4</v>
      </c>
      <c r="D12" s="35">
        <v>453</v>
      </c>
      <c r="E12" s="27">
        <v>13.2</v>
      </c>
      <c r="F12" s="26">
        <v>1168</v>
      </c>
      <c r="G12" s="27">
        <v>13.3</v>
      </c>
      <c r="H12" s="26">
        <v>1105</v>
      </c>
      <c r="I12" s="27">
        <v>15.9</v>
      </c>
      <c r="J12" s="35">
        <v>754</v>
      </c>
      <c r="K12" s="27">
        <v>16.8</v>
      </c>
      <c r="L12" s="35">
        <v>766</v>
      </c>
      <c r="M12" s="27">
        <v>19.899999999999999</v>
      </c>
      <c r="O12" s="84" t="s">
        <v>921</v>
      </c>
      <c r="P12" s="112">
        <v>6117</v>
      </c>
      <c r="Q12" s="111">
        <v>17.899999999999999</v>
      </c>
      <c r="R12" s="112">
        <v>2041</v>
      </c>
      <c r="S12" s="111">
        <v>19.2</v>
      </c>
      <c r="T12" s="112">
        <v>1657</v>
      </c>
      <c r="U12" s="111">
        <v>17.399999999999999</v>
      </c>
      <c r="V12" s="112">
        <v>1278</v>
      </c>
      <c r="W12" s="111">
        <v>18.2</v>
      </c>
      <c r="X12" s="111">
        <v>688</v>
      </c>
      <c r="Y12" s="111">
        <v>17.8</v>
      </c>
      <c r="Z12" s="111">
        <v>452</v>
      </c>
      <c r="AA12" s="111">
        <v>14.5</v>
      </c>
      <c r="AC12" s="107">
        <f>SUM(R13:R15)</f>
        <v>1449</v>
      </c>
      <c r="AD12" s="106">
        <f>AD11+AC12</f>
        <v>10608</v>
      </c>
      <c r="AE12" s="100">
        <f>AD12/$AD$12</f>
        <v>1</v>
      </c>
      <c r="AG12" s="107">
        <f>SUM(T13:T15)</f>
        <v>1008</v>
      </c>
      <c r="AH12" s="106">
        <f>AH11+AG12</f>
        <v>9546</v>
      </c>
      <c r="AI12" s="100">
        <f>AH12/$AH$12</f>
        <v>1</v>
      </c>
    </row>
    <row r="13" spans="1:35">
      <c r="A13" s="32" t="s">
        <v>56</v>
      </c>
      <c r="B13" s="26">
        <v>4695</v>
      </c>
      <c r="C13" s="27">
        <v>17.100000000000001</v>
      </c>
      <c r="D13" s="35">
        <v>761</v>
      </c>
      <c r="E13" s="27">
        <v>22.2</v>
      </c>
      <c r="F13" s="26">
        <v>1519</v>
      </c>
      <c r="G13" s="27">
        <v>17.3</v>
      </c>
      <c r="H13" s="26">
        <v>1079</v>
      </c>
      <c r="I13" s="27">
        <v>15.5</v>
      </c>
      <c r="J13" s="35">
        <v>845</v>
      </c>
      <c r="K13" s="27">
        <v>18.8</v>
      </c>
      <c r="L13" s="35">
        <v>491</v>
      </c>
      <c r="M13" s="27">
        <v>12.7</v>
      </c>
      <c r="O13" s="84" t="s">
        <v>922</v>
      </c>
      <c r="P13" s="112">
        <v>2634</v>
      </c>
      <c r="Q13" s="111">
        <v>7.7</v>
      </c>
      <c r="R13" s="112">
        <v>1038</v>
      </c>
      <c r="S13" s="111">
        <v>9.8000000000000007</v>
      </c>
      <c r="T13" s="111">
        <v>719</v>
      </c>
      <c r="U13" s="111">
        <v>7.5</v>
      </c>
      <c r="V13" s="111">
        <v>441</v>
      </c>
      <c r="W13" s="111">
        <v>6.3</v>
      </c>
      <c r="X13" s="111">
        <v>243</v>
      </c>
      <c r="Y13" s="111">
        <v>6.3</v>
      </c>
      <c r="Z13" s="111">
        <v>194</v>
      </c>
      <c r="AA13" s="111">
        <v>6.2</v>
      </c>
      <c r="AG13" s="115" t="s">
        <v>79</v>
      </c>
    </row>
    <row r="14" spans="1:35">
      <c r="A14" s="32" t="s">
        <v>57</v>
      </c>
      <c r="B14" s="26">
        <v>2814</v>
      </c>
      <c r="C14" s="27">
        <v>10.199999999999999</v>
      </c>
      <c r="D14" s="35">
        <v>417</v>
      </c>
      <c r="E14" s="27">
        <v>12.1</v>
      </c>
      <c r="F14" s="35">
        <v>904</v>
      </c>
      <c r="G14" s="27">
        <v>10.3</v>
      </c>
      <c r="H14" s="35">
        <v>618</v>
      </c>
      <c r="I14" s="27">
        <v>8.9</v>
      </c>
      <c r="J14" s="35">
        <v>455</v>
      </c>
      <c r="K14" s="27">
        <v>10.1</v>
      </c>
      <c r="L14" s="35">
        <v>421</v>
      </c>
      <c r="M14" s="27">
        <v>10.9</v>
      </c>
      <c r="O14" s="84" t="s">
        <v>924</v>
      </c>
      <c r="P14" s="111">
        <v>505</v>
      </c>
      <c r="Q14" s="111">
        <v>1.5</v>
      </c>
      <c r="R14" s="111">
        <v>141</v>
      </c>
      <c r="S14" s="111">
        <v>1.3</v>
      </c>
      <c r="T14" s="111">
        <v>131</v>
      </c>
      <c r="U14" s="111">
        <v>1.4</v>
      </c>
      <c r="V14" s="111">
        <v>96</v>
      </c>
      <c r="W14" s="111">
        <v>1.4</v>
      </c>
      <c r="X14" s="111">
        <v>79</v>
      </c>
      <c r="Y14" s="111">
        <v>2</v>
      </c>
      <c r="Z14" s="111">
        <v>59</v>
      </c>
      <c r="AA14" s="111">
        <v>1.9</v>
      </c>
      <c r="AG14" s="115" t="s">
        <v>79</v>
      </c>
    </row>
    <row r="15" spans="1:35">
      <c r="A15" s="36" t="s">
        <v>58</v>
      </c>
      <c r="B15" s="37"/>
      <c r="C15" s="38"/>
      <c r="D15" s="37"/>
      <c r="E15" s="38"/>
      <c r="F15" s="37"/>
      <c r="G15" s="38"/>
      <c r="H15" s="37"/>
      <c r="I15" s="38"/>
      <c r="J15" s="37"/>
      <c r="K15" s="38"/>
      <c r="L15" s="37"/>
      <c r="M15" s="38"/>
      <c r="O15" s="84" t="s">
        <v>926</v>
      </c>
      <c r="P15" s="111">
        <v>686</v>
      </c>
      <c r="Q15" s="111">
        <v>2</v>
      </c>
      <c r="R15" s="111">
        <v>270</v>
      </c>
      <c r="S15" s="111">
        <v>2.5</v>
      </c>
      <c r="T15" s="111">
        <v>158</v>
      </c>
      <c r="U15" s="111">
        <v>1.7</v>
      </c>
      <c r="V15" s="111">
        <v>129</v>
      </c>
      <c r="W15" s="111">
        <v>1.8</v>
      </c>
      <c r="X15" s="111">
        <v>68</v>
      </c>
      <c r="Y15" s="111">
        <v>1.8</v>
      </c>
      <c r="Z15" s="111">
        <v>61</v>
      </c>
      <c r="AA15" s="111">
        <v>2</v>
      </c>
    </row>
    <row r="16" spans="1:35">
      <c r="A16" s="32" t="s">
        <v>59</v>
      </c>
      <c r="B16" s="26">
        <v>9023</v>
      </c>
      <c r="C16" s="27">
        <v>32.799999999999997</v>
      </c>
      <c r="D16" s="26">
        <v>1056</v>
      </c>
      <c r="E16" s="27">
        <v>30.7</v>
      </c>
      <c r="F16" s="26">
        <v>3057</v>
      </c>
      <c r="G16" s="27">
        <v>34.9</v>
      </c>
      <c r="H16" s="26">
        <v>2435</v>
      </c>
      <c r="I16" s="27">
        <v>34.9</v>
      </c>
      <c r="J16" s="26">
        <v>1370</v>
      </c>
      <c r="K16" s="27">
        <v>30.5</v>
      </c>
      <c r="L16" s="26">
        <v>1105</v>
      </c>
      <c r="M16" s="27">
        <v>28.6</v>
      </c>
      <c r="O16" s="84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</row>
    <row r="17" spans="1:35">
      <c r="A17" s="32" t="s">
        <v>60</v>
      </c>
      <c r="B17" s="26">
        <v>18504</v>
      </c>
      <c r="C17" s="27">
        <v>67.2</v>
      </c>
      <c r="D17" s="26">
        <v>2380</v>
      </c>
      <c r="E17" s="27">
        <v>69.3</v>
      </c>
      <c r="F17" s="27">
        <v>5711</v>
      </c>
      <c r="G17" s="27">
        <v>65.099999999999994</v>
      </c>
      <c r="H17" s="26">
        <v>4534</v>
      </c>
      <c r="I17" s="27">
        <v>65.099999999999994</v>
      </c>
      <c r="J17" s="26">
        <v>3124</v>
      </c>
      <c r="K17" s="27">
        <v>69.5</v>
      </c>
      <c r="L17" s="26">
        <v>2756</v>
      </c>
      <c r="M17" s="27">
        <v>71.400000000000006</v>
      </c>
      <c r="O17" s="84" t="s">
        <v>927</v>
      </c>
      <c r="P17" s="112">
        <v>9684</v>
      </c>
      <c r="Q17" s="111">
        <v>28.3</v>
      </c>
      <c r="R17" s="112">
        <v>3002</v>
      </c>
      <c r="S17" s="111">
        <v>28.3</v>
      </c>
      <c r="T17" s="112">
        <v>2799</v>
      </c>
      <c r="U17" s="111">
        <v>29.3</v>
      </c>
      <c r="V17" s="112">
        <v>2106</v>
      </c>
      <c r="W17" s="111">
        <v>30</v>
      </c>
      <c r="X17" s="112">
        <v>1041</v>
      </c>
      <c r="Y17" s="111">
        <v>26.9</v>
      </c>
      <c r="Z17" s="111">
        <v>737</v>
      </c>
      <c r="AA17" s="111">
        <v>23.7</v>
      </c>
    </row>
    <row r="18" spans="1:35">
      <c r="A18" s="36" t="s">
        <v>58</v>
      </c>
      <c r="B18" s="37"/>
      <c r="C18" s="38"/>
      <c r="D18" s="37"/>
      <c r="E18" s="38"/>
      <c r="F18" s="37"/>
      <c r="G18" s="38"/>
      <c r="H18" s="37"/>
      <c r="I18" s="38"/>
      <c r="J18" s="37"/>
      <c r="K18" s="38"/>
      <c r="L18" s="37"/>
      <c r="M18" s="38"/>
      <c r="O18" s="84" t="s">
        <v>930</v>
      </c>
      <c r="P18" s="112">
        <v>24477</v>
      </c>
      <c r="Q18" s="111">
        <v>71.7</v>
      </c>
      <c r="R18" s="112">
        <v>7607</v>
      </c>
      <c r="S18" s="111">
        <v>71.7</v>
      </c>
      <c r="T18" s="112">
        <v>6747</v>
      </c>
      <c r="U18" s="111">
        <v>70.7</v>
      </c>
      <c r="V18" s="112">
        <v>4921</v>
      </c>
      <c r="W18" s="111">
        <v>70</v>
      </c>
      <c r="X18" s="112">
        <v>2826</v>
      </c>
      <c r="Y18" s="111">
        <v>73.099999999999994</v>
      </c>
      <c r="Z18" s="112">
        <v>2376</v>
      </c>
      <c r="AA18" s="111">
        <v>76.3</v>
      </c>
    </row>
    <row r="19" spans="1:35">
      <c r="A19" s="32" t="s">
        <v>61</v>
      </c>
      <c r="B19" s="26">
        <v>20018</v>
      </c>
      <c r="C19" s="27">
        <v>72.7</v>
      </c>
      <c r="D19" s="26">
        <v>2257</v>
      </c>
      <c r="E19" s="27">
        <v>65.7</v>
      </c>
      <c r="F19" s="26">
        <v>6346</v>
      </c>
      <c r="G19" s="27">
        <v>72.400000000000006</v>
      </c>
      <c r="H19" s="26">
        <v>5272</v>
      </c>
      <c r="I19" s="27">
        <v>75.7</v>
      </c>
      <c r="J19" s="26">
        <v>3194</v>
      </c>
      <c r="K19" s="27">
        <v>71.099999999999994</v>
      </c>
      <c r="L19" s="26">
        <v>2949</v>
      </c>
      <c r="M19" s="27">
        <v>76.400000000000006</v>
      </c>
      <c r="O19" s="84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</row>
    <row r="20" spans="1:35">
      <c r="A20" s="32" t="s">
        <v>62</v>
      </c>
      <c r="B20" s="26">
        <v>7509</v>
      </c>
      <c r="C20" s="27">
        <v>27.3</v>
      </c>
      <c r="D20" s="26">
        <v>1178</v>
      </c>
      <c r="E20" s="27">
        <v>34.299999999999997</v>
      </c>
      <c r="F20" s="26">
        <v>2422</v>
      </c>
      <c r="G20" s="27">
        <v>27.6</v>
      </c>
      <c r="H20" s="26">
        <v>1697</v>
      </c>
      <c r="I20" s="27">
        <v>24.3</v>
      </c>
      <c r="J20" s="26">
        <v>1300</v>
      </c>
      <c r="K20" s="27">
        <v>28.9</v>
      </c>
      <c r="L20" s="35">
        <v>912</v>
      </c>
      <c r="M20" s="27">
        <v>23.6</v>
      </c>
      <c r="O20" s="84" t="s">
        <v>933</v>
      </c>
      <c r="P20" s="112">
        <v>24219</v>
      </c>
      <c r="Q20" s="111">
        <v>70.900000000000006</v>
      </c>
      <c r="R20" s="112">
        <v>7118</v>
      </c>
      <c r="S20" s="111">
        <v>67.099999999999994</v>
      </c>
      <c r="T20" s="112">
        <v>6881</v>
      </c>
      <c r="U20" s="111">
        <v>72.099999999999994</v>
      </c>
      <c r="V20" s="112">
        <v>5084</v>
      </c>
      <c r="W20" s="111">
        <v>72.3</v>
      </c>
      <c r="X20" s="112">
        <v>2789</v>
      </c>
      <c r="Y20" s="111">
        <v>72.099999999999994</v>
      </c>
      <c r="Z20" s="112">
        <v>2347</v>
      </c>
      <c r="AA20" s="111">
        <v>75.400000000000006</v>
      </c>
    </row>
    <row r="21" spans="1:35">
      <c r="A21" s="23"/>
      <c r="B21" s="26"/>
      <c r="C21" s="27"/>
      <c r="D21" s="26"/>
      <c r="E21" s="27"/>
      <c r="F21" s="26"/>
      <c r="G21" s="27"/>
      <c r="H21" s="26"/>
      <c r="I21" s="27"/>
      <c r="J21" s="26"/>
      <c r="K21" s="27"/>
      <c r="L21" s="35"/>
      <c r="M21" s="27"/>
      <c r="O21" s="84" t="s">
        <v>934</v>
      </c>
      <c r="P21" s="112">
        <v>9943</v>
      </c>
      <c r="Q21" s="111">
        <v>29.1</v>
      </c>
      <c r="R21" s="112">
        <v>3491</v>
      </c>
      <c r="S21" s="111">
        <v>32.9</v>
      </c>
      <c r="T21" s="112">
        <v>2665</v>
      </c>
      <c r="U21" s="111">
        <v>27.9</v>
      </c>
      <c r="V21" s="112">
        <v>1943</v>
      </c>
      <c r="W21" s="111">
        <v>27.7</v>
      </c>
      <c r="X21" s="112">
        <v>1078</v>
      </c>
      <c r="Y21" s="111">
        <v>27.9</v>
      </c>
      <c r="Z21" s="111">
        <v>766</v>
      </c>
      <c r="AA21" s="111">
        <v>24.6</v>
      </c>
    </row>
    <row r="22" spans="1:35">
      <c r="A22" s="23" t="s">
        <v>63</v>
      </c>
      <c r="B22" s="26">
        <v>13677</v>
      </c>
      <c r="C22" s="27">
        <v>100</v>
      </c>
      <c r="D22" s="26">
        <v>1829</v>
      </c>
      <c r="E22" s="27">
        <v>100</v>
      </c>
      <c r="F22" s="26">
        <v>4380</v>
      </c>
      <c r="G22" s="27">
        <v>100</v>
      </c>
      <c r="H22" s="26">
        <v>3589</v>
      </c>
      <c r="I22" s="27">
        <v>100</v>
      </c>
      <c r="J22" s="26">
        <v>2210</v>
      </c>
      <c r="K22" s="27">
        <v>100</v>
      </c>
      <c r="L22" s="26">
        <v>1670</v>
      </c>
      <c r="M22" s="27">
        <v>100</v>
      </c>
      <c r="O22" s="84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</row>
    <row r="23" spans="1:35">
      <c r="A23" s="32" t="s">
        <v>52</v>
      </c>
      <c r="B23" s="26">
        <v>2972</v>
      </c>
      <c r="C23" s="27">
        <v>21.7</v>
      </c>
      <c r="D23" s="35">
        <v>403</v>
      </c>
      <c r="E23" s="27">
        <v>22</v>
      </c>
      <c r="F23" s="35">
        <v>962</v>
      </c>
      <c r="G23" s="27">
        <v>22</v>
      </c>
      <c r="H23" s="35">
        <v>816</v>
      </c>
      <c r="I23" s="27">
        <v>22.7</v>
      </c>
      <c r="J23" s="35">
        <v>461</v>
      </c>
      <c r="K23" s="27">
        <v>20.8</v>
      </c>
      <c r="L23" s="35">
        <v>330</v>
      </c>
      <c r="M23" s="27">
        <v>19.8</v>
      </c>
      <c r="O23" s="84" t="s">
        <v>936</v>
      </c>
      <c r="P23" s="112">
        <v>30336</v>
      </c>
      <c r="Q23" s="111">
        <v>88.8</v>
      </c>
      <c r="R23" s="112">
        <v>9159</v>
      </c>
      <c r="S23" s="111">
        <v>86.3</v>
      </c>
      <c r="T23" s="112">
        <v>8539</v>
      </c>
      <c r="U23" s="111">
        <v>89.4</v>
      </c>
      <c r="V23" s="112">
        <v>6361</v>
      </c>
      <c r="W23" s="111">
        <v>90.5</v>
      </c>
      <c r="X23" s="112">
        <v>3477</v>
      </c>
      <c r="Y23" s="111">
        <v>89.9</v>
      </c>
      <c r="Z23" s="112">
        <v>2799</v>
      </c>
      <c r="AA23" s="111">
        <v>89.9</v>
      </c>
    </row>
    <row r="24" spans="1:35">
      <c r="A24" s="32" t="s">
        <v>53</v>
      </c>
      <c r="B24" s="26">
        <v>1659</v>
      </c>
      <c r="C24" s="27">
        <v>12.1</v>
      </c>
      <c r="D24" s="35">
        <v>191</v>
      </c>
      <c r="E24" s="27">
        <v>10.5</v>
      </c>
      <c r="F24" s="35">
        <v>626</v>
      </c>
      <c r="G24" s="27">
        <v>14.3</v>
      </c>
      <c r="H24" s="35">
        <v>460</v>
      </c>
      <c r="I24" s="27">
        <v>12.8</v>
      </c>
      <c r="J24" s="35">
        <v>248</v>
      </c>
      <c r="K24" s="27">
        <v>11.2</v>
      </c>
      <c r="L24" s="35">
        <v>134</v>
      </c>
      <c r="M24" s="27">
        <v>8</v>
      </c>
      <c r="O24" s="86" t="s">
        <v>937</v>
      </c>
      <c r="P24" s="114">
        <v>3826</v>
      </c>
      <c r="Q24" s="113">
        <v>11.2</v>
      </c>
      <c r="R24" s="114">
        <v>1450</v>
      </c>
      <c r="S24" s="113">
        <v>13.7</v>
      </c>
      <c r="T24" s="114">
        <v>1008</v>
      </c>
      <c r="U24" s="113">
        <v>10.6</v>
      </c>
      <c r="V24" s="113">
        <v>665</v>
      </c>
      <c r="W24" s="113">
        <v>9.5</v>
      </c>
      <c r="X24" s="113">
        <v>390</v>
      </c>
      <c r="Y24" s="113">
        <v>10.1</v>
      </c>
      <c r="Z24" s="113">
        <v>314</v>
      </c>
      <c r="AA24" s="113">
        <v>10.1</v>
      </c>
    </row>
    <row r="25" spans="1:35">
      <c r="A25" s="32" t="s">
        <v>54</v>
      </c>
      <c r="B25" s="26">
        <v>3137</v>
      </c>
      <c r="C25" s="27">
        <v>22.9</v>
      </c>
      <c r="D25" s="27">
        <v>379</v>
      </c>
      <c r="E25" s="27">
        <v>20.7</v>
      </c>
      <c r="F25" s="26">
        <v>1026</v>
      </c>
      <c r="G25" s="27">
        <v>23.4</v>
      </c>
      <c r="H25" s="35">
        <v>857</v>
      </c>
      <c r="I25" s="27">
        <v>23.9</v>
      </c>
      <c r="J25" s="35">
        <v>465</v>
      </c>
      <c r="K25" s="27">
        <v>21</v>
      </c>
      <c r="L25" s="35">
        <v>409</v>
      </c>
      <c r="M25" s="27">
        <v>24.5</v>
      </c>
    </row>
    <row r="26" spans="1:35">
      <c r="A26" s="32" t="s">
        <v>55</v>
      </c>
      <c r="B26" s="26">
        <v>2007</v>
      </c>
      <c r="C26" s="27">
        <v>14.7</v>
      </c>
      <c r="D26" s="35">
        <v>213</v>
      </c>
      <c r="E26" s="27">
        <v>11.6</v>
      </c>
      <c r="F26" s="35">
        <v>535</v>
      </c>
      <c r="G26" s="27">
        <v>12.2</v>
      </c>
      <c r="H26" s="35">
        <v>559</v>
      </c>
      <c r="I26" s="27">
        <v>15.6</v>
      </c>
      <c r="J26" s="35">
        <v>354</v>
      </c>
      <c r="K26" s="27">
        <v>16</v>
      </c>
      <c r="L26" s="35">
        <v>346</v>
      </c>
      <c r="M26" s="27">
        <v>20.7</v>
      </c>
      <c r="O26" s="82" t="s">
        <v>547</v>
      </c>
      <c r="P26" s="110">
        <v>16604</v>
      </c>
      <c r="Q26" s="109">
        <v>100</v>
      </c>
      <c r="R26" s="110">
        <v>5226</v>
      </c>
      <c r="S26" s="109">
        <v>100</v>
      </c>
      <c r="T26" s="110">
        <v>4602</v>
      </c>
      <c r="U26" s="109">
        <v>100</v>
      </c>
      <c r="V26" s="110">
        <v>3558</v>
      </c>
      <c r="W26" s="109">
        <v>100</v>
      </c>
      <c r="X26" s="110">
        <v>1898</v>
      </c>
      <c r="Y26" s="109">
        <v>100</v>
      </c>
      <c r="Z26" s="110">
        <v>1319</v>
      </c>
      <c r="AA26" s="109">
        <v>100</v>
      </c>
    </row>
    <row r="27" spans="1:35">
      <c r="A27" s="32" t="s">
        <v>56</v>
      </c>
      <c r="B27" s="26">
        <v>2249</v>
      </c>
      <c r="C27" s="27">
        <v>16.399999999999999</v>
      </c>
      <c r="D27" s="35">
        <v>389</v>
      </c>
      <c r="E27" s="27">
        <v>21.3</v>
      </c>
      <c r="F27" s="35">
        <v>705</v>
      </c>
      <c r="G27" s="27">
        <v>16.100000000000001</v>
      </c>
      <c r="H27" s="35">
        <v>525</v>
      </c>
      <c r="I27" s="27">
        <v>14.6</v>
      </c>
      <c r="J27" s="35">
        <v>421</v>
      </c>
      <c r="K27" s="27">
        <v>19.100000000000001</v>
      </c>
      <c r="L27" s="35">
        <v>209</v>
      </c>
      <c r="M27" s="27">
        <v>12.5</v>
      </c>
      <c r="O27" s="84" t="s">
        <v>915</v>
      </c>
      <c r="P27" s="112">
        <v>3034</v>
      </c>
      <c r="Q27" s="111">
        <v>18.3</v>
      </c>
      <c r="R27" s="111">
        <v>968</v>
      </c>
      <c r="S27" s="111">
        <v>18.5</v>
      </c>
      <c r="T27" s="111">
        <v>783</v>
      </c>
      <c r="U27" s="111">
        <v>17</v>
      </c>
      <c r="V27" s="111">
        <v>681</v>
      </c>
      <c r="W27" s="111">
        <v>19.2</v>
      </c>
      <c r="X27" s="111">
        <v>362</v>
      </c>
      <c r="Y27" s="111">
        <v>19.100000000000001</v>
      </c>
      <c r="Z27" s="111">
        <v>239</v>
      </c>
      <c r="AA27" s="111">
        <v>18.100000000000001</v>
      </c>
    </row>
    <row r="28" spans="1:35">
      <c r="A28" s="32" t="s">
        <v>57</v>
      </c>
      <c r="B28" s="26">
        <v>1653</v>
      </c>
      <c r="C28" s="27">
        <v>12.1</v>
      </c>
      <c r="D28" s="35">
        <v>254</v>
      </c>
      <c r="E28" s="27">
        <v>13.9</v>
      </c>
      <c r="F28" s="35">
        <v>526</v>
      </c>
      <c r="G28" s="27">
        <v>12</v>
      </c>
      <c r="H28" s="35">
        <v>371</v>
      </c>
      <c r="I28" s="27">
        <v>10.3</v>
      </c>
      <c r="J28" s="35">
        <v>260</v>
      </c>
      <c r="K28" s="27">
        <v>11.8</v>
      </c>
      <c r="L28" s="35">
        <v>242</v>
      </c>
      <c r="M28" s="27">
        <v>14.5</v>
      </c>
      <c r="O28" s="84" t="s">
        <v>917</v>
      </c>
      <c r="P28" s="112">
        <v>1775</v>
      </c>
      <c r="Q28" s="111">
        <v>10.7</v>
      </c>
      <c r="R28" s="111">
        <v>553</v>
      </c>
      <c r="S28" s="111">
        <v>10.6</v>
      </c>
      <c r="T28" s="111">
        <v>566</v>
      </c>
      <c r="U28" s="111">
        <v>12.3</v>
      </c>
      <c r="V28" s="111">
        <v>408</v>
      </c>
      <c r="W28" s="111">
        <v>11.5</v>
      </c>
      <c r="X28" s="111">
        <v>164</v>
      </c>
      <c r="Y28" s="111">
        <v>8.6999999999999993</v>
      </c>
      <c r="Z28" s="111">
        <v>84</v>
      </c>
      <c r="AA28" s="111">
        <v>6.4</v>
      </c>
      <c r="AC28" s="107">
        <f>SUM(R27:R28)</f>
        <v>1521</v>
      </c>
      <c r="AD28" s="106">
        <f>AC28</f>
        <v>1521</v>
      </c>
      <c r="AE28" s="100">
        <f>AD28/$AD$31</f>
        <v>0.29098909508322174</v>
      </c>
      <c r="AG28" s="107">
        <f>SUM(T27:T28)</f>
        <v>1349</v>
      </c>
      <c r="AH28" s="106">
        <f>AG28</f>
        <v>1349</v>
      </c>
      <c r="AI28" s="100">
        <f>AH28/$AH$31</f>
        <v>0.29306973712796003</v>
      </c>
    </row>
    <row r="29" spans="1:35">
      <c r="A29" s="36" t="s">
        <v>58</v>
      </c>
      <c r="B29" s="37"/>
      <c r="C29" s="38"/>
      <c r="D29" s="37"/>
      <c r="E29" s="38"/>
      <c r="F29" s="37"/>
      <c r="G29" s="38"/>
      <c r="H29" s="37"/>
      <c r="I29" s="38"/>
      <c r="J29" s="37"/>
      <c r="K29" s="38"/>
      <c r="L29" s="37"/>
      <c r="M29" s="38"/>
      <c r="O29" s="84" t="s">
        <v>918</v>
      </c>
      <c r="P29" s="112">
        <v>4282</v>
      </c>
      <c r="Q29" s="111">
        <v>25.8</v>
      </c>
      <c r="R29" s="112">
        <v>1342</v>
      </c>
      <c r="S29" s="111">
        <v>25.7</v>
      </c>
      <c r="T29" s="112">
        <v>1237</v>
      </c>
      <c r="U29" s="111">
        <v>26.9</v>
      </c>
      <c r="V29" s="111">
        <v>863</v>
      </c>
      <c r="W29" s="111">
        <v>24.2</v>
      </c>
      <c r="X29" s="111">
        <v>483</v>
      </c>
      <c r="Y29" s="111">
        <v>25.5</v>
      </c>
      <c r="Z29" s="111">
        <v>356</v>
      </c>
      <c r="AA29" s="111">
        <v>27</v>
      </c>
      <c r="AC29" s="107">
        <f>SUM(R29)</f>
        <v>1342</v>
      </c>
      <c r="AD29" s="106">
        <f>AD28+AC29</f>
        <v>2863</v>
      </c>
      <c r="AE29" s="100">
        <f>AD29/$AD$31</f>
        <v>0.54773292519609718</v>
      </c>
      <c r="AG29" s="107">
        <f>SUM(T29)</f>
        <v>1237</v>
      </c>
      <c r="AH29" s="106">
        <f>AH28+AG29</f>
        <v>2586</v>
      </c>
      <c r="AI29" s="100">
        <f>AH29/$AH$31</f>
        <v>0.56180751683684549</v>
      </c>
    </row>
    <row r="30" spans="1:35">
      <c r="A30" s="32" t="s">
        <v>59</v>
      </c>
      <c r="B30" s="26">
        <v>4631</v>
      </c>
      <c r="C30" s="27">
        <v>33.9</v>
      </c>
      <c r="D30" s="35">
        <v>594</v>
      </c>
      <c r="E30" s="27">
        <v>32.5</v>
      </c>
      <c r="F30" s="26">
        <v>1588</v>
      </c>
      <c r="G30" s="27">
        <v>36.200000000000003</v>
      </c>
      <c r="H30" s="26">
        <v>1276</v>
      </c>
      <c r="I30" s="27">
        <v>35.6</v>
      </c>
      <c r="J30" s="35">
        <v>709</v>
      </c>
      <c r="K30" s="27">
        <v>32.1</v>
      </c>
      <c r="L30" s="35">
        <v>464</v>
      </c>
      <c r="M30" s="27">
        <v>27.8</v>
      </c>
      <c r="O30" s="84" t="s">
        <v>920</v>
      </c>
      <c r="P30" s="112">
        <v>2613</v>
      </c>
      <c r="Q30" s="111">
        <v>15.7</v>
      </c>
      <c r="R30" s="111">
        <v>663</v>
      </c>
      <c r="S30" s="111">
        <v>12.7</v>
      </c>
      <c r="T30" s="111">
        <v>756</v>
      </c>
      <c r="U30" s="111">
        <v>16.399999999999999</v>
      </c>
      <c r="V30" s="111">
        <v>593</v>
      </c>
      <c r="W30" s="111">
        <v>16.7</v>
      </c>
      <c r="X30" s="111">
        <v>339</v>
      </c>
      <c r="Y30" s="111">
        <v>17.8</v>
      </c>
      <c r="Z30" s="111">
        <v>264</v>
      </c>
      <c r="AA30" s="111">
        <v>20</v>
      </c>
      <c r="AC30" s="107">
        <f>SUM(R30:R31)</f>
        <v>1610</v>
      </c>
      <c r="AD30" s="106">
        <f>AD29+AC30</f>
        <v>4473</v>
      </c>
      <c r="AE30" s="100">
        <f>AD30/$AD$31</f>
        <v>0.85574899559977047</v>
      </c>
      <c r="AG30" s="107">
        <f>SUM(T30:T31)</f>
        <v>1476</v>
      </c>
      <c r="AH30" s="106">
        <f>AH29+AG30</f>
        <v>4062</v>
      </c>
      <c r="AI30" s="100">
        <f>AH30/$AH$31</f>
        <v>0.88246795568107761</v>
      </c>
    </row>
    <row r="31" spans="1:35">
      <c r="A31" s="32" t="s">
        <v>60</v>
      </c>
      <c r="B31" s="26">
        <v>9046</v>
      </c>
      <c r="C31" s="27">
        <v>66.099999999999994</v>
      </c>
      <c r="D31" s="26">
        <v>1235</v>
      </c>
      <c r="E31" s="27">
        <v>67.5</v>
      </c>
      <c r="F31" s="26">
        <v>2792</v>
      </c>
      <c r="G31" s="27">
        <v>63.8</v>
      </c>
      <c r="H31" s="26">
        <v>2313</v>
      </c>
      <c r="I31" s="27">
        <v>64.400000000000006</v>
      </c>
      <c r="J31" s="26">
        <v>1501</v>
      </c>
      <c r="K31" s="27">
        <v>67.900000000000006</v>
      </c>
      <c r="L31" s="26">
        <v>1206</v>
      </c>
      <c r="M31" s="27">
        <v>72.2</v>
      </c>
      <c r="O31" s="84" t="s">
        <v>921</v>
      </c>
      <c r="P31" s="112">
        <v>2818</v>
      </c>
      <c r="Q31" s="111">
        <v>17</v>
      </c>
      <c r="R31" s="111">
        <v>947</v>
      </c>
      <c r="S31" s="111">
        <v>18.100000000000001</v>
      </c>
      <c r="T31" s="111">
        <v>720</v>
      </c>
      <c r="U31" s="111">
        <v>15.6</v>
      </c>
      <c r="V31" s="111">
        <v>634</v>
      </c>
      <c r="W31" s="111">
        <v>17.8</v>
      </c>
      <c r="X31" s="111">
        <v>318</v>
      </c>
      <c r="Y31" s="111">
        <v>16.8</v>
      </c>
      <c r="Z31" s="111">
        <v>199</v>
      </c>
      <c r="AA31" s="111">
        <v>15.1</v>
      </c>
      <c r="AC31" s="107">
        <f>SUM(R32:R34)</f>
        <v>754</v>
      </c>
      <c r="AD31" s="106">
        <f>AD30+AC31</f>
        <v>5227</v>
      </c>
      <c r="AE31" s="100">
        <f>AD31/$AD$31</f>
        <v>1</v>
      </c>
      <c r="AG31" s="107">
        <f>SUM(T32:T34)</f>
        <v>541</v>
      </c>
      <c r="AH31" s="106">
        <f>AH30+AG31</f>
        <v>4603</v>
      </c>
      <c r="AI31" s="100">
        <f>AH31/$AH$31</f>
        <v>1</v>
      </c>
    </row>
    <row r="32" spans="1:35">
      <c r="A32" s="36" t="s">
        <v>58</v>
      </c>
      <c r="B32" s="37"/>
      <c r="C32" s="38"/>
      <c r="D32" s="37"/>
      <c r="E32" s="38"/>
      <c r="F32" s="37"/>
      <c r="G32" s="38"/>
      <c r="H32" s="37"/>
      <c r="I32" s="38"/>
      <c r="J32" s="37"/>
      <c r="K32" s="38"/>
      <c r="L32" s="37"/>
      <c r="M32" s="38"/>
      <c r="O32" s="84" t="s">
        <v>922</v>
      </c>
      <c r="P32" s="112">
        <v>1355</v>
      </c>
      <c r="Q32" s="111">
        <v>8.1999999999999993</v>
      </c>
      <c r="R32" s="111">
        <v>525</v>
      </c>
      <c r="S32" s="111">
        <v>10</v>
      </c>
      <c r="T32" s="111">
        <v>367</v>
      </c>
      <c r="U32" s="111">
        <v>8</v>
      </c>
      <c r="V32" s="111">
        <v>229</v>
      </c>
      <c r="W32" s="111">
        <v>6.4</v>
      </c>
      <c r="X32" s="111">
        <v>136</v>
      </c>
      <c r="Y32" s="111">
        <v>7.1</v>
      </c>
      <c r="Z32" s="111">
        <v>97</v>
      </c>
      <c r="AA32" s="111">
        <v>7.4</v>
      </c>
    </row>
    <row r="33" spans="1:27">
      <c r="A33" s="32" t="s">
        <v>61</v>
      </c>
      <c r="B33" s="26">
        <v>9774</v>
      </c>
      <c r="C33" s="27">
        <v>71.5</v>
      </c>
      <c r="D33" s="26">
        <v>1186</v>
      </c>
      <c r="E33" s="27">
        <v>64.8</v>
      </c>
      <c r="F33" s="26">
        <v>3148</v>
      </c>
      <c r="G33" s="27">
        <v>71.900000000000006</v>
      </c>
      <c r="H33" s="26">
        <v>2692</v>
      </c>
      <c r="I33" s="27">
        <v>75</v>
      </c>
      <c r="J33" s="26">
        <v>1528</v>
      </c>
      <c r="K33" s="27">
        <v>69.2</v>
      </c>
      <c r="L33" s="26">
        <v>1220</v>
      </c>
      <c r="M33" s="27">
        <v>73</v>
      </c>
      <c r="O33" s="84" t="s">
        <v>924</v>
      </c>
      <c r="P33" s="111">
        <v>298</v>
      </c>
      <c r="Q33" s="111">
        <v>1.8</v>
      </c>
      <c r="R33" s="111">
        <v>69</v>
      </c>
      <c r="S33" s="111">
        <v>1.3</v>
      </c>
      <c r="T33" s="111">
        <v>75</v>
      </c>
      <c r="U33" s="111">
        <v>1.6</v>
      </c>
      <c r="V33" s="111">
        <v>62</v>
      </c>
      <c r="W33" s="111">
        <v>1.8</v>
      </c>
      <c r="X33" s="111">
        <v>49</v>
      </c>
      <c r="Y33" s="111">
        <v>2.6</v>
      </c>
      <c r="Z33" s="111">
        <v>43</v>
      </c>
      <c r="AA33" s="111">
        <v>3.3</v>
      </c>
    </row>
    <row r="34" spans="1:27">
      <c r="A34" s="32" t="s">
        <v>62</v>
      </c>
      <c r="B34" s="26">
        <v>3903</v>
      </c>
      <c r="C34" s="27">
        <v>28.5</v>
      </c>
      <c r="D34" s="35">
        <v>643</v>
      </c>
      <c r="E34" s="27">
        <v>35.200000000000003</v>
      </c>
      <c r="F34" s="26">
        <v>1231</v>
      </c>
      <c r="G34" s="27">
        <v>28.1</v>
      </c>
      <c r="H34" s="35">
        <v>896</v>
      </c>
      <c r="I34" s="27">
        <v>25</v>
      </c>
      <c r="J34" s="35">
        <v>682</v>
      </c>
      <c r="K34" s="27">
        <v>30.8</v>
      </c>
      <c r="L34" s="35">
        <v>450</v>
      </c>
      <c r="M34" s="27">
        <v>27</v>
      </c>
      <c r="O34" s="84" t="s">
        <v>926</v>
      </c>
      <c r="P34" s="111">
        <v>429</v>
      </c>
      <c r="Q34" s="111">
        <v>2.6</v>
      </c>
      <c r="R34" s="111">
        <v>160</v>
      </c>
      <c r="S34" s="111">
        <v>3.1</v>
      </c>
      <c r="T34" s="111">
        <v>99</v>
      </c>
      <c r="U34" s="111">
        <v>2.1</v>
      </c>
      <c r="V34" s="111">
        <v>88</v>
      </c>
      <c r="W34" s="111">
        <v>2.5</v>
      </c>
      <c r="X34" s="111">
        <v>46</v>
      </c>
      <c r="Y34" s="111">
        <v>2.4</v>
      </c>
      <c r="Z34" s="111">
        <v>37</v>
      </c>
      <c r="AA34" s="111">
        <v>2.8</v>
      </c>
    </row>
    <row r="35" spans="1:27">
      <c r="A35" s="23"/>
      <c r="B35" s="26"/>
      <c r="C35" s="27"/>
      <c r="D35" s="35"/>
      <c r="E35" s="27"/>
      <c r="F35" s="26"/>
      <c r="G35" s="27"/>
      <c r="H35" s="35"/>
      <c r="I35" s="27"/>
      <c r="J35" s="35"/>
      <c r="K35" s="27"/>
      <c r="L35" s="35"/>
      <c r="M35" s="27"/>
      <c r="O35" s="84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</row>
    <row r="36" spans="1:27">
      <c r="A36" s="23" t="s">
        <v>64</v>
      </c>
      <c r="B36" s="26">
        <v>13850</v>
      </c>
      <c r="C36" s="27">
        <v>100</v>
      </c>
      <c r="D36" s="26">
        <v>1606</v>
      </c>
      <c r="E36" s="27">
        <v>100</v>
      </c>
      <c r="F36" s="26">
        <v>4388</v>
      </c>
      <c r="G36" s="27">
        <v>100</v>
      </c>
      <c r="H36" s="26">
        <v>3380</v>
      </c>
      <c r="I36" s="27">
        <v>100</v>
      </c>
      <c r="J36" s="26">
        <v>2284</v>
      </c>
      <c r="K36" s="27">
        <v>100</v>
      </c>
      <c r="L36" s="26">
        <v>2191</v>
      </c>
      <c r="M36" s="27">
        <v>100</v>
      </c>
      <c r="O36" s="84" t="s">
        <v>927</v>
      </c>
      <c r="P36" s="112">
        <v>4808</v>
      </c>
      <c r="Q36" s="111">
        <v>29</v>
      </c>
      <c r="R36" s="112">
        <v>1521</v>
      </c>
      <c r="S36" s="111">
        <v>29.1</v>
      </c>
      <c r="T36" s="112">
        <v>1349</v>
      </c>
      <c r="U36" s="111">
        <v>29.3</v>
      </c>
      <c r="V36" s="112">
        <v>1089</v>
      </c>
      <c r="W36" s="111">
        <v>30.6</v>
      </c>
      <c r="X36" s="111">
        <v>526</v>
      </c>
      <c r="Y36" s="111">
        <v>27.7</v>
      </c>
      <c r="Z36" s="111">
        <v>323</v>
      </c>
      <c r="AA36" s="111">
        <v>24.5</v>
      </c>
    </row>
    <row r="37" spans="1:27">
      <c r="A37" s="32" t="s">
        <v>52</v>
      </c>
      <c r="B37" s="26">
        <v>2882</v>
      </c>
      <c r="C37" s="27">
        <v>20.8</v>
      </c>
      <c r="D37" s="35">
        <v>300</v>
      </c>
      <c r="E37" s="27">
        <v>18.7</v>
      </c>
      <c r="F37" s="35">
        <v>938</v>
      </c>
      <c r="G37" s="27">
        <v>21.4</v>
      </c>
      <c r="H37" s="35">
        <v>749</v>
      </c>
      <c r="I37" s="27">
        <v>22.2</v>
      </c>
      <c r="J37" s="35">
        <v>464</v>
      </c>
      <c r="K37" s="27">
        <v>20.3</v>
      </c>
      <c r="L37" s="35">
        <v>432</v>
      </c>
      <c r="M37" s="27">
        <v>19.7</v>
      </c>
      <c r="O37" s="84" t="s">
        <v>930</v>
      </c>
      <c r="P37" s="112">
        <v>11795</v>
      </c>
      <c r="Q37" s="111">
        <v>71</v>
      </c>
      <c r="R37" s="112">
        <v>3706</v>
      </c>
      <c r="S37" s="111">
        <v>70.900000000000006</v>
      </c>
      <c r="T37" s="112">
        <v>3253</v>
      </c>
      <c r="U37" s="111">
        <v>70.7</v>
      </c>
      <c r="V37" s="112">
        <v>2469</v>
      </c>
      <c r="W37" s="111">
        <v>69.400000000000006</v>
      </c>
      <c r="X37" s="112">
        <v>1371</v>
      </c>
      <c r="Y37" s="111">
        <v>72.3</v>
      </c>
      <c r="Z37" s="111">
        <v>996</v>
      </c>
      <c r="AA37" s="111">
        <v>75.5</v>
      </c>
    </row>
    <row r="38" spans="1:27">
      <c r="A38" s="32" t="s">
        <v>53</v>
      </c>
      <c r="B38" s="26">
        <v>1510</v>
      </c>
      <c r="C38" s="27">
        <v>10.9</v>
      </c>
      <c r="D38" s="35">
        <v>162</v>
      </c>
      <c r="E38" s="27">
        <v>10.1</v>
      </c>
      <c r="F38" s="35">
        <v>532</v>
      </c>
      <c r="G38" s="27">
        <v>12.1</v>
      </c>
      <c r="H38" s="35">
        <v>410</v>
      </c>
      <c r="I38" s="27">
        <v>12.1</v>
      </c>
      <c r="J38" s="35">
        <v>197</v>
      </c>
      <c r="K38" s="27">
        <v>8.6</v>
      </c>
      <c r="L38" s="35">
        <v>209</v>
      </c>
      <c r="M38" s="27">
        <v>9.6</v>
      </c>
      <c r="O38" s="84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</row>
    <row r="39" spans="1:27">
      <c r="A39" s="32" t="s">
        <v>54</v>
      </c>
      <c r="B39" s="26">
        <v>3611</v>
      </c>
      <c r="C39" s="27">
        <v>26.1</v>
      </c>
      <c r="D39" s="35">
        <v>369</v>
      </c>
      <c r="E39" s="27">
        <v>23</v>
      </c>
      <c r="F39" s="26">
        <v>1094</v>
      </c>
      <c r="G39" s="27">
        <v>24.9</v>
      </c>
      <c r="H39" s="35">
        <v>875</v>
      </c>
      <c r="I39" s="27">
        <v>25.9</v>
      </c>
      <c r="J39" s="35">
        <v>605</v>
      </c>
      <c r="K39" s="27">
        <v>26.5</v>
      </c>
      <c r="L39" s="35">
        <v>668</v>
      </c>
      <c r="M39" s="27">
        <v>30.5</v>
      </c>
      <c r="O39" s="84" t="s">
        <v>933</v>
      </c>
      <c r="P39" s="112">
        <v>11704</v>
      </c>
      <c r="Q39" s="111">
        <v>70.5</v>
      </c>
      <c r="R39" s="112">
        <v>3526</v>
      </c>
      <c r="S39" s="111">
        <v>67.5</v>
      </c>
      <c r="T39" s="112">
        <v>3342</v>
      </c>
      <c r="U39" s="111">
        <v>72.599999999999994</v>
      </c>
      <c r="V39" s="112">
        <v>2544</v>
      </c>
      <c r="W39" s="111">
        <v>71.5</v>
      </c>
      <c r="X39" s="112">
        <v>1349</v>
      </c>
      <c r="Y39" s="111">
        <v>71.099999999999994</v>
      </c>
      <c r="Z39" s="111">
        <v>942</v>
      </c>
      <c r="AA39" s="111">
        <v>71.5</v>
      </c>
    </row>
    <row r="40" spans="1:27">
      <c r="A40" s="32" t="s">
        <v>55</v>
      </c>
      <c r="B40" s="26">
        <v>2240</v>
      </c>
      <c r="C40" s="27">
        <v>16.2</v>
      </c>
      <c r="D40" s="35">
        <v>241</v>
      </c>
      <c r="E40" s="27">
        <v>15</v>
      </c>
      <c r="F40" s="35">
        <v>633</v>
      </c>
      <c r="G40" s="27">
        <v>14.4</v>
      </c>
      <c r="H40" s="35">
        <v>546</v>
      </c>
      <c r="I40" s="27">
        <v>16.100000000000001</v>
      </c>
      <c r="J40" s="35">
        <v>399</v>
      </c>
      <c r="K40" s="27">
        <v>17.5</v>
      </c>
      <c r="L40" s="35">
        <v>421</v>
      </c>
      <c r="M40" s="27">
        <v>19.2</v>
      </c>
      <c r="O40" s="84" t="s">
        <v>934</v>
      </c>
      <c r="P40" s="112">
        <v>4900</v>
      </c>
      <c r="Q40" s="111">
        <v>29.5</v>
      </c>
      <c r="R40" s="112">
        <v>1701</v>
      </c>
      <c r="S40" s="111">
        <v>32.5</v>
      </c>
      <c r="T40" s="112">
        <v>1260</v>
      </c>
      <c r="U40" s="111">
        <v>27.4</v>
      </c>
      <c r="V40" s="112">
        <v>1014</v>
      </c>
      <c r="W40" s="111">
        <v>28.5</v>
      </c>
      <c r="X40" s="111">
        <v>549</v>
      </c>
      <c r="Y40" s="111">
        <v>28.9</v>
      </c>
      <c r="Z40" s="111">
        <v>376</v>
      </c>
      <c r="AA40" s="111">
        <v>28.5</v>
      </c>
    </row>
    <row r="41" spans="1:27">
      <c r="A41" s="32" t="s">
        <v>56</v>
      </c>
      <c r="B41" s="26">
        <v>2446</v>
      </c>
      <c r="C41" s="27">
        <v>17.7</v>
      </c>
      <c r="D41" s="35">
        <v>372</v>
      </c>
      <c r="E41" s="27">
        <v>23.2</v>
      </c>
      <c r="F41" s="35">
        <v>814</v>
      </c>
      <c r="G41" s="27">
        <v>18.5</v>
      </c>
      <c r="H41" s="35">
        <v>554</v>
      </c>
      <c r="I41" s="27">
        <v>16.399999999999999</v>
      </c>
      <c r="J41" s="35">
        <v>424</v>
      </c>
      <c r="K41" s="27">
        <v>18.600000000000001</v>
      </c>
      <c r="L41" s="35">
        <v>282</v>
      </c>
      <c r="M41" s="27">
        <v>12.9</v>
      </c>
      <c r="O41" s="84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</row>
    <row r="42" spans="1:27">
      <c r="A42" s="32" t="s">
        <v>57</v>
      </c>
      <c r="B42" s="26">
        <v>1160</v>
      </c>
      <c r="C42" s="27">
        <v>8.4</v>
      </c>
      <c r="D42" s="35">
        <v>163</v>
      </c>
      <c r="E42" s="27">
        <v>10.1</v>
      </c>
      <c r="F42" s="35">
        <v>377</v>
      </c>
      <c r="G42" s="27">
        <v>8.6</v>
      </c>
      <c r="H42" s="35">
        <v>247</v>
      </c>
      <c r="I42" s="27">
        <v>7.3</v>
      </c>
      <c r="J42" s="35">
        <v>194</v>
      </c>
      <c r="K42" s="27">
        <v>8.5</v>
      </c>
      <c r="L42" s="35">
        <v>179</v>
      </c>
      <c r="M42" s="27">
        <v>8.1999999999999993</v>
      </c>
      <c r="O42" s="84" t="s">
        <v>936</v>
      </c>
      <c r="P42" s="112">
        <v>14521</v>
      </c>
      <c r="Q42" s="111">
        <v>87.5</v>
      </c>
      <c r="R42" s="112">
        <v>4473</v>
      </c>
      <c r="S42" s="111">
        <v>85.6</v>
      </c>
      <c r="T42" s="112">
        <v>4062</v>
      </c>
      <c r="U42" s="111">
        <v>88.3</v>
      </c>
      <c r="V42" s="112">
        <v>3178</v>
      </c>
      <c r="W42" s="111">
        <v>89.3</v>
      </c>
      <c r="X42" s="112">
        <v>1667</v>
      </c>
      <c r="Y42" s="111">
        <v>87.8</v>
      </c>
      <c r="Z42" s="112">
        <v>1141</v>
      </c>
      <c r="AA42" s="111">
        <v>86.5</v>
      </c>
    </row>
    <row r="43" spans="1:27">
      <c r="A43" s="36" t="s">
        <v>58</v>
      </c>
      <c r="B43" s="26"/>
      <c r="C43" s="27"/>
      <c r="D43" s="35"/>
      <c r="E43" s="27"/>
      <c r="F43" s="26"/>
      <c r="G43" s="27"/>
      <c r="H43" s="26"/>
      <c r="I43" s="27"/>
      <c r="J43" s="35"/>
      <c r="K43" s="27"/>
      <c r="L43" s="35"/>
      <c r="M43" s="27"/>
      <c r="O43" s="86" t="s">
        <v>937</v>
      </c>
      <c r="P43" s="114">
        <v>2082</v>
      </c>
      <c r="Q43" s="113">
        <v>12.5</v>
      </c>
      <c r="R43" s="113">
        <v>753</v>
      </c>
      <c r="S43" s="113">
        <v>14.4</v>
      </c>
      <c r="T43" s="113">
        <v>541</v>
      </c>
      <c r="U43" s="113">
        <v>11.7</v>
      </c>
      <c r="V43" s="113">
        <v>380</v>
      </c>
      <c r="W43" s="113">
        <v>10.7</v>
      </c>
      <c r="X43" s="113">
        <v>231</v>
      </c>
      <c r="Y43" s="113">
        <v>12.2</v>
      </c>
      <c r="Z43" s="113">
        <v>178</v>
      </c>
      <c r="AA43" s="113">
        <v>13.5</v>
      </c>
    </row>
    <row r="44" spans="1:27">
      <c r="A44" s="32" t="s">
        <v>59</v>
      </c>
      <c r="B44" s="26">
        <v>4393</v>
      </c>
      <c r="C44" s="27">
        <v>31.7</v>
      </c>
      <c r="D44" s="35">
        <v>462</v>
      </c>
      <c r="E44" s="27">
        <v>28.7</v>
      </c>
      <c r="F44" s="26">
        <v>1470</v>
      </c>
      <c r="G44" s="27">
        <v>33.5</v>
      </c>
      <c r="H44" s="26">
        <v>1159</v>
      </c>
      <c r="I44" s="27">
        <v>34.299999999999997</v>
      </c>
      <c r="J44" s="35">
        <v>662</v>
      </c>
      <c r="K44" s="27">
        <v>29</v>
      </c>
      <c r="L44" s="35">
        <v>641</v>
      </c>
      <c r="M44" s="27">
        <v>29.3</v>
      </c>
    </row>
    <row r="45" spans="1:27">
      <c r="A45" s="32" t="s">
        <v>60</v>
      </c>
      <c r="B45" s="26">
        <v>9457</v>
      </c>
      <c r="C45" s="27">
        <v>68.3</v>
      </c>
      <c r="D45" s="26">
        <v>1145</v>
      </c>
      <c r="E45" s="27">
        <v>71.3</v>
      </c>
      <c r="F45" s="26">
        <v>2919</v>
      </c>
      <c r="G45" s="27">
        <v>66.5</v>
      </c>
      <c r="H45" s="26">
        <v>2222</v>
      </c>
      <c r="I45" s="27">
        <v>65.7</v>
      </c>
      <c r="J45" s="26">
        <v>1623</v>
      </c>
      <c r="K45" s="27">
        <v>71</v>
      </c>
      <c r="L45" s="26">
        <v>1550</v>
      </c>
      <c r="M45" s="27">
        <v>70.7</v>
      </c>
      <c r="O45" s="82" t="s">
        <v>736</v>
      </c>
      <c r="P45" s="83" t="s">
        <v>943</v>
      </c>
      <c r="Q45" s="83" t="s">
        <v>164</v>
      </c>
      <c r="R45" s="83" t="s">
        <v>944</v>
      </c>
      <c r="S45" s="83" t="s">
        <v>164</v>
      </c>
      <c r="T45" s="83" t="s">
        <v>945</v>
      </c>
      <c r="U45" s="83" t="s">
        <v>164</v>
      </c>
      <c r="V45" s="83" t="s">
        <v>946</v>
      </c>
      <c r="W45" s="83" t="s">
        <v>164</v>
      </c>
      <c r="X45" s="83" t="s">
        <v>741</v>
      </c>
      <c r="Y45" s="83" t="s">
        <v>164</v>
      </c>
      <c r="Z45" s="83" t="s">
        <v>742</v>
      </c>
      <c r="AA45" s="83" t="s">
        <v>164</v>
      </c>
    </row>
    <row r="46" spans="1:27">
      <c r="A46" s="36"/>
      <c r="B46" s="26"/>
      <c r="C46" s="27"/>
      <c r="D46" s="26"/>
      <c r="E46" s="27"/>
      <c r="F46" s="26"/>
      <c r="G46" s="27"/>
      <c r="H46" s="26"/>
      <c r="I46" s="27"/>
      <c r="J46" s="26"/>
      <c r="K46" s="27"/>
      <c r="L46" s="26"/>
      <c r="M46" s="27"/>
      <c r="O46" s="84" t="s">
        <v>915</v>
      </c>
      <c r="P46" s="85" t="s">
        <v>909</v>
      </c>
      <c r="Q46" s="85" t="s">
        <v>947</v>
      </c>
      <c r="R46" s="85" t="s">
        <v>948</v>
      </c>
      <c r="S46" s="85" t="s">
        <v>899</v>
      </c>
      <c r="T46" s="85" t="s">
        <v>949</v>
      </c>
      <c r="U46" s="85" t="s">
        <v>241</v>
      </c>
      <c r="V46" s="85" t="s">
        <v>950</v>
      </c>
      <c r="W46" s="85" t="s">
        <v>951</v>
      </c>
      <c r="X46" s="85" t="s">
        <v>952</v>
      </c>
      <c r="Y46" s="85" t="s">
        <v>489</v>
      </c>
      <c r="Z46" s="85" t="s">
        <v>953</v>
      </c>
      <c r="AA46" s="85" t="s">
        <v>941</v>
      </c>
    </row>
    <row r="47" spans="1:27">
      <c r="A47" s="32" t="s">
        <v>61</v>
      </c>
      <c r="B47" s="26">
        <v>10244</v>
      </c>
      <c r="C47" s="27">
        <v>74</v>
      </c>
      <c r="D47" s="26">
        <v>1071</v>
      </c>
      <c r="E47" s="27">
        <v>66.7</v>
      </c>
      <c r="F47" s="26">
        <v>3197</v>
      </c>
      <c r="G47" s="27">
        <v>72.900000000000006</v>
      </c>
      <c r="H47" s="26">
        <v>2580</v>
      </c>
      <c r="I47" s="27">
        <v>76.3</v>
      </c>
      <c r="J47" s="26">
        <v>1666</v>
      </c>
      <c r="K47" s="27">
        <v>72.900000000000006</v>
      </c>
      <c r="L47" s="26">
        <v>1729</v>
      </c>
      <c r="M47" s="27">
        <v>78.900000000000006</v>
      </c>
      <c r="O47" s="84" t="s">
        <v>917</v>
      </c>
      <c r="P47" s="85" t="s">
        <v>954</v>
      </c>
      <c r="Q47" s="85" t="s">
        <v>210</v>
      </c>
      <c r="R47" s="85" t="s">
        <v>955</v>
      </c>
      <c r="S47" s="85" t="s">
        <v>448</v>
      </c>
      <c r="T47" s="85" t="s">
        <v>956</v>
      </c>
      <c r="U47" s="85" t="s">
        <v>217</v>
      </c>
      <c r="V47" s="85" t="s">
        <v>957</v>
      </c>
      <c r="W47" s="85" t="s">
        <v>923</v>
      </c>
      <c r="X47" s="85" t="s">
        <v>958</v>
      </c>
      <c r="Y47" s="85" t="s">
        <v>560</v>
      </c>
      <c r="Z47" s="85" t="s">
        <v>804</v>
      </c>
      <c r="AA47" s="85" t="s">
        <v>187</v>
      </c>
    </row>
    <row r="48" spans="1:27">
      <c r="A48" s="32" t="s">
        <v>62</v>
      </c>
      <c r="B48" s="26">
        <v>3606</v>
      </c>
      <c r="C48" s="27">
        <v>26</v>
      </c>
      <c r="D48" s="35">
        <v>535</v>
      </c>
      <c r="E48" s="27">
        <v>33.299999999999997</v>
      </c>
      <c r="F48" s="26">
        <v>1191</v>
      </c>
      <c r="G48" s="27">
        <v>27.1</v>
      </c>
      <c r="H48" s="35">
        <v>801</v>
      </c>
      <c r="I48" s="27">
        <v>23.7</v>
      </c>
      <c r="J48" s="35">
        <v>618</v>
      </c>
      <c r="K48" s="27">
        <v>27.1</v>
      </c>
      <c r="L48" s="35">
        <v>462</v>
      </c>
      <c r="M48" s="27">
        <v>21.1</v>
      </c>
      <c r="O48" s="84" t="s">
        <v>918</v>
      </c>
      <c r="P48" s="85" t="s">
        <v>959</v>
      </c>
      <c r="Q48" s="85" t="s">
        <v>919</v>
      </c>
      <c r="R48" s="85" t="s">
        <v>960</v>
      </c>
      <c r="S48" s="85" t="s">
        <v>897</v>
      </c>
      <c r="T48" s="85" t="s">
        <v>361</v>
      </c>
      <c r="U48" s="85" t="s">
        <v>908</v>
      </c>
      <c r="V48" s="85" t="s">
        <v>961</v>
      </c>
      <c r="W48" s="85" t="s">
        <v>908</v>
      </c>
      <c r="X48" s="85" t="s">
        <v>956</v>
      </c>
      <c r="Y48" s="85" t="s">
        <v>907</v>
      </c>
      <c r="Z48" s="85" t="s">
        <v>962</v>
      </c>
      <c r="AA48" s="85" t="s">
        <v>935</v>
      </c>
    </row>
    <row r="49" spans="1:27">
      <c r="A49" s="39" t="s">
        <v>14</v>
      </c>
      <c r="O49" s="84" t="s">
        <v>920</v>
      </c>
      <c r="P49" s="85" t="s">
        <v>963</v>
      </c>
      <c r="Q49" s="85" t="s">
        <v>941</v>
      </c>
      <c r="R49" s="85" t="s">
        <v>964</v>
      </c>
      <c r="S49" s="85" t="s">
        <v>195</v>
      </c>
      <c r="T49" s="85" t="s">
        <v>965</v>
      </c>
      <c r="U49" s="85" t="s">
        <v>966</v>
      </c>
      <c r="V49" s="85" t="s">
        <v>967</v>
      </c>
      <c r="W49" s="85" t="s">
        <v>916</v>
      </c>
      <c r="X49" s="85" t="s">
        <v>968</v>
      </c>
      <c r="Y49" s="85" t="s">
        <v>844</v>
      </c>
      <c r="Z49" s="85" t="s">
        <v>969</v>
      </c>
      <c r="AA49" s="85" t="s">
        <v>970</v>
      </c>
    </row>
    <row r="50" spans="1:27" ht="14.25">
      <c r="A50" s="40" t="s">
        <v>65</v>
      </c>
      <c r="O50" s="84" t="s">
        <v>921</v>
      </c>
      <c r="P50" s="85" t="s">
        <v>906</v>
      </c>
      <c r="Q50" s="85" t="s">
        <v>971</v>
      </c>
      <c r="R50" s="85" t="s">
        <v>972</v>
      </c>
      <c r="S50" s="85" t="s">
        <v>687</v>
      </c>
      <c r="T50" s="85" t="s">
        <v>973</v>
      </c>
      <c r="U50" s="85" t="s">
        <v>903</v>
      </c>
      <c r="V50" s="85" t="s">
        <v>974</v>
      </c>
      <c r="W50" s="85" t="s">
        <v>900</v>
      </c>
      <c r="X50" s="85" t="s">
        <v>219</v>
      </c>
      <c r="Y50" s="85" t="s">
        <v>971</v>
      </c>
      <c r="Z50" s="85" t="s">
        <v>975</v>
      </c>
      <c r="AA50" s="85" t="s">
        <v>195</v>
      </c>
    </row>
    <row r="51" spans="1:27" ht="14.25">
      <c r="A51" s="40" t="s">
        <v>66</v>
      </c>
      <c r="O51" s="84" t="s">
        <v>922</v>
      </c>
      <c r="P51" s="85" t="s">
        <v>976</v>
      </c>
      <c r="Q51" s="85" t="s">
        <v>238</v>
      </c>
      <c r="R51" s="85" t="s">
        <v>977</v>
      </c>
      <c r="S51" s="85" t="s">
        <v>939</v>
      </c>
      <c r="T51" s="85" t="s">
        <v>978</v>
      </c>
      <c r="U51" s="85" t="s">
        <v>380</v>
      </c>
      <c r="V51" s="85" t="s">
        <v>630</v>
      </c>
      <c r="W51" s="85" t="s">
        <v>183</v>
      </c>
      <c r="X51" s="85" t="s">
        <v>433</v>
      </c>
      <c r="Y51" s="85" t="s">
        <v>573</v>
      </c>
      <c r="Z51" s="85" t="s">
        <v>925</v>
      </c>
      <c r="AA51" s="85" t="s">
        <v>573</v>
      </c>
    </row>
    <row r="52" spans="1:27">
      <c r="A52" s="22"/>
      <c r="O52" s="84" t="s">
        <v>924</v>
      </c>
      <c r="P52" s="85" t="s">
        <v>754</v>
      </c>
      <c r="Q52" s="85" t="s">
        <v>413</v>
      </c>
      <c r="R52" s="85" t="s">
        <v>979</v>
      </c>
      <c r="S52" s="85" t="s">
        <v>401</v>
      </c>
      <c r="T52" s="85" t="s">
        <v>431</v>
      </c>
      <c r="U52" s="85" t="s">
        <v>436</v>
      </c>
      <c r="V52" s="85" t="s">
        <v>980</v>
      </c>
      <c r="W52" s="85" t="s">
        <v>434</v>
      </c>
      <c r="X52" s="85" t="s">
        <v>981</v>
      </c>
      <c r="Y52" s="85" t="s">
        <v>294</v>
      </c>
      <c r="Z52" s="85" t="s">
        <v>582</v>
      </c>
      <c r="AA52" s="85" t="s">
        <v>301</v>
      </c>
    </row>
    <row r="53" spans="1:27">
      <c r="A53" s="22" t="s">
        <v>7</v>
      </c>
      <c r="O53" s="84" t="s">
        <v>926</v>
      </c>
      <c r="P53" s="85" t="s">
        <v>982</v>
      </c>
      <c r="Q53" s="85" t="s">
        <v>294</v>
      </c>
      <c r="R53" s="85" t="s">
        <v>983</v>
      </c>
      <c r="S53" s="85" t="s">
        <v>403</v>
      </c>
      <c r="T53" s="85" t="s">
        <v>444</v>
      </c>
      <c r="U53" s="85" t="s">
        <v>413</v>
      </c>
      <c r="V53" s="85" t="s">
        <v>984</v>
      </c>
      <c r="W53" s="85" t="s">
        <v>413</v>
      </c>
      <c r="X53" s="85" t="s">
        <v>650</v>
      </c>
      <c r="Y53" s="85" t="s">
        <v>436</v>
      </c>
      <c r="Z53" s="85" t="s">
        <v>985</v>
      </c>
      <c r="AA53" s="85" t="s">
        <v>291</v>
      </c>
    </row>
    <row r="54" spans="1:27">
      <c r="A54" s="22" t="s">
        <v>8</v>
      </c>
      <c r="O54" s="84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</row>
    <row r="55" spans="1:27">
      <c r="A55" s="22" t="s">
        <v>16</v>
      </c>
      <c r="O55" s="84" t="s">
        <v>927</v>
      </c>
      <c r="P55" s="85" t="s">
        <v>986</v>
      </c>
      <c r="Q55" s="85" t="s">
        <v>907</v>
      </c>
      <c r="R55" s="85" t="s">
        <v>987</v>
      </c>
      <c r="S55" s="85" t="s">
        <v>862</v>
      </c>
      <c r="T55" s="85" t="s">
        <v>938</v>
      </c>
      <c r="U55" s="85" t="s">
        <v>928</v>
      </c>
      <c r="V55" s="85" t="s">
        <v>988</v>
      </c>
      <c r="W55" s="85" t="s">
        <v>928</v>
      </c>
      <c r="X55" s="85" t="s">
        <v>989</v>
      </c>
      <c r="Y55" s="85" t="s">
        <v>910</v>
      </c>
      <c r="Z55" s="85" t="s">
        <v>753</v>
      </c>
      <c r="AA55" s="85" t="s">
        <v>990</v>
      </c>
    </row>
    <row r="56" spans="1:27">
      <c r="O56" s="84" t="s">
        <v>930</v>
      </c>
      <c r="P56" s="85" t="s">
        <v>991</v>
      </c>
      <c r="Q56" s="85" t="s">
        <v>992</v>
      </c>
      <c r="R56" s="85" t="s">
        <v>993</v>
      </c>
      <c r="S56" s="85" t="s">
        <v>232</v>
      </c>
      <c r="T56" s="85" t="s">
        <v>994</v>
      </c>
      <c r="U56" s="85" t="s">
        <v>931</v>
      </c>
      <c r="V56" s="85" t="s">
        <v>995</v>
      </c>
      <c r="W56" s="85" t="s">
        <v>931</v>
      </c>
      <c r="X56" s="85" t="s">
        <v>996</v>
      </c>
      <c r="Y56" s="85" t="s">
        <v>997</v>
      </c>
      <c r="Z56" s="85" t="s">
        <v>998</v>
      </c>
      <c r="AA56" s="85" t="s">
        <v>999</v>
      </c>
    </row>
    <row r="57" spans="1:27">
      <c r="O57" s="84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</row>
    <row r="58" spans="1:27">
      <c r="O58" s="84" t="s">
        <v>933</v>
      </c>
      <c r="P58" s="85" t="s">
        <v>1000</v>
      </c>
      <c r="Q58" s="85" t="s">
        <v>1001</v>
      </c>
      <c r="R58" s="85" t="s">
        <v>1002</v>
      </c>
      <c r="S58" s="85" t="s">
        <v>1003</v>
      </c>
      <c r="T58" s="85" t="s">
        <v>1004</v>
      </c>
      <c r="U58" s="85" t="s">
        <v>1005</v>
      </c>
      <c r="V58" s="85" t="s">
        <v>1006</v>
      </c>
      <c r="W58" s="85" t="s">
        <v>1007</v>
      </c>
      <c r="X58" s="85" t="s">
        <v>1008</v>
      </c>
      <c r="Y58" s="85" t="s">
        <v>932</v>
      </c>
      <c r="Z58" s="85" t="s">
        <v>1009</v>
      </c>
      <c r="AA58" s="85" t="s">
        <v>1010</v>
      </c>
    </row>
    <row r="59" spans="1:27">
      <c r="O59" s="84" t="s">
        <v>934</v>
      </c>
      <c r="P59" s="85" t="s">
        <v>1011</v>
      </c>
      <c r="Q59" s="85" t="s">
        <v>1012</v>
      </c>
      <c r="R59" s="85" t="s">
        <v>1013</v>
      </c>
      <c r="S59" s="85" t="s">
        <v>1014</v>
      </c>
      <c r="T59" s="85" t="s">
        <v>1015</v>
      </c>
      <c r="U59" s="85" t="s">
        <v>1016</v>
      </c>
      <c r="V59" s="85" t="s">
        <v>1017</v>
      </c>
      <c r="W59" s="85" t="s">
        <v>1018</v>
      </c>
      <c r="X59" s="85" t="s">
        <v>557</v>
      </c>
      <c r="Y59" s="85" t="s">
        <v>929</v>
      </c>
      <c r="Z59" s="85" t="s">
        <v>940</v>
      </c>
      <c r="AA59" s="85" t="s">
        <v>1019</v>
      </c>
    </row>
    <row r="60" spans="1:27">
      <c r="O60" s="84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</row>
    <row r="61" spans="1:27">
      <c r="O61" s="84" t="s">
        <v>936</v>
      </c>
      <c r="P61" s="85" t="s">
        <v>1020</v>
      </c>
      <c r="Q61" s="85" t="s">
        <v>1021</v>
      </c>
      <c r="R61" s="85" t="s">
        <v>1022</v>
      </c>
      <c r="S61" s="85" t="s">
        <v>1023</v>
      </c>
      <c r="T61" s="85" t="s">
        <v>1024</v>
      </c>
      <c r="U61" s="85" t="s">
        <v>1025</v>
      </c>
      <c r="V61" s="85" t="s">
        <v>1026</v>
      </c>
      <c r="W61" s="85" t="s">
        <v>1027</v>
      </c>
      <c r="X61" s="85" t="s">
        <v>1028</v>
      </c>
      <c r="Y61" s="85" t="s">
        <v>1029</v>
      </c>
      <c r="Z61" s="85" t="s">
        <v>1030</v>
      </c>
      <c r="AA61" s="85" t="s">
        <v>1031</v>
      </c>
    </row>
    <row r="62" spans="1:27">
      <c r="O62" s="86" t="s">
        <v>937</v>
      </c>
      <c r="P62" s="87" t="s">
        <v>1032</v>
      </c>
      <c r="Q62" s="87" t="s">
        <v>617</v>
      </c>
      <c r="R62" s="87" t="s">
        <v>1033</v>
      </c>
      <c r="S62" s="87" t="s">
        <v>579</v>
      </c>
      <c r="T62" s="87" t="s">
        <v>1034</v>
      </c>
      <c r="U62" s="87" t="s">
        <v>210</v>
      </c>
      <c r="V62" s="87" t="s">
        <v>1035</v>
      </c>
      <c r="W62" s="87" t="s">
        <v>349</v>
      </c>
      <c r="X62" s="87" t="s">
        <v>905</v>
      </c>
      <c r="Y62" s="87" t="s">
        <v>205</v>
      </c>
      <c r="Z62" s="87" t="s">
        <v>942</v>
      </c>
      <c r="AA62" s="87" t="s">
        <v>333</v>
      </c>
    </row>
    <row r="64" spans="1:27">
      <c r="O64" s="79" t="s">
        <v>14</v>
      </c>
    </row>
    <row r="65" spans="15:27" ht="14.25">
      <c r="O65" s="88" t="s">
        <v>1037</v>
      </c>
    </row>
    <row r="66" spans="15:27" ht="14.25">
      <c r="O66" s="88" t="s">
        <v>1038</v>
      </c>
    </row>
    <row r="67" spans="15:27">
      <c r="O67" s="268" t="s">
        <v>265</v>
      </c>
      <c r="P67" s="268"/>
      <c r="Q67" s="268"/>
      <c r="R67" s="268"/>
      <c r="S67" s="268"/>
      <c r="T67" s="268"/>
      <c r="U67" s="268"/>
      <c r="V67" s="268"/>
      <c r="W67" s="268"/>
      <c r="X67" s="268"/>
      <c r="Y67" s="268"/>
      <c r="Z67" s="268"/>
      <c r="AA67" s="268"/>
    </row>
    <row r="68" spans="15:27">
      <c r="O68" s="79" t="s">
        <v>266</v>
      </c>
    </row>
    <row r="69" spans="15:27">
      <c r="O69" s="79" t="s">
        <v>267</v>
      </c>
    </row>
  </sheetData>
  <mergeCells count="18">
    <mergeCell ref="A4:M4"/>
    <mergeCell ref="A5:A7"/>
    <mergeCell ref="B5:C6"/>
    <mergeCell ref="D5:M5"/>
    <mergeCell ref="D6:E6"/>
    <mergeCell ref="F6:G6"/>
    <mergeCell ref="H6:I6"/>
    <mergeCell ref="J6:K6"/>
    <mergeCell ref="L6:M6"/>
    <mergeCell ref="O67:AA67"/>
    <mergeCell ref="O4:O6"/>
    <mergeCell ref="P4:Q5"/>
    <mergeCell ref="R4:AA4"/>
    <mergeCell ref="R5:S5"/>
    <mergeCell ref="T5:U5"/>
    <mergeCell ref="V5:W5"/>
    <mergeCell ref="X5:Y5"/>
    <mergeCell ref="Z5:AA5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81"/>
  <sheetViews>
    <sheetView topLeftCell="N1" zoomScaleNormal="100" workbookViewId="0">
      <selection activeCell="AG17" sqref="AG17:AG19"/>
    </sheetView>
  </sheetViews>
  <sheetFormatPr defaultRowHeight="12.75"/>
  <cols>
    <col min="1" max="1" width="27.7109375" customWidth="1"/>
    <col min="2" max="2" width="8.7109375" customWidth="1"/>
    <col min="3" max="3" width="8.7109375" style="42" customWidth="1"/>
    <col min="4" max="4" width="8.7109375" customWidth="1"/>
    <col min="5" max="5" width="8.7109375" style="42" customWidth="1"/>
    <col min="6" max="6" width="8.7109375" customWidth="1"/>
    <col min="7" max="7" width="8.7109375" style="42" customWidth="1"/>
    <col min="8" max="8" width="8.7109375" customWidth="1"/>
    <col min="9" max="9" width="8.7109375" style="42" customWidth="1"/>
    <col min="10" max="10" width="8.7109375" customWidth="1"/>
    <col min="11" max="11" width="8.7109375" style="42" customWidth="1"/>
    <col min="12" max="12" width="8.7109375" customWidth="1"/>
    <col min="13" max="13" width="8.7109375" style="42" customWidth="1"/>
    <col min="15" max="15" width="25.5703125" style="79" bestFit="1" customWidth="1"/>
    <col min="16" max="27" width="7.42578125" style="79" customWidth="1"/>
  </cols>
  <sheetData>
    <row r="1" spans="1:35">
      <c r="A1" s="41" t="s">
        <v>67</v>
      </c>
      <c r="O1" s="79" t="s">
        <v>277</v>
      </c>
    </row>
    <row r="2" spans="1:35">
      <c r="A2" s="43" t="s">
        <v>68</v>
      </c>
      <c r="O2" s="79" t="s">
        <v>1064</v>
      </c>
    </row>
    <row r="3" spans="1:35" ht="14.25">
      <c r="A3" s="44" t="s">
        <v>17</v>
      </c>
      <c r="O3" s="80" t="s">
        <v>1065</v>
      </c>
    </row>
    <row r="4" spans="1:35" ht="12.75" customHeight="1">
      <c r="B4" s="45"/>
      <c r="E4" s="46"/>
      <c r="O4" s="269" t="s">
        <v>1068</v>
      </c>
      <c r="P4" s="272" t="s">
        <v>160</v>
      </c>
      <c r="Q4" s="273"/>
      <c r="R4" s="276" t="s">
        <v>161</v>
      </c>
      <c r="S4" s="277"/>
      <c r="T4" s="277"/>
      <c r="U4" s="277"/>
      <c r="V4" s="277"/>
      <c r="W4" s="277"/>
      <c r="X4" s="277"/>
      <c r="Y4" s="277"/>
      <c r="Z4" s="277"/>
      <c r="AA4" s="278"/>
    </row>
    <row r="5" spans="1:35" ht="12.75" customHeight="1">
      <c r="A5" s="295" t="s">
        <v>69</v>
      </c>
      <c r="B5" s="280" t="s">
        <v>13</v>
      </c>
      <c r="C5" s="281"/>
      <c r="D5" s="280" t="s">
        <v>0</v>
      </c>
      <c r="E5" s="281"/>
      <c r="F5" s="280"/>
      <c r="G5" s="281"/>
      <c r="H5" s="280"/>
      <c r="I5" s="281"/>
      <c r="J5" s="280"/>
      <c r="K5" s="281"/>
      <c r="L5" s="280"/>
      <c r="M5" s="281"/>
      <c r="O5" s="270"/>
      <c r="P5" s="274"/>
      <c r="Q5" s="275"/>
      <c r="R5" s="276" t="s">
        <v>1036</v>
      </c>
      <c r="S5" s="278"/>
      <c r="T5" s="276" t="s">
        <v>1</v>
      </c>
      <c r="U5" s="278"/>
      <c r="V5" s="276" t="s">
        <v>2</v>
      </c>
      <c r="W5" s="278"/>
      <c r="X5" s="276" t="s">
        <v>3</v>
      </c>
      <c r="Y5" s="278"/>
      <c r="Z5" s="276" t="s">
        <v>4</v>
      </c>
      <c r="AA5" s="278"/>
    </row>
    <row r="6" spans="1:35">
      <c r="A6" s="295"/>
      <c r="B6" s="280"/>
      <c r="C6" s="281"/>
      <c r="D6" s="280" t="s">
        <v>18</v>
      </c>
      <c r="E6" s="281"/>
      <c r="F6" s="280" t="s">
        <v>1</v>
      </c>
      <c r="G6" s="281"/>
      <c r="H6" s="280" t="s">
        <v>2</v>
      </c>
      <c r="I6" s="281"/>
      <c r="J6" s="280" t="s">
        <v>3</v>
      </c>
      <c r="K6" s="281"/>
      <c r="L6" s="280" t="s">
        <v>4</v>
      </c>
      <c r="M6" s="281"/>
      <c r="O6" s="271"/>
      <c r="P6" s="81" t="s">
        <v>5</v>
      </c>
      <c r="Q6" s="81" t="s">
        <v>6</v>
      </c>
      <c r="R6" s="81" t="s">
        <v>5</v>
      </c>
      <c r="S6" s="81" t="s">
        <v>6</v>
      </c>
      <c r="T6" s="81" t="s">
        <v>5</v>
      </c>
      <c r="U6" s="81" t="s">
        <v>6</v>
      </c>
      <c r="V6" s="81" t="s">
        <v>5</v>
      </c>
      <c r="W6" s="81" t="s">
        <v>6</v>
      </c>
      <c r="X6" s="81" t="s">
        <v>5</v>
      </c>
      <c r="Y6" s="81" t="s">
        <v>6</v>
      </c>
      <c r="Z6" s="81" t="s">
        <v>5</v>
      </c>
      <c r="AA6" s="81" t="s">
        <v>6</v>
      </c>
    </row>
    <row r="7" spans="1:35">
      <c r="A7" s="295"/>
      <c r="B7" s="6" t="s">
        <v>5</v>
      </c>
      <c r="C7" s="7" t="s">
        <v>6</v>
      </c>
      <c r="D7" s="6" t="s">
        <v>5</v>
      </c>
      <c r="E7" s="7" t="s">
        <v>6</v>
      </c>
      <c r="F7" s="6" t="s">
        <v>5</v>
      </c>
      <c r="G7" s="7" t="s">
        <v>6</v>
      </c>
      <c r="H7" s="6" t="s">
        <v>5</v>
      </c>
      <c r="I7" s="7" t="s">
        <v>6</v>
      </c>
      <c r="J7" s="6" t="s">
        <v>5</v>
      </c>
      <c r="K7" s="7" t="s">
        <v>6</v>
      </c>
      <c r="L7" s="6" t="s">
        <v>5</v>
      </c>
      <c r="M7" s="7" t="s">
        <v>6</v>
      </c>
      <c r="O7" s="82" t="s">
        <v>281</v>
      </c>
      <c r="P7" s="110">
        <v>25253</v>
      </c>
      <c r="Q7" s="109">
        <v>100</v>
      </c>
      <c r="R7" s="110">
        <v>8874</v>
      </c>
      <c r="S7" s="109">
        <v>100</v>
      </c>
      <c r="T7" s="110">
        <v>7718</v>
      </c>
      <c r="U7" s="109">
        <v>100</v>
      </c>
      <c r="V7" s="110">
        <v>5198</v>
      </c>
      <c r="W7" s="109">
        <v>100</v>
      </c>
      <c r="X7" s="110">
        <v>2413</v>
      </c>
      <c r="Y7" s="109">
        <v>100</v>
      </c>
      <c r="Z7" s="110">
        <v>1049</v>
      </c>
      <c r="AA7" s="109">
        <v>100</v>
      </c>
    </row>
    <row r="8" spans="1:35">
      <c r="A8" s="9" t="s">
        <v>70</v>
      </c>
      <c r="B8" s="10">
        <v>21168</v>
      </c>
      <c r="C8" s="11">
        <v>100</v>
      </c>
      <c r="D8" s="10">
        <v>3118</v>
      </c>
      <c r="E8" s="11">
        <v>100</v>
      </c>
      <c r="F8" s="10">
        <v>7554</v>
      </c>
      <c r="G8" s="11">
        <v>100</v>
      </c>
      <c r="H8" s="10">
        <v>5748</v>
      </c>
      <c r="I8" s="11">
        <v>100</v>
      </c>
      <c r="J8" s="10">
        <v>3131</v>
      </c>
      <c r="K8" s="11">
        <v>100</v>
      </c>
      <c r="L8" s="10">
        <v>1617</v>
      </c>
      <c r="M8" s="11">
        <v>100</v>
      </c>
      <c r="O8" s="84" t="s">
        <v>1066</v>
      </c>
      <c r="P8" s="112">
        <v>23043</v>
      </c>
      <c r="Q8" s="111">
        <v>91.3</v>
      </c>
      <c r="R8" s="112">
        <v>8037</v>
      </c>
      <c r="S8" s="111">
        <v>90.6</v>
      </c>
      <c r="T8" s="112">
        <v>7063</v>
      </c>
      <c r="U8" s="111">
        <v>91.5</v>
      </c>
      <c r="V8" s="112">
        <v>4769</v>
      </c>
      <c r="W8" s="111">
        <v>91.8</v>
      </c>
      <c r="X8" s="112">
        <v>2190</v>
      </c>
      <c r="Y8" s="111">
        <v>90.7</v>
      </c>
      <c r="Z8" s="111">
        <v>984</v>
      </c>
      <c r="AA8" s="111">
        <v>93.8</v>
      </c>
    </row>
    <row r="9" spans="1:35" ht="14.25">
      <c r="A9" s="12" t="s">
        <v>71</v>
      </c>
      <c r="B9" s="10">
        <v>19857</v>
      </c>
      <c r="C9" s="11">
        <v>93.8</v>
      </c>
      <c r="D9" s="10">
        <v>2886</v>
      </c>
      <c r="E9" s="11">
        <v>92.6</v>
      </c>
      <c r="F9" s="10">
        <v>7050</v>
      </c>
      <c r="G9" s="11">
        <v>93.3</v>
      </c>
      <c r="H9" s="10">
        <v>5401</v>
      </c>
      <c r="I9" s="11">
        <v>94</v>
      </c>
      <c r="J9" s="10">
        <v>2952</v>
      </c>
      <c r="K9" s="11">
        <v>94.3</v>
      </c>
      <c r="L9" s="10">
        <v>1568</v>
      </c>
      <c r="M9" s="11">
        <v>97</v>
      </c>
      <c r="O9" s="84" t="s">
        <v>1069</v>
      </c>
      <c r="P9" s="112">
        <v>19060</v>
      </c>
      <c r="Q9" s="111">
        <v>75.5</v>
      </c>
      <c r="R9" s="112">
        <v>6458</v>
      </c>
      <c r="S9" s="111">
        <v>72.8</v>
      </c>
      <c r="T9" s="112">
        <v>5846</v>
      </c>
      <c r="U9" s="111">
        <v>75.7</v>
      </c>
      <c r="V9" s="112">
        <v>4122</v>
      </c>
      <c r="W9" s="111">
        <v>79.3</v>
      </c>
      <c r="X9" s="112">
        <v>1876</v>
      </c>
      <c r="Y9" s="111">
        <v>77.7</v>
      </c>
      <c r="Z9" s="111">
        <v>757</v>
      </c>
      <c r="AA9" s="111">
        <v>72.099999999999994</v>
      </c>
    </row>
    <row r="10" spans="1:35" ht="14.25">
      <c r="A10" s="12" t="s">
        <v>72</v>
      </c>
      <c r="B10" s="10">
        <v>1310</v>
      </c>
      <c r="C10" s="11">
        <v>6.2</v>
      </c>
      <c r="D10" s="13">
        <v>232</v>
      </c>
      <c r="E10" s="11">
        <v>7.4</v>
      </c>
      <c r="F10" s="13">
        <v>504</v>
      </c>
      <c r="G10" s="11">
        <v>6.7</v>
      </c>
      <c r="H10" s="13">
        <v>347</v>
      </c>
      <c r="I10" s="11">
        <v>6</v>
      </c>
      <c r="J10" s="13">
        <v>179</v>
      </c>
      <c r="K10" s="11">
        <v>5.7</v>
      </c>
      <c r="L10" s="13">
        <v>49</v>
      </c>
      <c r="M10" s="11">
        <v>3</v>
      </c>
      <c r="O10" s="84" t="s">
        <v>1070</v>
      </c>
      <c r="P10" s="112">
        <v>3983</v>
      </c>
      <c r="Q10" s="111">
        <v>15.8</v>
      </c>
      <c r="R10" s="112">
        <v>1579</v>
      </c>
      <c r="S10" s="111">
        <v>17.8</v>
      </c>
      <c r="T10" s="112">
        <v>1217</v>
      </c>
      <c r="U10" s="111">
        <v>15.8</v>
      </c>
      <c r="V10" s="111">
        <v>647</v>
      </c>
      <c r="W10" s="111">
        <v>12.5</v>
      </c>
      <c r="X10" s="111">
        <v>314</v>
      </c>
      <c r="Y10" s="111">
        <v>13</v>
      </c>
      <c r="Z10" s="111">
        <v>227</v>
      </c>
      <c r="AA10" s="111">
        <v>21.7</v>
      </c>
    </row>
    <row r="11" spans="1:35">
      <c r="A11" s="9"/>
      <c r="B11" s="10"/>
      <c r="C11" s="11"/>
      <c r="D11" s="13"/>
      <c r="E11" s="11"/>
      <c r="F11" s="13"/>
      <c r="G11" s="11"/>
      <c r="H11" s="11"/>
      <c r="I11" s="11"/>
      <c r="J11" s="13"/>
      <c r="K11" s="11"/>
      <c r="L11" s="13"/>
      <c r="M11" s="11"/>
      <c r="O11" s="84" t="s">
        <v>1067</v>
      </c>
      <c r="P11" s="112">
        <v>2210</v>
      </c>
      <c r="Q11" s="111">
        <v>8.6999999999999993</v>
      </c>
      <c r="R11" s="111">
        <v>837</v>
      </c>
      <c r="S11" s="111">
        <v>9.4</v>
      </c>
      <c r="T11" s="111">
        <v>655</v>
      </c>
      <c r="U11" s="111">
        <v>8.5</v>
      </c>
      <c r="V11" s="111">
        <v>429</v>
      </c>
      <c r="W11" s="111">
        <v>8.1999999999999993</v>
      </c>
      <c r="X11" s="111">
        <v>223</v>
      </c>
      <c r="Y11" s="111">
        <v>9.3000000000000007</v>
      </c>
      <c r="Z11" s="111">
        <v>65</v>
      </c>
      <c r="AA11" s="111">
        <v>6.2</v>
      </c>
    </row>
    <row r="12" spans="1:35">
      <c r="A12" s="9" t="s">
        <v>73</v>
      </c>
      <c r="B12" s="10">
        <v>12736</v>
      </c>
      <c r="C12" s="11">
        <v>100</v>
      </c>
      <c r="D12" s="10">
        <v>2134</v>
      </c>
      <c r="E12" s="11">
        <v>100</v>
      </c>
      <c r="F12" s="10">
        <v>4535</v>
      </c>
      <c r="G12" s="11">
        <v>100</v>
      </c>
      <c r="H12" s="10">
        <v>3410</v>
      </c>
      <c r="I12" s="11">
        <v>100</v>
      </c>
      <c r="J12" s="10">
        <v>1791</v>
      </c>
      <c r="K12" s="11">
        <v>100</v>
      </c>
      <c r="L12" s="13">
        <v>866</v>
      </c>
      <c r="M12" s="11">
        <v>100</v>
      </c>
      <c r="O12" s="82" t="s">
        <v>547</v>
      </c>
      <c r="P12" s="110">
        <v>14593</v>
      </c>
      <c r="Q12" s="109">
        <v>100</v>
      </c>
      <c r="R12" s="110">
        <v>5403</v>
      </c>
      <c r="S12" s="109">
        <v>100</v>
      </c>
      <c r="T12" s="110">
        <v>4292</v>
      </c>
      <c r="U12" s="109">
        <v>100</v>
      </c>
      <c r="V12" s="110">
        <v>2974</v>
      </c>
      <c r="W12" s="109">
        <v>100</v>
      </c>
      <c r="X12" s="110">
        <v>1363</v>
      </c>
      <c r="Y12" s="109">
        <v>100</v>
      </c>
      <c r="Z12" s="109">
        <v>561</v>
      </c>
      <c r="AA12" s="109">
        <v>100</v>
      </c>
      <c r="AF12" s="107">
        <f>R14</f>
        <v>4240</v>
      </c>
      <c r="AG12" s="103">
        <f>AF12/$AF$14</f>
        <v>0.78489448352462055</v>
      </c>
      <c r="AH12" s="107">
        <f>T14</f>
        <v>3489</v>
      </c>
      <c r="AI12" s="103">
        <f>AH12/$AH$14</f>
        <v>0.81290773532152838</v>
      </c>
    </row>
    <row r="13" spans="1:35">
      <c r="A13" s="12" t="s">
        <v>71</v>
      </c>
      <c r="B13" s="10">
        <v>12001</v>
      </c>
      <c r="C13" s="11">
        <v>94.2</v>
      </c>
      <c r="D13" s="10">
        <v>1996</v>
      </c>
      <c r="E13" s="11">
        <v>93.5</v>
      </c>
      <c r="F13" s="10">
        <v>4277</v>
      </c>
      <c r="G13" s="11">
        <v>94.3</v>
      </c>
      <c r="H13" s="10">
        <v>3205</v>
      </c>
      <c r="I13" s="11">
        <v>94</v>
      </c>
      <c r="J13" s="10">
        <v>1686</v>
      </c>
      <c r="K13" s="11">
        <v>94.2</v>
      </c>
      <c r="L13" s="13">
        <v>837</v>
      </c>
      <c r="M13" s="11">
        <v>96.6</v>
      </c>
      <c r="O13" s="84" t="s">
        <v>1066</v>
      </c>
      <c r="P13" s="112">
        <v>13345</v>
      </c>
      <c r="Q13" s="111">
        <v>91.5</v>
      </c>
      <c r="R13" s="112">
        <v>4939</v>
      </c>
      <c r="S13" s="111">
        <v>91.4</v>
      </c>
      <c r="T13" s="112">
        <v>3923</v>
      </c>
      <c r="U13" s="111">
        <v>91.4</v>
      </c>
      <c r="V13" s="112">
        <v>2720</v>
      </c>
      <c r="W13" s="111">
        <v>91.5</v>
      </c>
      <c r="X13" s="112">
        <v>1240</v>
      </c>
      <c r="Y13" s="111">
        <v>91</v>
      </c>
      <c r="Z13" s="111">
        <v>523</v>
      </c>
      <c r="AA13" s="111">
        <v>93.1</v>
      </c>
      <c r="AF13" s="107">
        <f>AF12+R15</f>
        <v>4938</v>
      </c>
      <c r="AG13" s="103">
        <f>AF13/$AF$14</f>
        <v>0.91410588670862647</v>
      </c>
      <c r="AH13" s="107">
        <f>AH12+T15</f>
        <v>3924</v>
      </c>
      <c r="AI13" s="103">
        <f>AH13/$AH$14</f>
        <v>0.91425908667287981</v>
      </c>
    </row>
    <row r="14" spans="1:35" ht="14.25">
      <c r="A14" s="12" t="s">
        <v>72</v>
      </c>
      <c r="B14" s="13">
        <v>735</v>
      </c>
      <c r="C14" s="11">
        <v>5.8</v>
      </c>
      <c r="D14" s="13">
        <v>138</v>
      </c>
      <c r="E14" s="11">
        <v>6.5</v>
      </c>
      <c r="F14" s="13">
        <v>259</v>
      </c>
      <c r="G14" s="11">
        <v>5.7</v>
      </c>
      <c r="H14" s="13">
        <v>205</v>
      </c>
      <c r="I14" s="11">
        <v>6</v>
      </c>
      <c r="J14" s="13">
        <v>104</v>
      </c>
      <c r="K14" s="11">
        <v>5.8</v>
      </c>
      <c r="L14" s="13">
        <v>29</v>
      </c>
      <c r="M14" s="11">
        <v>3.4</v>
      </c>
      <c r="O14" s="84" t="s">
        <v>1069</v>
      </c>
      <c r="P14" s="112">
        <v>11746</v>
      </c>
      <c r="Q14" s="111">
        <v>80.5</v>
      </c>
      <c r="R14" s="112">
        <v>4240</v>
      </c>
      <c r="S14" s="111">
        <v>78.5</v>
      </c>
      <c r="T14" s="112">
        <v>3489</v>
      </c>
      <c r="U14" s="111">
        <v>81.3</v>
      </c>
      <c r="V14" s="112">
        <v>2467</v>
      </c>
      <c r="W14" s="111">
        <v>83</v>
      </c>
      <c r="X14" s="112">
        <v>1117</v>
      </c>
      <c r="Y14" s="111">
        <v>81.900000000000006</v>
      </c>
      <c r="Z14" s="111">
        <v>433</v>
      </c>
      <c r="AA14" s="111">
        <v>77.099999999999994</v>
      </c>
      <c r="AF14" s="107">
        <f>AF13+R16</f>
        <v>5402</v>
      </c>
      <c r="AG14" s="103">
        <f>AF14/$AF$14</f>
        <v>1</v>
      </c>
      <c r="AH14" s="107">
        <f>AH13+T16</f>
        <v>4292</v>
      </c>
      <c r="AI14" s="103">
        <f>AH14/$AH$14</f>
        <v>1</v>
      </c>
    </row>
    <row r="15" spans="1:35" ht="14.25">
      <c r="A15" s="9"/>
      <c r="B15" s="13"/>
      <c r="C15" s="11"/>
      <c r="D15" s="13"/>
      <c r="E15" s="11"/>
      <c r="F15" s="13"/>
      <c r="G15" s="11"/>
      <c r="H15" s="13"/>
      <c r="I15" s="11"/>
      <c r="J15" s="13"/>
      <c r="K15" s="11"/>
      <c r="L15" s="13"/>
      <c r="M15" s="11"/>
      <c r="O15" s="84" t="s">
        <v>1070</v>
      </c>
      <c r="P15" s="112">
        <v>1600</v>
      </c>
      <c r="Q15" s="111">
        <v>11</v>
      </c>
      <c r="R15" s="111">
        <v>698</v>
      </c>
      <c r="S15" s="111">
        <v>12.9</v>
      </c>
      <c r="T15" s="111">
        <v>435</v>
      </c>
      <c r="U15" s="111">
        <v>10.1</v>
      </c>
      <c r="V15" s="111">
        <v>253</v>
      </c>
      <c r="W15" s="111">
        <v>8.5</v>
      </c>
      <c r="X15" s="111">
        <v>124</v>
      </c>
      <c r="Y15" s="111">
        <v>9.1</v>
      </c>
      <c r="Z15" s="111">
        <v>90</v>
      </c>
      <c r="AA15" s="111">
        <v>16</v>
      </c>
    </row>
    <row r="16" spans="1:35">
      <c r="A16" s="9" t="s">
        <v>74</v>
      </c>
      <c r="B16" s="10">
        <v>8432</v>
      </c>
      <c r="C16" s="11">
        <v>100</v>
      </c>
      <c r="D16" s="13">
        <v>985</v>
      </c>
      <c r="E16" s="11">
        <v>100</v>
      </c>
      <c r="F16" s="10">
        <v>3018</v>
      </c>
      <c r="G16" s="11">
        <v>100</v>
      </c>
      <c r="H16" s="10">
        <v>2338</v>
      </c>
      <c r="I16" s="11">
        <v>100</v>
      </c>
      <c r="J16" s="10">
        <v>1340</v>
      </c>
      <c r="K16" s="11">
        <v>100</v>
      </c>
      <c r="L16" s="13">
        <v>751</v>
      </c>
      <c r="M16" s="11">
        <v>100</v>
      </c>
      <c r="O16" s="84" t="s">
        <v>1067</v>
      </c>
      <c r="P16" s="112">
        <v>1247</v>
      </c>
      <c r="Q16" s="111">
        <v>8.5</v>
      </c>
      <c r="R16" s="111">
        <v>464</v>
      </c>
      <c r="S16" s="111">
        <v>8.6</v>
      </c>
      <c r="T16" s="111">
        <v>368</v>
      </c>
      <c r="U16" s="111">
        <v>8.6</v>
      </c>
      <c r="V16" s="111">
        <v>254</v>
      </c>
      <c r="W16" s="111">
        <v>8.5</v>
      </c>
      <c r="X16" s="111">
        <v>122</v>
      </c>
      <c r="Y16" s="111">
        <v>9</v>
      </c>
      <c r="Z16" s="111">
        <v>39</v>
      </c>
      <c r="AA16" s="111">
        <v>6.9</v>
      </c>
    </row>
    <row r="17" spans="1:35">
      <c r="A17" s="12" t="s">
        <v>71</v>
      </c>
      <c r="B17" s="10">
        <v>7857</v>
      </c>
      <c r="C17" s="11">
        <v>93.2</v>
      </c>
      <c r="D17" s="13">
        <v>890</v>
      </c>
      <c r="E17" s="11">
        <v>90.4</v>
      </c>
      <c r="F17" s="10">
        <v>2773</v>
      </c>
      <c r="G17" s="11">
        <v>91.9</v>
      </c>
      <c r="H17" s="10">
        <v>2196</v>
      </c>
      <c r="I17" s="11">
        <v>93.9</v>
      </c>
      <c r="J17" s="10">
        <v>1266</v>
      </c>
      <c r="K17" s="11">
        <v>94.5</v>
      </c>
      <c r="L17" s="13">
        <v>731</v>
      </c>
      <c r="M17" s="11">
        <v>97.4</v>
      </c>
      <c r="O17" s="82" t="s">
        <v>736</v>
      </c>
      <c r="P17" s="110">
        <v>10660</v>
      </c>
      <c r="Q17" s="109">
        <v>100</v>
      </c>
      <c r="R17" s="110">
        <v>3471</v>
      </c>
      <c r="S17" s="109">
        <v>100</v>
      </c>
      <c r="T17" s="110">
        <v>3426</v>
      </c>
      <c r="U17" s="109">
        <v>100</v>
      </c>
      <c r="V17" s="110">
        <v>2224</v>
      </c>
      <c r="W17" s="109">
        <v>100</v>
      </c>
      <c r="X17" s="110">
        <v>1050</v>
      </c>
      <c r="Y17" s="109">
        <v>100</v>
      </c>
      <c r="Z17" s="109">
        <v>488</v>
      </c>
      <c r="AA17" s="109">
        <v>100</v>
      </c>
      <c r="AF17" s="107">
        <f>R19</f>
        <v>2218</v>
      </c>
      <c r="AG17" s="103">
        <f>AF17/$AF$19</f>
        <v>0.63900893114376256</v>
      </c>
      <c r="AH17" s="107">
        <f>T19</f>
        <v>2358</v>
      </c>
      <c r="AI17" s="103">
        <f>AH17/$AH$19</f>
        <v>0.68806536329150858</v>
      </c>
    </row>
    <row r="18" spans="1:35">
      <c r="A18" s="12" t="s">
        <v>72</v>
      </c>
      <c r="B18" s="13">
        <v>575</v>
      </c>
      <c r="C18" s="11">
        <v>6.8</v>
      </c>
      <c r="D18" s="13">
        <v>94</v>
      </c>
      <c r="E18" s="11">
        <v>9.6</v>
      </c>
      <c r="F18" s="13">
        <v>245</v>
      </c>
      <c r="G18" s="11">
        <v>8.1</v>
      </c>
      <c r="H18" s="13">
        <v>142</v>
      </c>
      <c r="I18" s="11">
        <v>6.1</v>
      </c>
      <c r="J18" s="13">
        <v>74</v>
      </c>
      <c r="K18" s="11">
        <v>5.5</v>
      </c>
      <c r="L18" s="13">
        <v>19</v>
      </c>
      <c r="M18" s="11">
        <v>2.6</v>
      </c>
      <c r="O18" s="84" t="s">
        <v>1066</v>
      </c>
      <c r="P18" s="112">
        <v>9698</v>
      </c>
      <c r="Q18" s="111">
        <v>91</v>
      </c>
      <c r="R18" s="112">
        <v>3098</v>
      </c>
      <c r="S18" s="111">
        <v>89.3</v>
      </c>
      <c r="T18" s="112">
        <v>3140</v>
      </c>
      <c r="U18" s="111">
        <v>91.6</v>
      </c>
      <c r="V18" s="112">
        <v>2050</v>
      </c>
      <c r="W18" s="111">
        <v>92.1</v>
      </c>
      <c r="X18" s="111">
        <v>949</v>
      </c>
      <c r="Y18" s="111">
        <v>90.4</v>
      </c>
      <c r="Z18" s="111">
        <v>461</v>
      </c>
      <c r="AA18" s="111">
        <v>94.6</v>
      </c>
      <c r="AF18" s="107">
        <f>AF17+R20</f>
        <v>3098</v>
      </c>
      <c r="AG18" s="103">
        <f>AF18/$AF$19</f>
        <v>0.89253817343704989</v>
      </c>
      <c r="AH18" s="107">
        <f>AH17+T20</f>
        <v>3140</v>
      </c>
      <c r="AI18" s="103">
        <f>AH18/$AH$19</f>
        <v>0.91625328275459583</v>
      </c>
    </row>
    <row r="19" spans="1:35" ht="14.25">
      <c r="A19" s="47" t="s">
        <v>14</v>
      </c>
      <c r="O19" s="84" t="s">
        <v>1069</v>
      </c>
      <c r="P19" s="112">
        <v>7314</v>
      </c>
      <c r="Q19" s="111">
        <v>68.599999999999994</v>
      </c>
      <c r="R19" s="112">
        <v>2218</v>
      </c>
      <c r="S19" s="111">
        <v>63.9</v>
      </c>
      <c r="T19" s="112">
        <v>2358</v>
      </c>
      <c r="U19" s="111">
        <v>68.8</v>
      </c>
      <c r="V19" s="112">
        <v>1656</v>
      </c>
      <c r="W19" s="111">
        <v>74.400000000000006</v>
      </c>
      <c r="X19" s="111">
        <v>759</v>
      </c>
      <c r="Y19" s="111">
        <v>72.3</v>
      </c>
      <c r="Z19" s="111">
        <v>324</v>
      </c>
      <c r="AA19" s="111">
        <v>66.400000000000006</v>
      </c>
      <c r="AF19" s="107">
        <f>AF18+R21</f>
        <v>3471</v>
      </c>
      <c r="AG19" s="103">
        <f>AF19/$AF$19</f>
        <v>1</v>
      </c>
      <c r="AH19" s="107">
        <f>AH18+T21</f>
        <v>3427</v>
      </c>
      <c r="AI19" s="103">
        <f>AH19/$AH$19</f>
        <v>1</v>
      </c>
    </row>
    <row r="20" spans="1:35" ht="14.25">
      <c r="A20" s="48" t="s">
        <v>75</v>
      </c>
      <c r="O20" s="84" t="s">
        <v>1070</v>
      </c>
      <c r="P20" s="112">
        <v>2384</v>
      </c>
      <c r="Q20" s="111">
        <v>22.4</v>
      </c>
      <c r="R20" s="111">
        <v>880</v>
      </c>
      <c r="S20" s="111">
        <v>25.4</v>
      </c>
      <c r="T20" s="111">
        <v>782</v>
      </c>
      <c r="U20" s="111">
        <v>22.8</v>
      </c>
      <c r="V20" s="111">
        <v>394</v>
      </c>
      <c r="W20" s="111">
        <v>17.7</v>
      </c>
      <c r="X20" s="111">
        <v>190</v>
      </c>
      <c r="Y20" s="111">
        <v>18.100000000000001</v>
      </c>
      <c r="Z20" s="111">
        <v>138</v>
      </c>
      <c r="AA20" s="111">
        <v>28.2</v>
      </c>
    </row>
    <row r="21" spans="1:35">
      <c r="A21" s="293" t="s">
        <v>76</v>
      </c>
      <c r="B21" s="294"/>
      <c r="C21" s="294"/>
      <c r="D21" s="294"/>
      <c r="E21" s="294"/>
      <c r="F21" s="294"/>
      <c r="G21" s="294"/>
      <c r="H21" s="294"/>
      <c r="I21" s="294"/>
      <c r="J21" s="294"/>
      <c r="K21" s="294"/>
      <c r="L21" s="294"/>
      <c r="M21" s="294"/>
      <c r="O21" s="86" t="s">
        <v>1067</v>
      </c>
      <c r="P21" s="113">
        <v>962</v>
      </c>
      <c r="Q21" s="113">
        <v>9</v>
      </c>
      <c r="R21" s="113">
        <v>373</v>
      </c>
      <c r="S21" s="113">
        <v>10.7</v>
      </c>
      <c r="T21" s="113">
        <v>287</v>
      </c>
      <c r="U21" s="113">
        <v>8.4</v>
      </c>
      <c r="V21" s="113">
        <v>175</v>
      </c>
      <c r="W21" s="113">
        <v>7.9</v>
      </c>
      <c r="X21" s="113">
        <v>101</v>
      </c>
      <c r="Y21" s="113">
        <v>9.6</v>
      </c>
      <c r="Z21" s="113">
        <v>26</v>
      </c>
      <c r="AA21" s="113">
        <v>5.4</v>
      </c>
    </row>
    <row r="22" spans="1:35" ht="14.25">
      <c r="A22" s="48" t="s">
        <v>28</v>
      </c>
    </row>
    <row r="23" spans="1:35">
      <c r="A23" s="44"/>
      <c r="O23" s="79" t="s">
        <v>14</v>
      </c>
    </row>
    <row r="24" spans="1:35" ht="14.25">
      <c r="A24" s="44" t="s">
        <v>7</v>
      </c>
      <c r="O24" s="88" t="s">
        <v>1071</v>
      </c>
    </row>
    <row r="25" spans="1:35" ht="14.25">
      <c r="A25" s="44" t="s">
        <v>8</v>
      </c>
      <c r="O25" s="88" t="s">
        <v>1038</v>
      </c>
    </row>
    <row r="26" spans="1:35" ht="12.75" customHeight="1">
      <c r="A26" s="44" t="s">
        <v>16</v>
      </c>
      <c r="O26" s="292" t="s">
        <v>1072</v>
      </c>
      <c r="P26" s="291"/>
      <c r="Q26" s="291"/>
      <c r="R26" s="291"/>
      <c r="S26" s="291"/>
      <c r="T26" s="291"/>
      <c r="U26" s="291"/>
      <c r="V26" s="291"/>
      <c r="W26" s="291"/>
      <c r="X26" s="291"/>
      <c r="Y26" s="291"/>
      <c r="Z26" s="291"/>
      <c r="AA26" s="291"/>
    </row>
    <row r="27" spans="1:35">
      <c r="A27" s="49"/>
      <c r="O27" s="268" t="s">
        <v>1073</v>
      </c>
      <c r="P27" s="291"/>
      <c r="Q27" s="291"/>
      <c r="R27" s="291"/>
      <c r="S27" s="291"/>
      <c r="T27" s="291"/>
      <c r="U27" s="291"/>
      <c r="V27" s="291"/>
      <c r="W27" s="291"/>
      <c r="X27" s="291"/>
      <c r="Y27" s="291"/>
      <c r="Z27" s="291"/>
      <c r="AA27" s="291"/>
    </row>
    <row r="28" spans="1:35">
      <c r="A28" s="49"/>
      <c r="O28" s="79" t="s">
        <v>266</v>
      </c>
    </row>
    <row r="29" spans="1:35">
      <c r="O29" s="79" t="s">
        <v>267</v>
      </c>
    </row>
    <row r="31" spans="1:35" ht="12.75" customHeight="1"/>
    <row r="32" spans="1:35" ht="12.75" customHeight="1"/>
    <row r="53" ht="12.75" customHeight="1"/>
    <row r="58" ht="12.75" customHeight="1"/>
    <row r="59" ht="12.75" customHeight="1"/>
    <row r="81" ht="12.75" customHeight="1"/>
  </sheetData>
  <mergeCells count="19">
    <mergeCell ref="A21:M21"/>
    <mergeCell ref="A5:A7"/>
    <mergeCell ref="B5:C6"/>
    <mergeCell ref="D5:M5"/>
    <mergeCell ref="D6:E6"/>
    <mergeCell ref="F6:G6"/>
    <mergeCell ref="H6:I6"/>
    <mergeCell ref="J6:K6"/>
    <mergeCell ref="L6:M6"/>
    <mergeCell ref="O27:AA27"/>
    <mergeCell ref="O26:AA26"/>
    <mergeCell ref="O4:O6"/>
    <mergeCell ref="P4:Q5"/>
    <mergeCell ref="R4:AA4"/>
    <mergeCell ref="R5:S5"/>
    <mergeCell ref="T5:U5"/>
    <mergeCell ref="V5:W5"/>
    <mergeCell ref="X5:Y5"/>
    <mergeCell ref="Z5:AA5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J48"/>
  <sheetViews>
    <sheetView workbookViewId="0">
      <selection activeCell="AE28" sqref="AE28:AE34"/>
    </sheetView>
  </sheetViews>
  <sheetFormatPr defaultRowHeight="12.75"/>
  <cols>
    <col min="1" max="1" width="28" style="45" customWidth="1"/>
    <col min="2" max="2" width="7.7109375" style="45" customWidth="1"/>
    <col min="3" max="3" width="7.7109375" style="46" customWidth="1"/>
    <col min="4" max="4" width="7.7109375" style="45" customWidth="1"/>
    <col min="5" max="5" width="7.7109375" style="46" customWidth="1"/>
    <col min="6" max="6" width="7.7109375" style="45" customWidth="1"/>
    <col min="7" max="7" width="7.7109375" style="46" customWidth="1"/>
    <col min="8" max="8" width="7.7109375" style="45" customWidth="1"/>
    <col min="9" max="9" width="7.7109375" style="46" customWidth="1"/>
    <col min="10" max="10" width="7.7109375" style="45" customWidth="1"/>
    <col min="11" max="11" width="7.7109375" style="46" customWidth="1"/>
    <col min="12" max="12" width="7.7109375" style="45" customWidth="1"/>
    <col min="13" max="13" width="7.7109375" style="46" customWidth="1"/>
    <col min="15" max="15" width="20.5703125" style="79" bestFit="1" customWidth="1"/>
    <col min="16" max="27" width="7.42578125" style="79" customWidth="1"/>
    <col min="28" max="28" width="9.140625" style="98"/>
    <col min="29" max="36" width="9.140625" style="101"/>
  </cols>
  <sheetData>
    <row r="1" spans="1:28">
      <c r="A1" s="41" t="s">
        <v>15</v>
      </c>
      <c r="O1" s="79" t="s">
        <v>277</v>
      </c>
    </row>
    <row r="2" spans="1:28">
      <c r="A2" s="43" t="s">
        <v>108</v>
      </c>
      <c r="O2" s="79" t="s">
        <v>1055</v>
      </c>
    </row>
    <row r="3" spans="1:28" ht="21.75" customHeight="1">
      <c r="A3" s="43" t="s">
        <v>109</v>
      </c>
      <c r="O3" s="296" t="s">
        <v>1056</v>
      </c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</row>
    <row r="4" spans="1:28" ht="12.75" customHeight="1">
      <c r="E4" s="56"/>
      <c r="O4" s="269" t="s">
        <v>1062</v>
      </c>
      <c r="P4" s="272" t="s">
        <v>160</v>
      </c>
      <c r="Q4" s="273"/>
      <c r="R4" s="276" t="s">
        <v>161</v>
      </c>
      <c r="S4" s="277"/>
      <c r="T4" s="277"/>
      <c r="U4" s="277"/>
      <c r="V4" s="277"/>
      <c r="W4" s="277"/>
      <c r="X4" s="277"/>
      <c r="Y4" s="277"/>
      <c r="Z4" s="277"/>
      <c r="AA4" s="278"/>
    </row>
    <row r="5" spans="1:28" ht="12.75" customHeight="1">
      <c r="A5" s="285" t="s">
        <v>110</v>
      </c>
      <c r="B5" s="280" t="s">
        <v>13</v>
      </c>
      <c r="C5" s="281"/>
      <c r="D5" s="280" t="s">
        <v>0</v>
      </c>
      <c r="E5" s="281"/>
      <c r="F5" s="280"/>
      <c r="G5" s="281"/>
      <c r="H5" s="280"/>
      <c r="I5" s="281"/>
      <c r="J5" s="280"/>
      <c r="K5" s="281"/>
      <c r="L5" s="280"/>
      <c r="M5" s="281"/>
      <c r="O5" s="270"/>
      <c r="P5" s="274"/>
      <c r="Q5" s="275"/>
      <c r="R5" s="276" t="s">
        <v>1036</v>
      </c>
      <c r="S5" s="278"/>
      <c r="T5" s="276" t="s">
        <v>1</v>
      </c>
      <c r="U5" s="278"/>
      <c r="V5" s="276" t="s">
        <v>2</v>
      </c>
      <c r="W5" s="278"/>
      <c r="X5" s="276" t="s">
        <v>3</v>
      </c>
      <c r="Y5" s="278"/>
      <c r="Z5" s="276" t="s">
        <v>4</v>
      </c>
      <c r="AA5" s="278"/>
    </row>
    <row r="6" spans="1:28">
      <c r="A6" s="285"/>
      <c r="B6" s="280"/>
      <c r="C6" s="281"/>
      <c r="D6" s="280" t="s">
        <v>111</v>
      </c>
      <c r="E6" s="281"/>
      <c r="F6" s="280" t="s">
        <v>1</v>
      </c>
      <c r="G6" s="281"/>
      <c r="H6" s="280" t="s">
        <v>2</v>
      </c>
      <c r="I6" s="281"/>
      <c r="J6" s="280" t="s">
        <v>3</v>
      </c>
      <c r="K6" s="281"/>
      <c r="L6" s="280" t="s">
        <v>4</v>
      </c>
      <c r="M6" s="281"/>
      <c r="O6" s="271"/>
      <c r="P6" s="81" t="s">
        <v>5</v>
      </c>
      <c r="Q6" s="81" t="s">
        <v>6</v>
      </c>
      <c r="R6" s="81" t="s">
        <v>5</v>
      </c>
      <c r="S6" s="81" t="s">
        <v>6</v>
      </c>
      <c r="T6" s="81" t="s">
        <v>5</v>
      </c>
      <c r="U6" s="81" t="s">
        <v>6</v>
      </c>
      <c r="V6" s="81" t="s">
        <v>5</v>
      </c>
      <c r="W6" s="81" t="s">
        <v>6</v>
      </c>
      <c r="X6" s="81" t="s">
        <v>5</v>
      </c>
      <c r="Y6" s="81" t="s">
        <v>6</v>
      </c>
      <c r="Z6" s="81" t="s">
        <v>5</v>
      </c>
      <c r="AA6" s="81" t="s">
        <v>6</v>
      </c>
    </row>
    <row r="7" spans="1:28">
      <c r="A7" s="285"/>
      <c r="B7" s="6" t="s">
        <v>5</v>
      </c>
      <c r="C7" s="7" t="s">
        <v>6</v>
      </c>
      <c r="D7" s="6" t="s">
        <v>5</v>
      </c>
      <c r="E7" s="7" t="s">
        <v>6</v>
      </c>
      <c r="F7" s="6" t="s">
        <v>5</v>
      </c>
      <c r="G7" s="7" t="s">
        <v>6</v>
      </c>
      <c r="H7" s="6" t="s">
        <v>5</v>
      </c>
      <c r="I7" s="7" t="s">
        <v>6</v>
      </c>
      <c r="J7" s="6" t="s">
        <v>5</v>
      </c>
      <c r="K7" s="7" t="s">
        <v>6</v>
      </c>
      <c r="L7" s="6" t="s">
        <v>5</v>
      </c>
      <c r="M7" s="7" t="s">
        <v>6</v>
      </c>
      <c r="O7" s="82" t="s">
        <v>281</v>
      </c>
      <c r="P7" s="110">
        <v>16746</v>
      </c>
      <c r="Q7" s="109">
        <v>100</v>
      </c>
      <c r="R7" s="110">
        <v>5431</v>
      </c>
      <c r="S7" s="109">
        <v>100</v>
      </c>
      <c r="T7" s="110">
        <v>5196</v>
      </c>
      <c r="U7" s="109">
        <v>100</v>
      </c>
      <c r="V7" s="110">
        <v>3692</v>
      </c>
      <c r="W7" s="109">
        <v>100</v>
      </c>
      <c r="X7" s="110">
        <v>1727</v>
      </c>
      <c r="Y7" s="109">
        <v>100</v>
      </c>
      <c r="Z7" s="109">
        <v>701</v>
      </c>
      <c r="AA7" s="109">
        <v>100</v>
      </c>
    </row>
    <row r="8" spans="1:28">
      <c r="A8" s="9" t="s">
        <v>51</v>
      </c>
      <c r="B8" s="10">
        <v>15114</v>
      </c>
      <c r="C8" s="11">
        <v>100</v>
      </c>
      <c r="D8" s="10">
        <v>1858</v>
      </c>
      <c r="E8" s="11">
        <v>100</v>
      </c>
      <c r="F8" s="10">
        <v>5274</v>
      </c>
      <c r="G8" s="11">
        <v>100</v>
      </c>
      <c r="H8" s="10">
        <v>4258</v>
      </c>
      <c r="I8" s="11">
        <v>100</v>
      </c>
      <c r="J8" s="10">
        <v>2460</v>
      </c>
      <c r="K8" s="11">
        <v>100</v>
      </c>
      <c r="L8" s="10">
        <v>1264</v>
      </c>
      <c r="M8" s="11">
        <v>100</v>
      </c>
      <c r="O8" s="84" t="s">
        <v>1041</v>
      </c>
      <c r="P8" s="112">
        <v>1389</v>
      </c>
      <c r="Q8" s="111">
        <v>8.3000000000000007</v>
      </c>
      <c r="R8" s="111">
        <v>648</v>
      </c>
      <c r="S8" s="111">
        <v>11.9</v>
      </c>
      <c r="T8" s="111">
        <v>425</v>
      </c>
      <c r="U8" s="111">
        <v>8.1999999999999993</v>
      </c>
      <c r="V8" s="111">
        <v>220</v>
      </c>
      <c r="W8" s="111">
        <v>5.9</v>
      </c>
      <c r="X8" s="111">
        <v>74</v>
      </c>
      <c r="Y8" s="111">
        <v>4.3</v>
      </c>
      <c r="Z8" s="111">
        <v>22</v>
      </c>
      <c r="AA8" s="111">
        <v>3.2</v>
      </c>
    </row>
    <row r="9" spans="1:28">
      <c r="A9" s="12" t="s">
        <v>83</v>
      </c>
      <c r="B9" s="13">
        <v>613</v>
      </c>
      <c r="C9" s="11">
        <v>4.0999999999999996</v>
      </c>
      <c r="D9" s="13">
        <v>115</v>
      </c>
      <c r="E9" s="11">
        <v>6.2</v>
      </c>
      <c r="F9" s="13">
        <v>228</v>
      </c>
      <c r="G9" s="11">
        <v>4.3</v>
      </c>
      <c r="H9" s="13">
        <v>145</v>
      </c>
      <c r="I9" s="11">
        <v>3.4</v>
      </c>
      <c r="J9" s="13">
        <v>76</v>
      </c>
      <c r="K9" s="11">
        <v>3.1</v>
      </c>
      <c r="L9" s="13">
        <v>49</v>
      </c>
      <c r="M9" s="11">
        <v>3.9</v>
      </c>
      <c r="O9" s="84" t="s">
        <v>1042</v>
      </c>
      <c r="P9" s="112">
        <v>5388</v>
      </c>
      <c r="Q9" s="111">
        <v>32.200000000000003</v>
      </c>
      <c r="R9" s="112">
        <v>2030</v>
      </c>
      <c r="S9" s="111">
        <v>37.4</v>
      </c>
      <c r="T9" s="112">
        <v>1777</v>
      </c>
      <c r="U9" s="111">
        <v>34.200000000000003</v>
      </c>
      <c r="V9" s="112">
        <v>1061</v>
      </c>
      <c r="W9" s="111">
        <v>28.7</v>
      </c>
      <c r="X9" s="111">
        <v>390</v>
      </c>
      <c r="Y9" s="111">
        <v>22.6</v>
      </c>
      <c r="Z9" s="111">
        <v>130</v>
      </c>
      <c r="AA9" s="111">
        <v>18.600000000000001</v>
      </c>
    </row>
    <row r="10" spans="1:28">
      <c r="A10" s="12" t="s">
        <v>84</v>
      </c>
      <c r="B10" s="10">
        <v>1635</v>
      </c>
      <c r="C10" s="11">
        <v>10.8</v>
      </c>
      <c r="D10" s="13">
        <v>340</v>
      </c>
      <c r="E10" s="11">
        <v>18.3</v>
      </c>
      <c r="F10" s="13">
        <v>702</v>
      </c>
      <c r="G10" s="11">
        <v>13.3</v>
      </c>
      <c r="H10" s="13">
        <v>387</v>
      </c>
      <c r="I10" s="11">
        <v>9.1</v>
      </c>
      <c r="J10" s="13">
        <v>144</v>
      </c>
      <c r="K10" s="11">
        <v>5.9</v>
      </c>
      <c r="L10" s="13">
        <v>62</v>
      </c>
      <c r="M10" s="11">
        <v>4.9000000000000004</v>
      </c>
      <c r="O10" s="84" t="s">
        <v>1043</v>
      </c>
      <c r="P10" s="112">
        <v>2722</v>
      </c>
      <c r="Q10" s="111">
        <v>16.3</v>
      </c>
      <c r="R10" s="111">
        <v>822</v>
      </c>
      <c r="S10" s="111">
        <v>15.1</v>
      </c>
      <c r="T10" s="111">
        <v>880</v>
      </c>
      <c r="U10" s="111">
        <v>16.899999999999999</v>
      </c>
      <c r="V10" s="111">
        <v>636</v>
      </c>
      <c r="W10" s="111">
        <v>17.2</v>
      </c>
      <c r="X10" s="111">
        <v>276</v>
      </c>
      <c r="Y10" s="111">
        <v>16</v>
      </c>
      <c r="Z10" s="111">
        <v>109</v>
      </c>
      <c r="AA10" s="111">
        <v>15.6</v>
      </c>
    </row>
    <row r="11" spans="1:28">
      <c r="A11" s="12" t="s">
        <v>85</v>
      </c>
      <c r="B11" s="10">
        <v>2263</v>
      </c>
      <c r="C11" s="11">
        <v>15</v>
      </c>
      <c r="D11" s="13">
        <v>351</v>
      </c>
      <c r="E11" s="11">
        <v>18.899999999999999</v>
      </c>
      <c r="F11" s="13">
        <v>923</v>
      </c>
      <c r="G11" s="11">
        <v>17.5</v>
      </c>
      <c r="H11" s="13">
        <v>606</v>
      </c>
      <c r="I11" s="11">
        <v>14.2</v>
      </c>
      <c r="J11" s="13">
        <v>277</v>
      </c>
      <c r="K11" s="11">
        <v>11.2</v>
      </c>
      <c r="L11" s="13">
        <v>106</v>
      </c>
      <c r="M11" s="11">
        <v>8.4</v>
      </c>
      <c r="O11" s="84" t="s">
        <v>1044</v>
      </c>
      <c r="P11" s="112">
        <v>1841</v>
      </c>
      <c r="Q11" s="111">
        <v>11</v>
      </c>
      <c r="R11" s="111">
        <v>470</v>
      </c>
      <c r="S11" s="111">
        <v>8.6999999999999993</v>
      </c>
      <c r="T11" s="111">
        <v>577</v>
      </c>
      <c r="U11" s="111">
        <v>11.1</v>
      </c>
      <c r="V11" s="111">
        <v>457</v>
      </c>
      <c r="W11" s="111">
        <v>12.4</v>
      </c>
      <c r="X11" s="111">
        <v>231</v>
      </c>
      <c r="Y11" s="111">
        <v>13.4</v>
      </c>
      <c r="Z11" s="111">
        <v>106</v>
      </c>
      <c r="AA11" s="111">
        <v>15.2</v>
      </c>
    </row>
    <row r="12" spans="1:28">
      <c r="A12" s="12" t="s">
        <v>86</v>
      </c>
      <c r="B12" s="10">
        <v>2074</v>
      </c>
      <c r="C12" s="11">
        <v>13.7</v>
      </c>
      <c r="D12" s="13">
        <v>262</v>
      </c>
      <c r="E12" s="11">
        <v>14.1</v>
      </c>
      <c r="F12" s="13">
        <v>817</v>
      </c>
      <c r="G12" s="11">
        <v>15.5</v>
      </c>
      <c r="H12" s="13">
        <v>584</v>
      </c>
      <c r="I12" s="11">
        <v>13.7</v>
      </c>
      <c r="J12" s="13">
        <v>282</v>
      </c>
      <c r="K12" s="11">
        <v>11.5</v>
      </c>
      <c r="L12" s="13">
        <v>129</v>
      </c>
      <c r="M12" s="11">
        <v>10.199999999999999</v>
      </c>
      <c r="O12" s="84" t="s">
        <v>1045</v>
      </c>
      <c r="P12" s="112">
        <v>2543</v>
      </c>
      <c r="Q12" s="111">
        <v>15.2</v>
      </c>
      <c r="R12" s="111">
        <v>693</v>
      </c>
      <c r="S12" s="111">
        <v>12.8</v>
      </c>
      <c r="T12" s="111">
        <v>701</v>
      </c>
      <c r="U12" s="111">
        <v>13.5</v>
      </c>
      <c r="V12" s="111">
        <v>639</v>
      </c>
      <c r="W12" s="111">
        <v>17.3</v>
      </c>
      <c r="X12" s="111">
        <v>352</v>
      </c>
      <c r="Y12" s="111">
        <v>20.399999999999999</v>
      </c>
      <c r="Z12" s="111">
        <v>158</v>
      </c>
      <c r="AA12" s="111">
        <v>22.5</v>
      </c>
    </row>
    <row r="13" spans="1:28">
      <c r="A13" s="12" t="s">
        <v>87</v>
      </c>
      <c r="B13" s="10">
        <v>2694</v>
      </c>
      <c r="C13" s="11">
        <v>17.8</v>
      </c>
      <c r="D13" s="13">
        <v>253</v>
      </c>
      <c r="E13" s="11">
        <v>13.6</v>
      </c>
      <c r="F13" s="13">
        <v>895</v>
      </c>
      <c r="G13" s="11">
        <v>17</v>
      </c>
      <c r="H13" s="13">
        <v>891</v>
      </c>
      <c r="I13" s="11">
        <v>20.9</v>
      </c>
      <c r="J13" s="13">
        <v>462</v>
      </c>
      <c r="K13" s="11">
        <v>18.8</v>
      </c>
      <c r="L13" s="13">
        <v>192</v>
      </c>
      <c r="M13" s="11">
        <v>15.2</v>
      </c>
      <c r="O13" s="84" t="s">
        <v>1046</v>
      </c>
      <c r="P13" s="112">
        <v>1186</v>
      </c>
      <c r="Q13" s="111">
        <v>7.1</v>
      </c>
      <c r="R13" s="111">
        <v>339</v>
      </c>
      <c r="S13" s="111">
        <v>6.2</v>
      </c>
      <c r="T13" s="111">
        <v>323</v>
      </c>
      <c r="U13" s="111">
        <v>6.2</v>
      </c>
      <c r="V13" s="111">
        <v>288</v>
      </c>
      <c r="W13" s="111">
        <v>7.8</v>
      </c>
      <c r="X13" s="111">
        <v>167</v>
      </c>
      <c r="Y13" s="111">
        <v>9.6999999999999993</v>
      </c>
      <c r="Z13" s="111">
        <v>69</v>
      </c>
      <c r="AA13" s="111">
        <v>9.9</v>
      </c>
    </row>
    <row r="14" spans="1:28">
      <c r="A14" s="12" t="s">
        <v>88</v>
      </c>
      <c r="B14" s="10">
        <v>2403</v>
      </c>
      <c r="C14" s="11">
        <v>15.9</v>
      </c>
      <c r="D14" s="13">
        <v>255</v>
      </c>
      <c r="E14" s="11">
        <v>13.7</v>
      </c>
      <c r="F14" s="13">
        <v>699</v>
      </c>
      <c r="G14" s="11">
        <v>13.2</v>
      </c>
      <c r="H14" s="13">
        <v>722</v>
      </c>
      <c r="I14" s="11">
        <v>17</v>
      </c>
      <c r="J14" s="13">
        <v>471</v>
      </c>
      <c r="K14" s="11">
        <v>19.2</v>
      </c>
      <c r="L14" s="13">
        <v>255</v>
      </c>
      <c r="M14" s="11">
        <v>20.2</v>
      </c>
      <c r="O14" s="84" t="s">
        <v>1047</v>
      </c>
      <c r="P14" s="112">
        <v>1677</v>
      </c>
      <c r="Q14" s="111">
        <v>10</v>
      </c>
      <c r="R14" s="111">
        <v>429</v>
      </c>
      <c r="S14" s="111">
        <v>7.9</v>
      </c>
      <c r="T14" s="111">
        <v>514</v>
      </c>
      <c r="U14" s="111">
        <v>9.9</v>
      </c>
      <c r="V14" s="111">
        <v>391</v>
      </c>
      <c r="W14" s="111">
        <v>10.6</v>
      </c>
      <c r="X14" s="111">
        <v>238</v>
      </c>
      <c r="Y14" s="111">
        <v>13.8</v>
      </c>
      <c r="Z14" s="111">
        <v>106</v>
      </c>
      <c r="AA14" s="111">
        <v>15.1</v>
      </c>
    </row>
    <row r="15" spans="1:28">
      <c r="A15" s="12" t="s">
        <v>89</v>
      </c>
      <c r="B15" s="10">
        <v>1855</v>
      </c>
      <c r="C15" s="11">
        <v>12.3</v>
      </c>
      <c r="D15" s="13">
        <v>155</v>
      </c>
      <c r="E15" s="11">
        <v>8.3000000000000007</v>
      </c>
      <c r="F15" s="13">
        <v>562</v>
      </c>
      <c r="G15" s="11">
        <v>10.7</v>
      </c>
      <c r="H15" s="13">
        <v>485</v>
      </c>
      <c r="I15" s="11">
        <v>11.4</v>
      </c>
      <c r="J15" s="13">
        <v>397</v>
      </c>
      <c r="K15" s="11">
        <v>16.100000000000001</v>
      </c>
      <c r="L15" s="13">
        <v>256</v>
      </c>
      <c r="M15" s="11">
        <v>20.3</v>
      </c>
      <c r="O15" s="84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</row>
    <row r="16" spans="1:28">
      <c r="A16" s="12" t="s">
        <v>90</v>
      </c>
      <c r="B16" s="10">
        <v>1578</v>
      </c>
      <c r="C16" s="11">
        <v>10.4</v>
      </c>
      <c r="D16" s="13">
        <v>128</v>
      </c>
      <c r="E16" s="11">
        <v>6.9</v>
      </c>
      <c r="F16" s="13">
        <v>447</v>
      </c>
      <c r="G16" s="11">
        <v>8.5</v>
      </c>
      <c r="H16" s="13">
        <v>437</v>
      </c>
      <c r="I16" s="11">
        <v>10.3</v>
      </c>
      <c r="J16" s="13">
        <v>352</v>
      </c>
      <c r="K16" s="11">
        <v>14.3</v>
      </c>
      <c r="L16" s="13">
        <v>214</v>
      </c>
      <c r="M16" s="11">
        <v>17</v>
      </c>
      <c r="O16" s="84" t="s">
        <v>1057</v>
      </c>
      <c r="P16" s="91">
        <v>35137</v>
      </c>
      <c r="Q16" s="92" t="s">
        <v>92</v>
      </c>
      <c r="R16" s="91">
        <v>30259</v>
      </c>
      <c r="S16" s="92" t="s">
        <v>92</v>
      </c>
      <c r="T16" s="91">
        <v>32415</v>
      </c>
      <c r="U16" s="92" t="s">
        <v>92</v>
      </c>
      <c r="V16" s="91">
        <v>37733</v>
      </c>
      <c r="W16" s="92" t="s">
        <v>92</v>
      </c>
      <c r="X16" s="91">
        <v>43442</v>
      </c>
      <c r="Y16" s="92" t="s">
        <v>92</v>
      </c>
      <c r="Z16" s="91">
        <v>46916</v>
      </c>
      <c r="AA16" s="93" t="s">
        <v>92</v>
      </c>
    </row>
    <row r="17" spans="1:33">
      <c r="A17" s="12" t="s">
        <v>112</v>
      </c>
      <c r="B17" s="10">
        <v>27337</v>
      </c>
      <c r="C17" s="11" t="s">
        <v>92</v>
      </c>
      <c r="D17" s="10">
        <v>21762</v>
      </c>
      <c r="E17" s="11" t="s">
        <v>92</v>
      </c>
      <c r="F17" s="10">
        <v>24690</v>
      </c>
      <c r="G17" s="11" t="s">
        <v>92</v>
      </c>
      <c r="H17" s="10">
        <v>28459</v>
      </c>
      <c r="I17" s="11" t="s">
        <v>92</v>
      </c>
      <c r="J17" s="10">
        <v>34474</v>
      </c>
      <c r="K17" s="11" t="s">
        <v>92</v>
      </c>
      <c r="L17" s="10">
        <v>40095</v>
      </c>
      <c r="M17" s="11" t="s">
        <v>92</v>
      </c>
      <c r="O17" s="82" t="s">
        <v>547</v>
      </c>
      <c r="P17" s="110">
        <v>10448</v>
      </c>
      <c r="Q17" s="109">
        <v>100</v>
      </c>
      <c r="R17" s="110">
        <v>3621</v>
      </c>
      <c r="S17" s="109">
        <v>100</v>
      </c>
      <c r="T17" s="110">
        <v>3151</v>
      </c>
      <c r="U17" s="109">
        <v>100</v>
      </c>
      <c r="V17" s="110">
        <v>2234</v>
      </c>
      <c r="W17" s="109">
        <v>100</v>
      </c>
      <c r="X17" s="110">
        <v>1046</v>
      </c>
      <c r="Y17" s="109">
        <v>100</v>
      </c>
      <c r="Z17" s="109">
        <v>396</v>
      </c>
      <c r="AA17" s="109">
        <v>100</v>
      </c>
    </row>
    <row r="18" spans="1:33">
      <c r="A18" s="9"/>
      <c r="B18" s="10"/>
      <c r="C18" s="11"/>
      <c r="D18" s="13"/>
      <c r="E18" s="11"/>
      <c r="F18" s="13"/>
      <c r="G18" s="11"/>
      <c r="H18" s="13"/>
      <c r="I18" s="11"/>
      <c r="J18" s="13"/>
      <c r="K18" s="11"/>
      <c r="L18" s="13"/>
      <c r="M18" s="11"/>
      <c r="O18" s="84" t="s">
        <v>1041</v>
      </c>
      <c r="P18" s="111">
        <v>786</v>
      </c>
      <c r="Q18" s="111">
        <v>7.5</v>
      </c>
      <c r="R18" s="111">
        <v>400</v>
      </c>
      <c r="S18" s="111">
        <v>11</v>
      </c>
      <c r="T18" s="111">
        <v>226</v>
      </c>
      <c r="U18" s="111">
        <v>7.2</v>
      </c>
      <c r="V18" s="111">
        <v>101</v>
      </c>
      <c r="W18" s="111">
        <v>4.5</v>
      </c>
      <c r="X18" s="111">
        <v>50</v>
      </c>
      <c r="Y18" s="111">
        <v>4.8</v>
      </c>
      <c r="Z18" s="111">
        <v>9</v>
      </c>
      <c r="AA18" s="111">
        <v>2.2999999999999998</v>
      </c>
      <c r="AE18" s="100">
        <f>R18/$R$17</f>
        <v>0.11046672190002761</v>
      </c>
      <c r="AG18" s="100">
        <f>T18/$T$17</f>
        <v>7.1723262456363054E-2</v>
      </c>
    </row>
    <row r="19" spans="1:33">
      <c r="A19" s="9" t="s">
        <v>63</v>
      </c>
      <c r="B19" s="10">
        <v>9715</v>
      </c>
      <c r="C19" s="11">
        <v>100</v>
      </c>
      <c r="D19" s="10">
        <v>1350</v>
      </c>
      <c r="E19" s="11">
        <v>100</v>
      </c>
      <c r="F19" s="10">
        <v>3482</v>
      </c>
      <c r="G19" s="11">
        <v>100</v>
      </c>
      <c r="H19" s="10">
        <v>2692</v>
      </c>
      <c r="I19" s="11">
        <v>100</v>
      </c>
      <c r="J19" s="10">
        <v>1477</v>
      </c>
      <c r="K19" s="11">
        <v>100</v>
      </c>
      <c r="L19" s="13">
        <v>715</v>
      </c>
      <c r="M19" s="11">
        <v>100</v>
      </c>
      <c r="O19" s="84" t="s">
        <v>1042</v>
      </c>
      <c r="P19" s="112">
        <v>3093</v>
      </c>
      <c r="Q19" s="111">
        <v>29.6</v>
      </c>
      <c r="R19" s="112">
        <v>1285</v>
      </c>
      <c r="S19" s="111">
        <v>35.5</v>
      </c>
      <c r="T19" s="111">
        <v>969</v>
      </c>
      <c r="U19" s="111">
        <v>30.8</v>
      </c>
      <c r="V19" s="111">
        <v>578</v>
      </c>
      <c r="W19" s="111">
        <v>25.9</v>
      </c>
      <c r="X19" s="111">
        <v>202</v>
      </c>
      <c r="Y19" s="111">
        <v>19.3</v>
      </c>
      <c r="Z19" s="111">
        <v>58</v>
      </c>
      <c r="AA19" s="111">
        <v>14.7</v>
      </c>
      <c r="AE19" s="100">
        <f t="shared" ref="AE19:AE24" si="0">AE18+R19/$R$17</f>
        <v>0.46534106600386632</v>
      </c>
      <c r="AG19" s="100">
        <f t="shared" ref="AG19:AG24" si="1">AG18+T19/$T$17</f>
        <v>0.37924468422722946</v>
      </c>
    </row>
    <row r="20" spans="1:33">
      <c r="A20" s="12" t="s">
        <v>83</v>
      </c>
      <c r="B20" s="13">
        <v>313</v>
      </c>
      <c r="C20" s="11">
        <v>3.2</v>
      </c>
      <c r="D20" s="13">
        <v>69</v>
      </c>
      <c r="E20" s="11">
        <v>5.0999999999999996</v>
      </c>
      <c r="F20" s="13">
        <v>118</v>
      </c>
      <c r="G20" s="11">
        <v>3.4</v>
      </c>
      <c r="H20" s="13">
        <v>72</v>
      </c>
      <c r="I20" s="11">
        <v>2.7</v>
      </c>
      <c r="J20" s="13">
        <v>35</v>
      </c>
      <c r="K20" s="11">
        <v>2.4</v>
      </c>
      <c r="L20" s="13">
        <v>19</v>
      </c>
      <c r="M20" s="11">
        <v>2.6</v>
      </c>
      <c r="O20" s="84" t="s">
        <v>1043</v>
      </c>
      <c r="P20" s="112">
        <v>1703</v>
      </c>
      <c r="Q20" s="111">
        <v>16.3</v>
      </c>
      <c r="R20" s="111">
        <v>594</v>
      </c>
      <c r="S20" s="111">
        <v>16.399999999999999</v>
      </c>
      <c r="T20" s="111">
        <v>519</v>
      </c>
      <c r="U20" s="111">
        <v>16.5</v>
      </c>
      <c r="V20" s="111">
        <v>381</v>
      </c>
      <c r="W20" s="111">
        <v>17.100000000000001</v>
      </c>
      <c r="X20" s="111">
        <v>149</v>
      </c>
      <c r="Y20" s="111">
        <v>14.2</v>
      </c>
      <c r="Z20" s="111">
        <v>59</v>
      </c>
      <c r="AA20" s="111">
        <v>15</v>
      </c>
      <c r="AE20" s="100">
        <f t="shared" si="0"/>
        <v>0.62938414802540732</v>
      </c>
      <c r="AG20" s="100">
        <f t="shared" si="1"/>
        <v>0.54395430022215174</v>
      </c>
    </row>
    <row r="21" spans="1:33">
      <c r="A21" s="12" t="s">
        <v>84</v>
      </c>
      <c r="B21" s="13">
        <v>898</v>
      </c>
      <c r="C21" s="11">
        <v>9.1999999999999993</v>
      </c>
      <c r="D21" s="13">
        <v>235</v>
      </c>
      <c r="E21" s="11">
        <v>17.399999999999999</v>
      </c>
      <c r="F21" s="13">
        <v>382</v>
      </c>
      <c r="G21" s="11">
        <v>11</v>
      </c>
      <c r="H21" s="13">
        <v>189</v>
      </c>
      <c r="I21" s="11">
        <v>7</v>
      </c>
      <c r="J21" s="13">
        <v>62</v>
      </c>
      <c r="K21" s="11">
        <v>4.2</v>
      </c>
      <c r="L21" s="13">
        <v>30</v>
      </c>
      <c r="M21" s="11">
        <v>4.0999999999999996</v>
      </c>
      <c r="O21" s="84" t="s">
        <v>1044</v>
      </c>
      <c r="P21" s="112">
        <v>1164</v>
      </c>
      <c r="Q21" s="111">
        <v>11.1</v>
      </c>
      <c r="R21" s="111">
        <v>322</v>
      </c>
      <c r="S21" s="111">
        <v>8.9</v>
      </c>
      <c r="T21" s="111">
        <v>357</v>
      </c>
      <c r="U21" s="111">
        <v>11.3</v>
      </c>
      <c r="V21" s="111">
        <v>288</v>
      </c>
      <c r="W21" s="111">
        <v>12.9</v>
      </c>
      <c r="X21" s="111">
        <v>143</v>
      </c>
      <c r="Y21" s="111">
        <v>13.7</v>
      </c>
      <c r="Z21" s="111">
        <v>53</v>
      </c>
      <c r="AA21" s="111">
        <v>13.5</v>
      </c>
      <c r="AE21" s="100">
        <f t="shared" si="0"/>
        <v>0.71830985915492951</v>
      </c>
      <c r="AG21" s="100">
        <f t="shared" si="1"/>
        <v>0.65725166613773411</v>
      </c>
    </row>
    <row r="22" spans="1:33">
      <c r="A22" s="12" t="s">
        <v>85</v>
      </c>
      <c r="B22" s="10">
        <v>1399</v>
      </c>
      <c r="C22" s="11">
        <v>14.4</v>
      </c>
      <c r="D22" s="13">
        <v>251</v>
      </c>
      <c r="E22" s="11">
        <v>18.600000000000001</v>
      </c>
      <c r="F22" s="13">
        <v>591</v>
      </c>
      <c r="G22" s="11">
        <v>17</v>
      </c>
      <c r="H22" s="13">
        <v>362</v>
      </c>
      <c r="I22" s="11">
        <v>13.4</v>
      </c>
      <c r="J22" s="13">
        <v>140</v>
      </c>
      <c r="K22" s="11">
        <v>9.5</v>
      </c>
      <c r="L22" s="13">
        <v>56</v>
      </c>
      <c r="M22" s="11">
        <v>7.8</v>
      </c>
      <c r="O22" s="84" t="s">
        <v>1045</v>
      </c>
      <c r="P22" s="112">
        <v>1630</v>
      </c>
      <c r="Q22" s="111">
        <v>15.6</v>
      </c>
      <c r="R22" s="111">
        <v>443</v>
      </c>
      <c r="S22" s="111">
        <v>12.2</v>
      </c>
      <c r="T22" s="111">
        <v>484</v>
      </c>
      <c r="U22" s="111">
        <v>15.4</v>
      </c>
      <c r="V22" s="111">
        <v>391</v>
      </c>
      <c r="W22" s="111">
        <v>17.5</v>
      </c>
      <c r="X22" s="111">
        <v>223</v>
      </c>
      <c r="Y22" s="111">
        <v>21.3</v>
      </c>
      <c r="Z22" s="111">
        <v>89</v>
      </c>
      <c r="AA22" s="111">
        <v>22.5</v>
      </c>
      <c r="AE22" s="100">
        <f t="shared" si="0"/>
        <v>0.84065175365921008</v>
      </c>
      <c r="AG22" s="100">
        <f t="shared" si="1"/>
        <v>0.81085369723897183</v>
      </c>
    </row>
    <row r="23" spans="1:33">
      <c r="A23" s="12" t="s">
        <v>86</v>
      </c>
      <c r="B23" s="10">
        <v>1275</v>
      </c>
      <c r="C23" s="11">
        <v>13.1</v>
      </c>
      <c r="D23" s="13">
        <v>196</v>
      </c>
      <c r="E23" s="11">
        <v>14.5</v>
      </c>
      <c r="F23" s="13">
        <v>563</v>
      </c>
      <c r="G23" s="11">
        <v>16.2</v>
      </c>
      <c r="H23" s="13">
        <v>338</v>
      </c>
      <c r="I23" s="11">
        <v>12.6</v>
      </c>
      <c r="J23" s="13">
        <v>126</v>
      </c>
      <c r="K23" s="11">
        <v>8.5</v>
      </c>
      <c r="L23" s="13">
        <v>53</v>
      </c>
      <c r="M23" s="11">
        <v>7.3</v>
      </c>
      <c r="O23" s="84" t="s">
        <v>1046</v>
      </c>
      <c r="P23" s="111">
        <v>830</v>
      </c>
      <c r="Q23" s="111">
        <v>7.9</v>
      </c>
      <c r="R23" s="111">
        <v>255</v>
      </c>
      <c r="S23" s="111">
        <v>7.1</v>
      </c>
      <c r="T23" s="111">
        <v>227</v>
      </c>
      <c r="U23" s="111">
        <v>7.2</v>
      </c>
      <c r="V23" s="111">
        <v>186</v>
      </c>
      <c r="W23" s="111">
        <v>8.3000000000000007</v>
      </c>
      <c r="X23" s="111">
        <v>111</v>
      </c>
      <c r="Y23" s="111">
        <v>10.6</v>
      </c>
      <c r="Z23" s="111">
        <v>51</v>
      </c>
      <c r="AA23" s="111">
        <v>12.8</v>
      </c>
      <c r="AE23" s="100">
        <f t="shared" si="0"/>
        <v>0.9110742888704777</v>
      </c>
      <c r="AG23" s="100">
        <f t="shared" si="1"/>
        <v>0.88289431926372586</v>
      </c>
    </row>
    <row r="24" spans="1:33">
      <c r="A24" s="12" t="s">
        <v>87</v>
      </c>
      <c r="B24" s="10">
        <v>1729</v>
      </c>
      <c r="C24" s="11">
        <v>17.8</v>
      </c>
      <c r="D24" s="13">
        <v>175</v>
      </c>
      <c r="E24" s="11">
        <v>13</v>
      </c>
      <c r="F24" s="13">
        <v>613</v>
      </c>
      <c r="G24" s="11">
        <v>17.600000000000001</v>
      </c>
      <c r="H24" s="13">
        <v>566</v>
      </c>
      <c r="I24" s="11">
        <v>21</v>
      </c>
      <c r="J24" s="13">
        <v>274</v>
      </c>
      <c r="K24" s="11">
        <v>18.5</v>
      </c>
      <c r="L24" s="13">
        <v>101</v>
      </c>
      <c r="M24" s="11">
        <v>14.1</v>
      </c>
      <c r="O24" s="84" t="s">
        <v>1047</v>
      </c>
      <c r="P24" s="112">
        <v>1242</v>
      </c>
      <c r="Q24" s="111">
        <v>11.9</v>
      </c>
      <c r="R24" s="111">
        <v>321</v>
      </c>
      <c r="S24" s="111">
        <v>8.9</v>
      </c>
      <c r="T24" s="111">
        <v>368</v>
      </c>
      <c r="U24" s="111">
        <v>11.7</v>
      </c>
      <c r="V24" s="111">
        <v>309</v>
      </c>
      <c r="W24" s="111">
        <v>13.8</v>
      </c>
      <c r="X24" s="111">
        <v>168</v>
      </c>
      <c r="Y24" s="111">
        <v>16.100000000000001</v>
      </c>
      <c r="Z24" s="111">
        <v>76</v>
      </c>
      <c r="AA24" s="111">
        <v>19.100000000000001</v>
      </c>
      <c r="AE24" s="100">
        <f t="shared" si="0"/>
        <v>0.99972383319524982</v>
      </c>
      <c r="AG24" s="100">
        <f t="shared" si="1"/>
        <v>0.99968264043160904</v>
      </c>
    </row>
    <row r="25" spans="1:33">
      <c r="A25" s="12" t="s">
        <v>88</v>
      </c>
      <c r="B25" s="10">
        <v>1600</v>
      </c>
      <c r="C25" s="11">
        <v>16.5</v>
      </c>
      <c r="D25" s="13">
        <v>201</v>
      </c>
      <c r="E25" s="11">
        <v>14.9</v>
      </c>
      <c r="F25" s="13">
        <v>455</v>
      </c>
      <c r="G25" s="11">
        <v>13.1</v>
      </c>
      <c r="H25" s="13">
        <v>491</v>
      </c>
      <c r="I25" s="11">
        <v>18.2</v>
      </c>
      <c r="J25" s="13">
        <v>306</v>
      </c>
      <c r="K25" s="11">
        <v>20.7</v>
      </c>
      <c r="L25" s="13">
        <v>146</v>
      </c>
      <c r="M25" s="11">
        <v>20.5</v>
      </c>
      <c r="O25" s="84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</row>
    <row r="26" spans="1:33">
      <c r="A26" s="12" t="s">
        <v>89</v>
      </c>
      <c r="B26" s="10">
        <v>1268</v>
      </c>
      <c r="C26" s="11">
        <v>13.1</v>
      </c>
      <c r="D26" s="13">
        <v>121</v>
      </c>
      <c r="E26" s="11">
        <v>9</v>
      </c>
      <c r="F26" s="13">
        <v>397</v>
      </c>
      <c r="G26" s="11">
        <v>11.4</v>
      </c>
      <c r="H26" s="13">
        <v>355</v>
      </c>
      <c r="I26" s="11">
        <v>13.2</v>
      </c>
      <c r="J26" s="13">
        <v>245</v>
      </c>
      <c r="K26" s="11">
        <v>16.600000000000001</v>
      </c>
      <c r="L26" s="13">
        <v>150</v>
      </c>
      <c r="M26" s="11">
        <v>20.9</v>
      </c>
      <c r="O26" s="84" t="s">
        <v>1057</v>
      </c>
      <c r="P26" s="91">
        <v>36693</v>
      </c>
      <c r="Q26" s="92" t="s">
        <v>92</v>
      </c>
      <c r="R26" s="91">
        <v>31236</v>
      </c>
      <c r="S26" s="92" t="s">
        <v>92</v>
      </c>
      <c r="T26" s="91">
        <v>36165</v>
      </c>
      <c r="U26" s="92" t="s">
        <v>92</v>
      </c>
      <c r="V26" s="91">
        <v>40913</v>
      </c>
      <c r="W26" s="92" t="s">
        <v>92</v>
      </c>
      <c r="X26" s="91">
        <v>47267</v>
      </c>
      <c r="Y26" s="92" t="s">
        <v>92</v>
      </c>
      <c r="Z26" s="91">
        <v>51980</v>
      </c>
      <c r="AA26" s="93" t="s">
        <v>92</v>
      </c>
    </row>
    <row r="27" spans="1:33">
      <c r="A27" s="12" t="s">
        <v>90</v>
      </c>
      <c r="B27" s="10">
        <v>1233</v>
      </c>
      <c r="C27" s="11">
        <v>12.7</v>
      </c>
      <c r="D27" s="13">
        <v>102</v>
      </c>
      <c r="E27" s="11">
        <v>7.5</v>
      </c>
      <c r="F27" s="13">
        <v>364</v>
      </c>
      <c r="G27" s="11">
        <v>10.4</v>
      </c>
      <c r="H27" s="13">
        <v>318</v>
      </c>
      <c r="I27" s="11">
        <v>11.8</v>
      </c>
      <c r="J27" s="13">
        <v>289</v>
      </c>
      <c r="K27" s="11">
        <v>19.600000000000001</v>
      </c>
      <c r="L27" s="13">
        <v>162</v>
      </c>
      <c r="M27" s="11">
        <v>22.6</v>
      </c>
      <c r="O27" s="82" t="s">
        <v>736</v>
      </c>
      <c r="P27" s="110">
        <v>6299</v>
      </c>
      <c r="Q27" s="109">
        <v>100</v>
      </c>
      <c r="R27" s="110">
        <v>1810</v>
      </c>
      <c r="S27" s="109">
        <v>100</v>
      </c>
      <c r="T27" s="110">
        <v>2045</v>
      </c>
      <c r="U27" s="109">
        <v>100</v>
      </c>
      <c r="V27" s="110">
        <v>1458</v>
      </c>
      <c r="W27" s="109">
        <v>100</v>
      </c>
      <c r="X27" s="109">
        <v>681</v>
      </c>
      <c r="Y27" s="109">
        <v>100</v>
      </c>
      <c r="Z27" s="109">
        <v>305</v>
      </c>
      <c r="AA27" s="109">
        <v>100</v>
      </c>
    </row>
    <row r="28" spans="1:33">
      <c r="A28" s="12" t="s">
        <v>112</v>
      </c>
      <c r="B28" s="10">
        <v>30213</v>
      </c>
      <c r="C28" s="11" t="s">
        <v>92</v>
      </c>
      <c r="D28" s="10">
        <v>22386</v>
      </c>
      <c r="E28" s="11" t="s">
        <v>92</v>
      </c>
      <c r="F28" s="10">
        <v>25866</v>
      </c>
      <c r="G28" s="11" t="s">
        <v>92</v>
      </c>
      <c r="H28" s="10">
        <v>30852</v>
      </c>
      <c r="I28" s="11" t="s">
        <v>92</v>
      </c>
      <c r="J28" s="10">
        <v>39251</v>
      </c>
      <c r="K28" s="11" t="s">
        <v>92</v>
      </c>
      <c r="L28" s="10">
        <v>44080</v>
      </c>
      <c r="M28" s="11" t="s">
        <v>92</v>
      </c>
      <c r="O28" s="84" t="s">
        <v>1041</v>
      </c>
      <c r="P28" s="111">
        <v>603</v>
      </c>
      <c r="Q28" s="111">
        <v>9.6</v>
      </c>
      <c r="R28" s="111">
        <v>248</v>
      </c>
      <c r="S28" s="111">
        <v>13.7</v>
      </c>
      <c r="T28" s="111">
        <v>199</v>
      </c>
      <c r="U28" s="111">
        <v>9.6999999999999993</v>
      </c>
      <c r="V28" s="111">
        <v>119</v>
      </c>
      <c r="W28" s="111">
        <v>8.1</v>
      </c>
      <c r="X28" s="111">
        <v>25</v>
      </c>
      <c r="Y28" s="111">
        <v>3.6</v>
      </c>
      <c r="Z28" s="111">
        <v>13</v>
      </c>
      <c r="AA28" s="111">
        <v>4.2</v>
      </c>
      <c r="AE28" s="100">
        <f>R28/$R$27</f>
        <v>0.13701657458563535</v>
      </c>
      <c r="AG28" s="100">
        <f>T28/$T$27</f>
        <v>9.7310513447432759E-2</v>
      </c>
    </row>
    <row r="29" spans="1:33">
      <c r="A29" s="9"/>
      <c r="B29" s="10"/>
      <c r="C29" s="11"/>
      <c r="D29" s="13"/>
      <c r="E29" s="11"/>
      <c r="F29" s="13"/>
      <c r="G29" s="11"/>
      <c r="H29" s="13"/>
      <c r="I29" s="11"/>
      <c r="J29" s="13"/>
      <c r="K29" s="11"/>
      <c r="L29" s="13"/>
      <c r="M29" s="11"/>
      <c r="O29" s="84" t="s">
        <v>1042</v>
      </c>
      <c r="P29" s="112">
        <v>2295</v>
      </c>
      <c r="Q29" s="111">
        <v>36.4</v>
      </c>
      <c r="R29" s="111">
        <v>744</v>
      </c>
      <c r="S29" s="111">
        <v>41.1</v>
      </c>
      <c r="T29" s="111">
        <v>807</v>
      </c>
      <c r="U29" s="111">
        <v>39.5</v>
      </c>
      <c r="V29" s="111">
        <v>483</v>
      </c>
      <c r="W29" s="111">
        <v>33.1</v>
      </c>
      <c r="X29" s="111">
        <v>188</v>
      </c>
      <c r="Y29" s="111">
        <v>27.6</v>
      </c>
      <c r="Z29" s="111">
        <v>72</v>
      </c>
      <c r="AA29" s="111">
        <v>23.6</v>
      </c>
      <c r="AE29" s="100">
        <f t="shared" ref="AE29:AE34" si="2">AE28+R29/$R$27</f>
        <v>0.54806629834254139</v>
      </c>
      <c r="AG29" s="100">
        <f t="shared" ref="AG29:AG34" si="3">AG28+T29/$T$27</f>
        <v>0.49193154034229825</v>
      </c>
    </row>
    <row r="30" spans="1:33">
      <c r="A30" s="9" t="s">
        <v>64</v>
      </c>
      <c r="B30" s="10">
        <v>5399</v>
      </c>
      <c r="C30" s="11">
        <v>100</v>
      </c>
      <c r="D30" s="13">
        <v>508</v>
      </c>
      <c r="E30" s="11">
        <v>100</v>
      </c>
      <c r="F30" s="10">
        <v>1792</v>
      </c>
      <c r="G30" s="11">
        <v>100</v>
      </c>
      <c r="H30" s="10">
        <v>1566</v>
      </c>
      <c r="I30" s="11">
        <v>100</v>
      </c>
      <c r="J30" s="13">
        <v>983</v>
      </c>
      <c r="K30" s="11">
        <v>100</v>
      </c>
      <c r="L30" s="13">
        <v>549</v>
      </c>
      <c r="M30" s="11">
        <v>100</v>
      </c>
      <c r="O30" s="84" t="s">
        <v>1043</v>
      </c>
      <c r="P30" s="112">
        <v>1020</v>
      </c>
      <c r="Q30" s="111">
        <v>16.2</v>
      </c>
      <c r="R30" s="111">
        <v>228</v>
      </c>
      <c r="S30" s="111">
        <v>12.6</v>
      </c>
      <c r="T30" s="111">
        <v>360</v>
      </c>
      <c r="U30" s="111">
        <v>17.600000000000001</v>
      </c>
      <c r="V30" s="111">
        <v>255</v>
      </c>
      <c r="W30" s="111">
        <v>17.5</v>
      </c>
      <c r="X30" s="111">
        <v>127</v>
      </c>
      <c r="Y30" s="111">
        <v>18.600000000000001</v>
      </c>
      <c r="Z30" s="111">
        <v>50</v>
      </c>
      <c r="AA30" s="111">
        <v>16.3</v>
      </c>
      <c r="AE30" s="100">
        <f t="shared" si="2"/>
        <v>0.67403314917127066</v>
      </c>
      <c r="AG30" s="100">
        <f t="shared" si="3"/>
        <v>0.66797066014669926</v>
      </c>
    </row>
    <row r="31" spans="1:33">
      <c r="A31" s="12" t="s">
        <v>83</v>
      </c>
      <c r="B31" s="13">
        <v>300</v>
      </c>
      <c r="C31" s="11">
        <v>5.6</v>
      </c>
      <c r="D31" s="13">
        <v>45</v>
      </c>
      <c r="E31" s="11">
        <v>8.9</v>
      </c>
      <c r="F31" s="13">
        <v>111</v>
      </c>
      <c r="G31" s="11">
        <v>6.2</v>
      </c>
      <c r="H31" s="13">
        <v>72</v>
      </c>
      <c r="I31" s="11">
        <v>4.5999999999999996</v>
      </c>
      <c r="J31" s="13">
        <v>41</v>
      </c>
      <c r="K31" s="11">
        <v>4.0999999999999996</v>
      </c>
      <c r="L31" s="13">
        <v>30</v>
      </c>
      <c r="M31" s="11">
        <v>5.5</v>
      </c>
      <c r="O31" s="84" t="s">
        <v>1044</v>
      </c>
      <c r="P31" s="111">
        <v>677</v>
      </c>
      <c r="Q31" s="111">
        <v>10.8</v>
      </c>
      <c r="R31" s="111">
        <v>148</v>
      </c>
      <c r="S31" s="111">
        <v>8.1999999999999993</v>
      </c>
      <c r="T31" s="111">
        <v>220</v>
      </c>
      <c r="U31" s="111">
        <v>10.7</v>
      </c>
      <c r="V31" s="111">
        <v>169</v>
      </c>
      <c r="W31" s="111">
        <v>11.6</v>
      </c>
      <c r="X31" s="111">
        <v>88</v>
      </c>
      <c r="Y31" s="111">
        <v>12.9</v>
      </c>
      <c r="Z31" s="111">
        <v>53</v>
      </c>
      <c r="AA31" s="111">
        <v>17.3</v>
      </c>
      <c r="AE31" s="100">
        <f t="shared" si="2"/>
        <v>0.75580110497237563</v>
      </c>
      <c r="AG31" s="100">
        <f t="shared" si="3"/>
        <v>0.7755501222493888</v>
      </c>
    </row>
    <row r="32" spans="1:33">
      <c r="A32" s="12" t="s">
        <v>84</v>
      </c>
      <c r="B32" s="13">
        <v>737</v>
      </c>
      <c r="C32" s="11">
        <v>13.7</v>
      </c>
      <c r="D32" s="13">
        <v>105</v>
      </c>
      <c r="E32" s="11">
        <v>20.7</v>
      </c>
      <c r="F32" s="13">
        <v>321</v>
      </c>
      <c r="G32" s="11">
        <v>17.899999999999999</v>
      </c>
      <c r="H32" s="13">
        <v>197</v>
      </c>
      <c r="I32" s="11">
        <v>12.6</v>
      </c>
      <c r="J32" s="13">
        <v>82</v>
      </c>
      <c r="K32" s="11">
        <v>8.3000000000000007</v>
      </c>
      <c r="L32" s="13">
        <v>32</v>
      </c>
      <c r="M32" s="11">
        <v>5.8</v>
      </c>
      <c r="O32" s="84" t="s">
        <v>1045</v>
      </c>
      <c r="P32" s="111">
        <v>913</v>
      </c>
      <c r="Q32" s="111">
        <v>14.5</v>
      </c>
      <c r="R32" s="111">
        <v>251</v>
      </c>
      <c r="S32" s="111">
        <v>13.8</v>
      </c>
      <c r="T32" s="111">
        <v>217</v>
      </c>
      <c r="U32" s="111">
        <v>10.6</v>
      </c>
      <c r="V32" s="111">
        <v>248</v>
      </c>
      <c r="W32" s="111">
        <v>17</v>
      </c>
      <c r="X32" s="111">
        <v>129</v>
      </c>
      <c r="Y32" s="111">
        <v>18.899999999999999</v>
      </c>
      <c r="Z32" s="111">
        <v>69</v>
      </c>
      <c r="AA32" s="111">
        <v>22.5</v>
      </c>
      <c r="AE32" s="100">
        <f t="shared" si="2"/>
        <v>0.89447513812154689</v>
      </c>
      <c r="AG32" s="100">
        <f t="shared" si="3"/>
        <v>0.88166259168704164</v>
      </c>
    </row>
    <row r="33" spans="1:33">
      <c r="A33" s="12" t="s">
        <v>85</v>
      </c>
      <c r="B33" s="13">
        <v>864</v>
      </c>
      <c r="C33" s="11">
        <v>16</v>
      </c>
      <c r="D33" s="13">
        <v>99</v>
      </c>
      <c r="E33" s="11">
        <v>19.600000000000001</v>
      </c>
      <c r="F33" s="13">
        <v>333</v>
      </c>
      <c r="G33" s="11">
        <v>18.600000000000001</v>
      </c>
      <c r="H33" s="13">
        <v>245</v>
      </c>
      <c r="I33" s="11">
        <v>15.6</v>
      </c>
      <c r="J33" s="13">
        <v>137</v>
      </c>
      <c r="K33" s="11">
        <v>13.9</v>
      </c>
      <c r="L33" s="13">
        <v>50</v>
      </c>
      <c r="M33" s="11">
        <v>9.1999999999999993</v>
      </c>
      <c r="O33" s="84" t="s">
        <v>1046</v>
      </c>
      <c r="P33" s="111">
        <v>356</v>
      </c>
      <c r="Q33" s="111">
        <v>5.7</v>
      </c>
      <c r="R33" s="111">
        <v>83</v>
      </c>
      <c r="S33" s="111">
        <v>4.5999999999999996</v>
      </c>
      <c r="T33" s="111">
        <v>96</v>
      </c>
      <c r="U33" s="111">
        <v>4.7</v>
      </c>
      <c r="V33" s="111">
        <v>102</v>
      </c>
      <c r="W33" s="111">
        <v>7</v>
      </c>
      <c r="X33" s="111">
        <v>56</v>
      </c>
      <c r="Y33" s="111">
        <v>8.3000000000000007</v>
      </c>
      <c r="Z33" s="111">
        <v>19</v>
      </c>
      <c r="AA33" s="111">
        <v>6.1</v>
      </c>
      <c r="AE33" s="100">
        <f t="shared" si="2"/>
        <v>0.94033149171270713</v>
      </c>
      <c r="AG33" s="100">
        <f t="shared" si="3"/>
        <v>0.92860635696821525</v>
      </c>
    </row>
    <row r="34" spans="1:33">
      <c r="A34" s="12" t="s">
        <v>86</v>
      </c>
      <c r="B34" s="13">
        <v>799</v>
      </c>
      <c r="C34" s="11">
        <v>14.8</v>
      </c>
      <c r="D34" s="13">
        <v>67</v>
      </c>
      <c r="E34" s="11">
        <v>13.1</v>
      </c>
      <c r="F34" s="13">
        <v>254</v>
      </c>
      <c r="G34" s="11">
        <v>14.2</v>
      </c>
      <c r="H34" s="13">
        <v>246</v>
      </c>
      <c r="I34" s="11">
        <v>15.7</v>
      </c>
      <c r="J34" s="13">
        <v>156</v>
      </c>
      <c r="K34" s="11">
        <v>15.9</v>
      </c>
      <c r="L34" s="13">
        <v>77</v>
      </c>
      <c r="M34" s="11">
        <v>14</v>
      </c>
      <c r="O34" s="84" t="s">
        <v>1047</v>
      </c>
      <c r="P34" s="111">
        <v>435</v>
      </c>
      <c r="Q34" s="111">
        <v>6.9</v>
      </c>
      <c r="R34" s="111">
        <v>108</v>
      </c>
      <c r="S34" s="111">
        <v>6</v>
      </c>
      <c r="T34" s="111">
        <v>146</v>
      </c>
      <c r="U34" s="111">
        <v>7.1</v>
      </c>
      <c r="V34" s="111">
        <v>82</v>
      </c>
      <c r="W34" s="111">
        <v>5.6</v>
      </c>
      <c r="X34" s="111">
        <v>69</v>
      </c>
      <c r="Y34" s="111">
        <v>10.199999999999999</v>
      </c>
      <c r="Z34" s="111">
        <v>30</v>
      </c>
      <c r="AA34" s="111">
        <v>9.8000000000000007</v>
      </c>
      <c r="AE34" s="100">
        <f t="shared" si="2"/>
        <v>1</v>
      </c>
      <c r="AG34" s="100">
        <f t="shared" si="3"/>
        <v>1</v>
      </c>
    </row>
    <row r="35" spans="1:33">
      <c r="A35" s="12" t="s">
        <v>87</v>
      </c>
      <c r="B35" s="13">
        <v>965</v>
      </c>
      <c r="C35" s="11">
        <v>17.899999999999999</v>
      </c>
      <c r="D35" s="13">
        <v>78</v>
      </c>
      <c r="E35" s="11">
        <v>15.2</v>
      </c>
      <c r="F35" s="13">
        <v>282</v>
      </c>
      <c r="G35" s="11">
        <v>15.8</v>
      </c>
      <c r="H35" s="13">
        <v>325</v>
      </c>
      <c r="I35" s="11">
        <v>20.8</v>
      </c>
      <c r="J35" s="13">
        <v>188</v>
      </c>
      <c r="K35" s="11">
        <v>19.2</v>
      </c>
      <c r="L35" s="13">
        <v>92</v>
      </c>
      <c r="M35" s="11">
        <v>16.7</v>
      </c>
      <c r="O35" s="84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E35" s="117" t="s">
        <v>79</v>
      </c>
      <c r="AG35" s="117" t="s">
        <v>79</v>
      </c>
    </row>
    <row r="36" spans="1:33">
      <c r="A36" s="12" t="s">
        <v>88</v>
      </c>
      <c r="B36" s="13">
        <v>803</v>
      </c>
      <c r="C36" s="11">
        <v>14.9</v>
      </c>
      <c r="D36" s="13">
        <v>54</v>
      </c>
      <c r="E36" s="11">
        <v>10.7</v>
      </c>
      <c r="F36" s="13">
        <v>244</v>
      </c>
      <c r="G36" s="11">
        <v>13.6</v>
      </c>
      <c r="H36" s="13">
        <v>231</v>
      </c>
      <c r="I36" s="11">
        <v>14.8</v>
      </c>
      <c r="J36" s="13">
        <v>165</v>
      </c>
      <c r="K36" s="11">
        <v>16.8</v>
      </c>
      <c r="L36" s="13">
        <v>109</v>
      </c>
      <c r="M36" s="11">
        <v>19.899999999999999</v>
      </c>
      <c r="O36" s="86" t="s">
        <v>1057</v>
      </c>
      <c r="P36" s="95">
        <v>31423</v>
      </c>
      <c r="Q36" s="93" t="s">
        <v>92</v>
      </c>
      <c r="R36" s="95">
        <v>26852</v>
      </c>
      <c r="S36" s="93" t="s">
        <v>92</v>
      </c>
      <c r="T36" s="95">
        <v>30254</v>
      </c>
      <c r="U36" s="93" t="s">
        <v>92</v>
      </c>
      <c r="V36" s="95">
        <v>34591</v>
      </c>
      <c r="W36" s="93" t="s">
        <v>92</v>
      </c>
      <c r="X36" s="95">
        <v>40090</v>
      </c>
      <c r="Y36" s="93" t="s">
        <v>92</v>
      </c>
      <c r="Z36" s="95">
        <v>42015</v>
      </c>
      <c r="AA36" s="93" t="s">
        <v>92</v>
      </c>
    </row>
    <row r="37" spans="1:33">
      <c r="A37" s="12" t="s">
        <v>89</v>
      </c>
      <c r="B37" s="13">
        <v>586</v>
      </c>
      <c r="C37" s="11">
        <v>10.9</v>
      </c>
      <c r="D37" s="13">
        <v>34</v>
      </c>
      <c r="E37" s="11">
        <v>6.6</v>
      </c>
      <c r="F37" s="13">
        <v>165</v>
      </c>
      <c r="G37" s="11">
        <v>9.1999999999999993</v>
      </c>
      <c r="H37" s="13">
        <v>130</v>
      </c>
      <c r="I37" s="11">
        <v>8.3000000000000007</v>
      </c>
      <c r="J37" s="13">
        <v>152</v>
      </c>
      <c r="K37" s="11">
        <v>15.4</v>
      </c>
      <c r="L37" s="13">
        <v>107</v>
      </c>
      <c r="M37" s="11">
        <v>19.399999999999999</v>
      </c>
      <c r="O37" s="79" t="s">
        <v>14</v>
      </c>
    </row>
    <row r="38" spans="1:33">
      <c r="A38" s="12" t="s">
        <v>90</v>
      </c>
      <c r="B38" s="13">
        <v>345</v>
      </c>
      <c r="C38" s="11">
        <v>6.4</v>
      </c>
      <c r="D38" s="13">
        <v>26</v>
      </c>
      <c r="E38" s="11">
        <v>5.0999999999999996</v>
      </c>
      <c r="F38" s="13">
        <v>84</v>
      </c>
      <c r="G38" s="11">
        <v>4.7</v>
      </c>
      <c r="H38" s="13">
        <v>119</v>
      </c>
      <c r="I38" s="11">
        <v>7.6</v>
      </c>
      <c r="J38" s="13">
        <v>63</v>
      </c>
      <c r="K38" s="11">
        <v>6.4</v>
      </c>
      <c r="L38" s="13">
        <v>53</v>
      </c>
      <c r="M38" s="11">
        <v>9.6</v>
      </c>
      <c r="O38" s="79" t="s">
        <v>545</v>
      </c>
    </row>
    <row r="39" spans="1:33" ht="14.25">
      <c r="A39" s="12" t="s">
        <v>112</v>
      </c>
      <c r="B39" s="10">
        <v>24998</v>
      </c>
      <c r="C39" s="11" t="s">
        <v>92</v>
      </c>
      <c r="D39" s="10">
        <v>20194</v>
      </c>
      <c r="E39" s="11" t="s">
        <v>92</v>
      </c>
      <c r="F39" s="10">
        <v>21958</v>
      </c>
      <c r="G39" s="11" t="s">
        <v>92</v>
      </c>
      <c r="H39" s="10">
        <v>25436</v>
      </c>
      <c r="I39" s="11" t="s">
        <v>92</v>
      </c>
      <c r="J39" s="10">
        <v>27989</v>
      </c>
      <c r="K39" s="11" t="s">
        <v>92</v>
      </c>
      <c r="L39" s="10">
        <v>33671</v>
      </c>
      <c r="M39" s="11" t="s">
        <v>92</v>
      </c>
      <c r="O39" s="88" t="s">
        <v>1063</v>
      </c>
    </row>
    <row r="40" spans="1:33" ht="14.25">
      <c r="A40" s="41" t="s">
        <v>14</v>
      </c>
      <c r="O40" s="88" t="s">
        <v>1038</v>
      </c>
    </row>
    <row r="41" spans="1:33">
      <c r="A41" s="43" t="s">
        <v>100</v>
      </c>
      <c r="O41" s="268" t="s">
        <v>265</v>
      </c>
      <c r="P41" s="268"/>
      <c r="Q41" s="268"/>
      <c r="R41" s="268"/>
      <c r="S41" s="268"/>
      <c r="T41" s="268"/>
      <c r="U41" s="268"/>
      <c r="V41" s="268"/>
      <c r="W41" s="268"/>
      <c r="X41" s="268"/>
      <c r="Y41" s="268"/>
      <c r="Z41" s="268"/>
      <c r="AA41" s="268"/>
    </row>
    <row r="42" spans="1:33" ht="14.25">
      <c r="A42" s="54" t="s">
        <v>113</v>
      </c>
      <c r="O42" s="79" t="s">
        <v>266</v>
      </c>
    </row>
    <row r="43" spans="1:33" ht="14.25">
      <c r="A43" s="54" t="s">
        <v>114</v>
      </c>
      <c r="O43" s="79" t="s">
        <v>267</v>
      </c>
    </row>
    <row r="44" spans="1:33" ht="14.25">
      <c r="A44" s="54" t="s">
        <v>115</v>
      </c>
      <c r="K44" s="45"/>
      <c r="M44" s="45"/>
    </row>
    <row r="45" spans="1:33">
      <c r="A45" s="43"/>
    </row>
    <row r="46" spans="1:33">
      <c r="A46" s="43" t="s">
        <v>7</v>
      </c>
    </row>
    <row r="47" spans="1:33">
      <c r="A47" s="43" t="s">
        <v>8</v>
      </c>
    </row>
    <row r="48" spans="1:33">
      <c r="A48" s="43" t="s">
        <v>16</v>
      </c>
    </row>
  </sheetData>
  <mergeCells count="18">
    <mergeCell ref="A5:A7"/>
    <mergeCell ref="B5:C6"/>
    <mergeCell ref="D5:M5"/>
    <mergeCell ref="D6:E6"/>
    <mergeCell ref="F6:G6"/>
    <mergeCell ref="H6:I6"/>
    <mergeCell ref="J6:K6"/>
    <mergeCell ref="L6:M6"/>
    <mergeCell ref="O41:AA41"/>
    <mergeCell ref="O3:AB3"/>
    <mergeCell ref="O4:O6"/>
    <mergeCell ref="P4:Q5"/>
    <mergeCell ref="R4:AA4"/>
    <mergeCell ref="R5:S5"/>
    <mergeCell ref="T5:U5"/>
    <mergeCell ref="V5:W5"/>
    <mergeCell ref="X5:Y5"/>
    <mergeCell ref="Z5:AA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S100"/>
  <sheetViews>
    <sheetView workbookViewId="0">
      <selection activeCell="AN18" sqref="AN18:AN24"/>
    </sheetView>
  </sheetViews>
  <sheetFormatPr defaultRowHeight="12.75"/>
  <cols>
    <col min="1" max="1" width="29.7109375" style="45" customWidth="1"/>
    <col min="2" max="2" width="8.7109375" style="45" customWidth="1"/>
    <col min="3" max="3" width="8.7109375" style="46" customWidth="1"/>
    <col min="4" max="4" width="8.7109375" style="45" customWidth="1"/>
    <col min="5" max="5" width="8.7109375" style="46" customWidth="1"/>
    <col min="6" max="6" width="8.7109375" style="45" customWidth="1"/>
    <col min="7" max="7" width="8.7109375" style="46" customWidth="1"/>
    <col min="8" max="8" width="8.7109375" style="45" customWidth="1"/>
    <col min="9" max="9" width="8.7109375" style="46" customWidth="1"/>
    <col min="10" max="10" width="8.7109375" style="45" customWidth="1"/>
    <col min="11" max="11" width="8.7109375" style="46" customWidth="1"/>
    <col min="12" max="12" width="8.7109375" style="45" customWidth="1"/>
    <col min="13" max="13" width="8.7109375" style="46" customWidth="1"/>
    <col min="14" max="14" width="7.42578125" style="45" customWidth="1"/>
    <col min="15" max="15" width="36.5703125" style="79" bestFit="1" customWidth="1"/>
    <col min="16" max="27" width="7.42578125" style="79" customWidth="1"/>
    <col min="28" max="33" width="9.140625" style="101"/>
    <col min="34" max="35" width="9.140625" style="100"/>
    <col min="36" max="41" width="9.140625" style="101"/>
  </cols>
  <sheetData>
    <row r="1" spans="1:45">
      <c r="A1" s="41" t="s">
        <v>15</v>
      </c>
      <c r="O1" s="79" t="s">
        <v>277</v>
      </c>
    </row>
    <row r="2" spans="1:45">
      <c r="A2" s="43" t="s">
        <v>77</v>
      </c>
      <c r="O2" s="79" t="s">
        <v>1039</v>
      </c>
    </row>
    <row r="3" spans="1:45" ht="14.25">
      <c r="A3" s="50" t="s">
        <v>78</v>
      </c>
      <c r="O3" s="80" t="s">
        <v>1040</v>
      </c>
    </row>
    <row r="4" spans="1:45">
      <c r="F4" s="45" t="s">
        <v>79</v>
      </c>
      <c r="O4" s="269" t="s">
        <v>1058</v>
      </c>
      <c r="P4" s="272" t="s">
        <v>160</v>
      </c>
      <c r="Q4" s="273"/>
      <c r="R4" s="276" t="s">
        <v>161</v>
      </c>
      <c r="S4" s="277"/>
      <c r="T4" s="277"/>
      <c r="U4" s="277"/>
      <c r="V4" s="277"/>
      <c r="W4" s="277"/>
      <c r="X4" s="277"/>
      <c r="Y4" s="277"/>
      <c r="Z4" s="277"/>
      <c r="AA4" s="278"/>
    </row>
    <row r="5" spans="1:45">
      <c r="A5" s="300" t="s">
        <v>80</v>
      </c>
      <c r="B5" s="280" t="s">
        <v>13</v>
      </c>
      <c r="C5" s="281"/>
      <c r="D5" s="280" t="s">
        <v>0</v>
      </c>
      <c r="E5" s="281"/>
      <c r="F5" s="280"/>
      <c r="G5" s="281"/>
      <c r="H5" s="280"/>
      <c r="I5" s="281"/>
      <c r="J5" s="280"/>
      <c r="K5" s="281"/>
      <c r="L5" s="280"/>
      <c r="M5" s="281"/>
      <c r="O5" s="270"/>
      <c r="P5" s="274"/>
      <c r="Q5" s="275"/>
      <c r="R5" s="276" t="s">
        <v>1036</v>
      </c>
      <c r="S5" s="278"/>
      <c r="T5" s="276" t="s">
        <v>1</v>
      </c>
      <c r="U5" s="278"/>
      <c r="V5" s="276" t="s">
        <v>2</v>
      </c>
      <c r="W5" s="278"/>
      <c r="X5" s="276" t="s">
        <v>3</v>
      </c>
      <c r="Y5" s="278"/>
      <c r="Z5" s="276" t="s">
        <v>4</v>
      </c>
      <c r="AA5" s="278"/>
    </row>
    <row r="6" spans="1:45">
      <c r="A6" s="301"/>
      <c r="B6" s="280"/>
      <c r="C6" s="281"/>
      <c r="D6" s="280" t="s">
        <v>81</v>
      </c>
      <c r="E6" s="281"/>
      <c r="F6" s="280" t="s">
        <v>1</v>
      </c>
      <c r="G6" s="281"/>
      <c r="H6" s="280" t="s">
        <v>2</v>
      </c>
      <c r="I6" s="281"/>
      <c r="J6" s="280" t="s">
        <v>3</v>
      </c>
      <c r="K6" s="281"/>
      <c r="L6" s="280" t="s">
        <v>4</v>
      </c>
      <c r="M6" s="281"/>
      <c r="O6" s="271"/>
      <c r="P6" s="81" t="s">
        <v>5</v>
      </c>
      <c r="Q6" s="81" t="s">
        <v>6</v>
      </c>
      <c r="R6" s="81" t="s">
        <v>5</v>
      </c>
      <c r="S6" s="81" t="s">
        <v>6</v>
      </c>
      <c r="T6" s="81" t="s">
        <v>5</v>
      </c>
      <c r="U6" s="81" t="s">
        <v>6</v>
      </c>
      <c r="V6" s="81" t="s">
        <v>5</v>
      </c>
      <c r="W6" s="81" t="s">
        <v>6</v>
      </c>
      <c r="X6" s="81" t="s">
        <v>5</v>
      </c>
      <c r="Y6" s="81" t="s">
        <v>6</v>
      </c>
      <c r="Z6" s="81" t="s">
        <v>5</v>
      </c>
      <c r="AA6" s="81" t="s">
        <v>6</v>
      </c>
      <c r="AF6" s="116" t="s">
        <v>1075</v>
      </c>
      <c r="AG6" s="116" t="s">
        <v>1074</v>
      </c>
    </row>
    <row r="7" spans="1:45" ht="14.25">
      <c r="A7" s="302"/>
      <c r="B7" s="6" t="s">
        <v>5</v>
      </c>
      <c r="C7" s="7" t="s">
        <v>6</v>
      </c>
      <c r="D7" s="6" t="s">
        <v>5</v>
      </c>
      <c r="E7" s="7" t="s">
        <v>6</v>
      </c>
      <c r="F7" s="6" t="s">
        <v>5</v>
      </c>
      <c r="G7" s="7" t="s">
        <v>6</v>
      </c>
      <c r="H7" s="6" t="s">
        <v>5</v>
      </c>
      <c r="I7" s="7" t="s">
        <v>6</v>
      </c>
      <c r="J7" s="6" t="s">
        <v>5</v>
      </c>
      <c r="K7" s="7" t="s">
        <v>6</v>
      </c>
      <c r="L7" s="6" t="s">
        <v>5</v>
      </c>
      <c r="M7" s="7" t="s">
        <v>6</v>
      </c>
      <c r="O7" s="82" t="s">
        <v>1059</v>
      </c>
      <c r="P7" s="110">
        <v>13220</v>
      </c>
      <c r="Q7" s="109">
        <v>100</v>
      </c>
      <c r="R7" s="110">
        <v>3779</v>
      </c>
      <c r="S7" s="109">
        <v>100</v>
      </c>
      <c r="T7" s="110">
        <v>3917</v>
      </c>
      <c r="U7" s="109">
        <v>100</v>
      </c>
      <c r="V7" s="110">
        <v>2892</v>
      </c>
      <c r="W7" s="109">
        <v>100</v>
      </c>
      <c r="X7" s="110">
        <v>1537</v>
      </c>
      <c r="Y7" s="109">
        <v>100</v>
      </c>
      <c r="Z7" s="110">
        <v>1095</v>
      </c>
      <c r="AA7" s="109">
        <v>100</v>
      </c>
      <c r="AF7" s="106">
        <f>R7</f>
        <v>3779</v>
      </c>
      <c r="AG7" s="106">
        <f>T7</f>
        <v>3917</v>
      </c>
    </row>
    <row r="8" spans="1:45" ht="14.25">
      <c r="A8" s="51" t="s">
        <v>82</v>
      </c>
      <c r="B8" s="10">
        <v>11016</v>
      </c>
      <c r="C8" s="11">
        <v>100</v>
      </c>
      <c r="D8" s="10">
        <v>1184</v>
      </c>
      <c r="E8" s="11">
        <v>100</v>
      </c>
      <c r="F8" s="10">
        <v>3520</v>
      </c>
      <c r="G8" s="11">
        <v>100</v>
      </c>
      <c r="H8" s="10">
        <v>2984</v>
      </c>
      <c r="I8" s="11">
        <v>100</v>
      </c>
      <c r="J8" s="10">
        <v>1865</v>
      </c>
      <c r="K8" s="11">
        <v>100</v>
      </c>
      <c r="L8" s="10">
        <v>1462</v>
      </c>
      <c r="M8" s="11">
        <v>100</v>
      </c>
      <c r="O8" s="84" t="s">
        <v>1041</v>
      </c>
      <c r="P8" s="112">
        <v>1355</v>
      </c>
      <c r="Q8" s="111">
        <v>10.3</v>
      </c>
      <c r="R8" s="111">
        <v>536</v>
      </c>
      <c r="S8" s="111">
        <v>14.2</v>
      </c>
      <c r="T8" s="111">
        <v>387</v>
      </c>
      <c r="U8" s="111">
        <v>9.9</v>
      </c>
      <c r="V8" s="111">
        <v>246</v>
      </c>
      <c r="W8" s="111">
        <v>8.5</v>
      </c>
      <c r="X8" s="111">
        <v>127</v>
      </c>
      <c r="Y8" s="111">
        <v>8.3000000000000007</v>
      </c>
      <c r="Z8" s="111">
        <v>60</v>
      </c>
      <c r="AA8" s="111">
        <v>5.4</v>
      </c>
      <c r="AF8" s="106">
        <f t="shared" ref="AF8:AF14" si="0">R8</f>
        <v>536</v>
      </c>
      <c r="AG8" s="106">
        <f t="shared" ref="AG8:AG14" si="1">T8</f>
        <v>387</v>
      </c>
      <c r="AH8" s="100">
        <f>AF8/AF7</f>
        <v>0.14183646467319397</v>
      </c>
      <c r="AI8" s="100">
        <f>AG8/AG7</f>
        <v>9.88001021189686E-2</v>
      </c>
    </row>
    <row r="9" spans="1:45">
      <c r="A9" s="12" t="s">
        <v>83</v>
      </c>
      <c r="B9" s="13">
        <v>703</v>
      </c>
      <c r="C9" s="11">
        <v>6.4</v>
      </c>
      <c r="D9" s="13">
        <v>146</v>
      </c>
      <c r="E9" s="11">
        <v>12.3</v>
      </c>
      <c r="F9" s="13">
        <v>225</v>
      </c>
      <c r="G9" s="11">
        <v>6.4</v>
      </c>
      <c r="H9" s="13">
        <v>182</v>
      </c>
      <c r="I9" s="11">
        <v>6.1</v>
      </c>
      <c r="J9" s="13">
        <v>88</v>
      </c>
      <c r="K9" s="11">
        <v>4.7</v>
      </c>
      <c r="L9" s="13">
        <v>61</v>
      </c>
      <c r="M9" s="11">
        <v>4.2</v>
      </c>
      <c r="O9" s="84" t="s">
        <v>1042</v>
      </c>
      <c r="P9" s="112">
        <v>2394</v>
      </c>
      <c r="Q9" s="111">
        <v>18.100000000000001</v>
      </c>
      <c r="R9" s="111">
        <v>798</v>
      </c>
      <c r="S9" s="111">
        <v>21.1</v>
      </c>
      <c r="T9" s="111">
        <v>754</v>
      </c>
      <c r="U9" s="111">
        <v>19.2</v>
      </c>
      <c r="V9" s="111">
        <v>434</v>
      </c>
      <c r="W9" s="111">
        <v>15</v>
      </c>
      <c r="X9" s="111">
        <v>202</v>
      </c>
      <c r="Y9" s="111">
        <v>13.2</v>
      </c>
      <c r="Z9" s="111">
        <v>205</v>
      </c>
      <c r="AA9" s="111">
        <v>18.8</v>
      </c>
      <c r="AF9" s="106">
        <f t="shared" si="0"/>
        <v>798</v>
      </c>
      <c r="AG9" s="106">
        <f t="shared" si="1"/>
        <v>754</v>
      </c>
      <c r="AH9" s="100">
        <f>AH8+AF9/AF$7</f>
        <v>0.35300344006350887</v>
      </c>
      <c r="AI9" s="100">
        <f>AI8+AG9/AG$7</f>
        <v>0.29129435792698494</v>
      </c>
    </row>
    <row r="10" spans="1:45">
      <c r="A10" s="12" t="s">
        <v>84</v>
      </c>
      <c r="B10" s="13">
        <v>625</v>
      </c>
      <c r="C10" s="11">
        <v>5.7</v>
      </c>
      <c r="D10" s="13">
        <v>89</v>
      </c>
      <c r="E10" s="11">
        <v>7.5</v>
      </c>
      <c r="F10" s="13">
        <v>245</v>
      </c>
      <c r="G10" s="11">
        <v>7</v>
      </c>
      <c r="H10" s="13">
        <v>139</v>
      </c>
      <c r="I10" s="11">
        <v>4.7</v>
      </c>
      <c r="J10" s="13">
        <v>78</v>
      </c>
      <c r="K10" s="11">
        <v>4.2</v>
      </c>
      <c r="L10" s="13">
        <v>73</v>
      </c>
      <c r="M10" s="11">
        <v>5</v>
      </c>
      <c r="O10" s="84" t="s">
        <v>1043</v>
      </c>
      <c r="P10" s="112">
        <v>1511</v>
      </c>
      <c r="Q10" s="111">
        <v>11.4</v>
      </c>
      <c r="R10" s="111">
        <v>460</v>
      </c>
      <c r="S10" s="111">
        <v>12.2</v>
      </c>
      <c r="T10" s="111">
        <v>468</v>
      </c>
      <c r="U10" s="111">
        <v>12</v>
      </c>
      <c r="V10" s="111">
        <v>298</v>
      </c>
      <c r="W10" s="111">
        <v>10.3</v>
      </c>
      <c r="X10" s="111">
        <v>139</v>
      </c>
      <c r="Y10" s="111">
        <v>9</v>
      </c>
      <c r="Z10" s="111">
        <v>145</v>
      </c>
      <c r="AA10" s="111">
        <v>13.2</v>
      </c>
      <c r="AF10" s="106">
        <f t="shared" si="0"/>
        <v>460</v>
      </c>
      <c r="AG10" s="106">
        <f t="shared" si="1"/>
        <v>468</v>
      </c>
      <c r="AH10" s="100">
        <f t="shared" ref="AH10:AI14" si="2">AH9+AF10/AF$7</f>
        <v>0.47472876422333954</v>
      </c>
      <c r="AI10" s="100">
        <f t="shared" si="2"/>
        <v>0.41077355118713299</v>
      </c>
    </row>
    <row r="11" spans="1:45">
      <c r="A11" s="12" t="s">
        <v>85</v>
      </c>
      <c r="B11" s="13">
        <v>822</v>
      </c>
      <c r="C11" s="11">
        <v>7.5</v>
      </c>
      <c r="D11" s="13">
        <v>107</v>
      </c>
      <c r="E11" s="11">
        <v>9</v>
      </c>
      <c r="F11" s="13">
        <v>328</v>
      </c>
      <c r="G11" s="11">
        <v>9.3000000000000007</v>
      </c>
      <c r="H11" s="13">
        <v>192</v>
      </c>
      <c r="I11" s="11">
        <v>6.4</v>
      </c>
      <c r="J11" s="13">
        <v>112</v>
      </c>
      <c r="K11" s="11">
        <v>6</v>
      </c>
      <c r="L11" s="13">
        <v>85</v>
      </c>
      <c r="M11" s="11">
        <v>5.8</v>
      </c>
      <c r="O11" s="84" t="s">
        <v>1044</v>
      </c>
      <c r="P11" s="112">
        <v>1291</v>
      </c>
      <c r="Q11" s="111">
        <v>9.8000000000000007</v>
      </c>
      <c r="R11" s="111">
        <v>357</v>
      </c>
      <c r="S11" s="111">
        <v>9.4</v>
      </c>
      <c r="T11" s="111">
        <v>405</v>
      </c>
      <c r="U11" s="111">
        <v>10.3</v>
      </c>
      <c r="V11" s="111">
        <v>261</v>
      </c>
      <c r="W11" s="111">
        <v>9</v>
      </c>
      <c r="X11" s="111">
        <v>161</v>
      </c>
      <c r="Y11" s="111">
        <v>10.5</v>
      </c>
      <c r="Z11" s="111">
        <v>107</v>
      </c>
      <c r="AA11" s="111">
        <v>9.8000000000000007</v>
      </c>
      <c r="AF11" s="106">
        <f t="shared" si="0"/>
        <v>357</v>
      </c>
      <c r="AG11" s="106">
        <f t="shared" si="1"/>
        <v>405</v>
      </c>
      <c r="AH11" s="100">
        <f t="shared" si="2"/>
        <v>0.56919820058216464</v>
      </c>
      <c r="AI11" s="100">
        <f t="shared" si="2"/>
        <v>0.51416900689303036</v>
      </c>
    </row>
    <row r="12" spans="1:45">
      <c r="A12" s="12" t="s">
        <v>86</v>
      </c>
      <c r="B12" s="13">
        <v>826</v>
      </c>
      <c r="C12" s="11">
        <v>7.5</v>
      </c>
      <c r="D12" s="13">
        <v>103</v>
      </c>
      <c r="E12" s="11">
        <v>8.6999999999999993</v>
      </c>
      <c r="F12" s="13">
        <v>283</v>
      </c>
      <c r="G12" s="11">
        <v>8</v>
      </c>
      <c r="H12" s="13">
        <v>213</v>
      </c>
      <c r="I12" s="11">
        <v>7.1</v>
      </c>
      <c r="J12" s="13">
        <v>106</v>
      </c>
      <c r="K12" s="11">
        <v>5.7</v>
      </c>
      <c r="L12" s="13">
        <v>121</v>
      </c>
      <c r="M12" s="11">
        <v>8.3000000000000007</v>
      </c>
      <c r="O12" s="84" t="s">
        <v>1045</v>
      </c>
      <c r="P12" s="112">
        <v>2313</v>
      </c>
      <c r="Q12" s="111">
        <v>17.5</v>
      </c>
      <c r="R12" s="111">
        <v>578</v>
      </c>
      <c r="S12" s="111">
        <v>15.3</v>
      </c>
      <c r="T12" s="111">
        <v>643</v>
      </c>
      <c r="U12" s="111">
        <v>16.399999999999999</v>
      </c>
      <c r="V12" s="111">
        <v>579</v>
      </c>
      <c r="W12" s="111">
        <v>20</v>
      </c>
      <c r="X12" s="111">
        <v>314</v>
      </c>
      <c r="Y12" s="111">
        <v>20.399999999999999</v>
      </c>
      <c r="Z12" s="111">
        <v>199</v>
      </c>
      <c r="AA12" s="111">
        <v>18.100000000000001</v>
      </c>
      <c r="AF12" s="106">
        <f t="shared" si="0"/>
        <v>578</v>
      </c>
      <c r="AG12" s="106">
        <f t="shared" si="1"/>
        <v>643</v>
      </c>
      <c r="AH12" s="100">
        <f t="shared" si="2"/>
        <v>0.722148716591691</v>
      </c>
      <c r="AI12" s="100">
        <f t="shared" si="2"/>
        <v>0.67832524891498591</v>
      </c>
    </row>
    <row r="13" spans="1:45">
      <c r="A13" s="12" t="s">
        <v>87</v>
      </c>
      <c r="B13" s="10">
        <v>1483</v>
      </c>
      <c r="C13" s="11">
        <v>13.5</v>
      </c>
      <c r="D13" s="13">
        <v>199</v>
      </c>
      <c r="E13" s="11">
        <v>16.8</v>
      </c>
      <c r="F13" s="13">
        <v>506</v>
      </c>
      <c r="G13" s="11">
        <v>14.4</v>
      </c>
      <c r="H13" s="13">
        <v>424</v>
      </c>
      <c r="I13" s="11">
        <v>14.2</v>
      </c>
      <c r="J13" s="13">
        <v>182</v>
      </c>
      <c r="K13" s="11">
        <v>9.8000000000000007</v>
      </c>
      <c r="L13" s="13">
        <v>172</v>
      </c>
      <c r="M13" s="11">
        <v>11.8</v>
      </c>
      <c r="O13" s="84" t="s">
        <v>1046</v>
      </c>
      <c r="P13" s="112">
        <v>1458</v>
      </c>
      <c r="Q13" s="111">
        <v>11</v>
      </c>
      <c r="R13" s="111">
        <v>372</v>
      </c>
      <c r="S13" s="111">
        <v>9.8000000000000007</v>
      </c>
      <c r="T13" s="111">
        <v>429</v>
      </c>
      <c r="U13" s="111">
        <v>10.9</v>
      </c>
      <c r="V13" s="111">
        <v>341</v>
      </c>
      <c r="W13" s="111">
        <v>11.8</v>
      </c>
      <c r="X13" s="111">
        <v>178</v>
      </c>
      <c r="Y13" s="111">
        <v>11.6</v>
      </c>
      <c r="Z13" s="111">
        <v>139</v>
      </c>
      <c r="AA13" s="111">
        <v>12.7</v>
      </c>
      <c r="AF13" s="106">
        <f t="shared" si="0"/>
        <v>372</v>
      </c>
      <c r="AG13" s="106">
        <f t="shared" si="1"/>
        <v>429</v>
      </c>
      <c r="AH13" s="100">
        <f t="shared" si="2"/>
        <v>0.82058745699920621</v>
      </c>
      <c r="AI13" s="100">
        <f t="shared" si="2"/>
        <v>0.78784784273678832</v>
      </c>
    </row>
    <row r="14" spans="1:45">
      <c r="A14" s="12" t="s">
        <v>88</v>
      </c>
      <c r="B14" s="10">
        <v>1763</v>
      </c>
      <c r="C14" s="11">
        <v>16</v>
      </c>
      <c r="D14" s="13">
        <v>186</v>
      </c>
      <c r="E14" s="11">
        <v>15.7</v>
      </c>
      <c r="F14" s="13">
        <v>574</v>
      </c>
      <c r="G14" s="11">
        <v>16.3</v>
      </c>
      <c r="H14" s="13">
        <v>515</v>
      </c>
      <c r="I14" s="11">
        <v>17.3</v>
      </c>
      <c r="J14" s="13">
        <v>278</v>
      </c>
      <c r="K14" s="11">
        <v>14.9</v>
      </c>
      <c r="L14" s="13">
        <v>209</v>
      </c>
      <c r="M14" s="11">
        <v>14.3</v>
      </c>
      <c r="O14" s="84" t="s">
        <v>1047</v>
      </c>
      <c r="P14" s="112">
        <v>2898</v>
      </c>
      <c r="Q14" s="111">
        <v>21.9</v>
      </c>
      <c r="R14" s="111">
        <v>678</v>
      </c>
      <c r="S14" s="111">
        <v>18</v>
      </c>
      <c r="T14" s="111">
        <v>832</v>
      </c>
      <c r="U14" s="111">
        <v>21.2</v>
      </c>
      <c r="V14" s="111">
        <v>732</v>
      </c>
      <c r="W14" s="111">
        <v>25.3</v>
      </c>
      <c r="X14" s="111">
        <v>416</v>
      </c>
      <c r="Y14" s="111">
        <v>27.1</v>
      </c>
      <c r="Z14" s="111">
        <v>240</v>
      </c>
      <c r="AA14" s="111">
        <v>21.9</v>
      </c>
      <c r="AF14" s="106">
        <f t="shared" si="0"/>
        <v>678</v>
      </c>
      <c r="AG14" s="106">
        <f t="shared" si="1"/>
        <v>832</v>
      </c>
      <c r="AH14" s="100">
        <f t="shared" si="2"/>
        <v>1</v>
      </c>
      <c r="AI14" s="100">
        <f t="shared" si="2"/>
        <v>1.000255297421496</v>
      </c>
    </row>
    <row r="15" spans="1:45">
      <c r="A15" s="12" t="s">
        <v>89</v>
      </c>
      <c r="B15" s="10">
        <v>1971</v>
      </c>
      <c r="C15" s="11">
        <v>17.899999999999999</v>
      </c>
      <c r="D15" s="13">
        <v>174</v>
      </c>
      <c r="E15" s="11">
        <v>14.7</v>
      </c>
      <c r="F15" s="13">
        <v>584</v>
      </c>
      <c r="G15" s="11">
        <v>16.600000000000001</v>
      </c>
      <c r="H15" s="13">
        <v>563</v>
      </c>
      <c r="I15" s="11">
        <v>18.899999999999999</v>
      </c>
      <c r="J15" s="13">
        <v>375</v>
      </c>
      <c r="K15" s="11">
        <v>20.100000000000001</v>
      </c>
      <c r="L15" s="13">
        <v>275</v>
      </c>
      <c r="M15" s="11">
        <v>18.8</v>
      </c>
      <c r="O15" s="84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</row>
    <row r="16" spans="1:45">
      <c r="A16" s="12" t="s">
        <v>90</v>
      </c>
      <c r="B16" s="10">
        <v>2824</v>
      </c>
      <c r="C16" s="11">
        <v>25.6</v>
      </c>
      <c r="D16" s="13">
        <v>180</v>
      </c>
      <c r="E16" s="11">
        <v>15.2</v>
      </c>
      <c r="F16" s="13">
        <v>775</v>
      </c>
      <c r="G16" s="11">
        <v>22</v>
      </c>
      <c r="H16" s="13">
        <v>756</v>
      </c>
      <c r="I16" s="11">
        <v>25.3</v>
      </c>
      <c r="J16" s="13">
        <v>647</v>
      </c>
      <c r="K16" s="11">
        <v>34.700000000000003</v>
      </c>
      <c r="L16" s="13">
        <v>467</v>
      </c>
      <c r="M16" s="11">
        <v>31.9</v>
      </c>
      <c r="O16" s="84" t="s">
        <v>1048</v>
      </c>
      <c r="P16" s="91">
        <v>50365</v>
      </c>
      <c r="Q16" s="92" t="s">
        <v>92</v>
      </c>
      <c r="R16" s="91">
        <v>42147</v>
      </c>
      <c r="S16" s="92" t="s">
        <v>92</v>
      </c>
      <c r="T16" s="91">
        <v>48450</v>
      </c>
      <c r="U16" s="92" t="s">
        <v>92</v>
      </c>
      <c r="V16" s="91">
        <v>57115</v>
      </c>
      <c r="W16" s="92" t="s">
        <v>92</v>
      </c>
      <c r="X16" s="91">
        <v>58012</v>
      </c>
      <c r="Y16" s="92" t="s">
        <v>92</v>
      </c>
      <c r="Z16" s="91">
        <v>52376</v>
      </c>
      <c r="AA16" s="93" t="s">
        <v>92</v>
      </c>
      <c r="AF16" s="116" t="s">
        <v>1075</v>
      </c>
      <c r="AG16" s="116" t="s">
        <v>1074</v>
      </c>
      <c r="AL16" s="297" t="s">
        <v>1127</v>
      </c>
      <c r="AM16" s="298"/>
      <c r="AN16" s="298"/>
      <c r="AO16" s="298"/>
      <c r="AP16" s="298"/>
      <c r="AQ16" s="298"/>
      <c r="AR16" s="298"/>
      <c r="AS16" s="298"/>
    </row>
    <row r="17" spans="1:45">
      <c r="A17" s="52" t="s">
        <v>91</v>
      </c>
      <c r="B17" s="10">
        <v>42677</v>
      </c>
      <c r="C17" s="11" t="s">
        <v>92</v>
      </c>
      <c r="D17" s="10">
        <v>31930</v>
      </c>
      <c r="E17" s="11" t="s">
        <v>92</v>
      </c>
      <c r="F17" s="10">
        <v>38395</v>
      </c>
      <c r="G17" s="11" t="s">
        <v>92</v>
      </c>
      <c r="H17" s="10">
        <v>44002</v>
      </c>
      <c r="I17" s="11" t="s">
        <v>92</v>
      </c>
      <c r="J17" s="10">
        <v>54569</v>
      </c>
      <c r="K17" s="11" t="s">
        <v>92</v>
      </c>
      <c r="L17" s="10">
        <v>50582</v>
      </c>
      <c r="M17" s="11" t="s">
        <v>92</v>
      </c>
      <c r="O17" s="82" t="s">
        <v>1049</v>
      </c>
      <c r="P17" s="110">
        <v>9761</v>
      </c>
      <c r="Q17" s="109">
        <v>100</v>
      </c>
      <c r="R17" s="110">
        <v>2711</v>
      </c>
      <c r="S17" s="109">
        <v>100</v>
      </c>
      <c r="T17" s="110">
        <v>2841</v>
      </c>
      <c r="U17" s="109">
        <v>100</v>
      </c>
      <c r="V17" s="110">
        <v>2135</v>
      </c>
      <c r="W17" s="109">
        <v>100</v>
      </c>
      <c r="X17" s="110">
        <v>1183</v>
      </c>
      <c r="Y17" s="109">
        <v>100</v>
      </c>
      <c r="Z17" s="109">
        <v>891</v>
      </c>
      <c r="AA17" s="111">
        <v>100</v>
      </c>
      <c r="AF17" s="106">
        <f>R17</f>
        <v>2711</v>
      </c>
      <c r="AG17" s="106">
        <f>T17</f>
        <v>2841</v>
      </c>
      <c r="AM17" s="116" t="s">
        <v>1125</v>
      </c>
      <c r="AN17" s="116" t="s">
        <v>1126</v>
      </c>
      <c r="AP17" s="101"/>
      <c r="AQ17" s="101"/>
      <c r="AR17" s="116" t="s">
        <v>1123</v>
      </c>
      <c r="AS17" s="116" t="s">
        <v>1124</v>
      </c>
    </row>
    <row r="18" spans="1:45">
      <c r="A18" s="53"/>
      <c r="B18" s="10"/>
      <c r="C18" s="11"/>
      <c r="D18" s="13"/>
      <c r="E18" s="11"/>
      <c r="F18" s="13"/>
      <c r="G18" s="11"/>
      <c r="H18" s="13"/>
      <c r="I18" s="11"/>
      <c r="J18" s="13"/>
      <c r="K18" s="11"/>
      <c r="L18" s="13"/>
      <c r="M18" s="11"/>
      <c r="O18" s="84" t="s">
        <v>1041</v>
      </c>
      <c r="P18" s="111">
        <v>695</v>
      </c>
      <c r="Q18" s="111">
        <v>7.1</v>
      </c>
      <c r="R18" s="111">
        <v>271</v>
      </c>
      <c r="S18" s="111">
        <v>10</v>
      </c>
      <c r="T18" s="111">
        <v>202</v>
      </c>
      <c r="U18" s="111">
        <v>7.1</v>
      </c>
      <c r="V18" s="111">
        <v>123</v>
      </c>
      <c r="W18" s="111">
        <v>5.7</v>
      </c>
      <c r="X18" s="111">
        <v>62</v>
      </c>
      <c r="Y18" s="111">
        <v>5.3</v>
      </c>
      <c r="Z18" s="111">
        <v>38</v>
      </c>
      <c r="AA18" s="111">
        <v>4.2</v>
      </c>
      <c r="AF18" s="106">
        <f t="shared" ref="AF18:AF24" si="3">R18</f>
        <v>271</v>
      </c>
      <c r="AG18" s="106">
        <f t="shared" ref="AG18:AG24" si="4">T18</f>
        <v>202</v>
      </c>
      <c r="AH18" s="100">
        <f>AF18/AF17</f>
        <v>9.9963113242345997E-2</v>
      </c>
      <c r="AI18" s="100">
        <f>AG18/AG17</f>
        <v>7.1101724744808165E-2</v>
      </c>
      <c r="AK18" s="101">
        <f>AH18*(AH28/(AH28+AH38))</f>
        <v>2.4729207548808411E-2</v>
      </c>
      <c r="AL18" s="101">
        <f>AH18*(AH38/(AH38+AH28))</f>
        <v>7.5233905693537578E-2</v>
      </c>
      <c r="AM18" s="101">
        <f>AK18*(1/AK$24)</f>
        <v>4.9393847976079479E-2</v>
      </c>
      <c r="AN18" s="101">
        <f>AL18*(1/AL$24)</f>
        <v>0.15066475878417868</v>
      </c>
      <c r="AP18" s="101">
        <f t="shared" ref="AP18:AP24" si="5">AI18*(AI28/(AI28+AI38))</f>
        <v>1.531840296922064E-2</v>
      </c>
      <c r="AQ18" s="101">
        <f t="shared" ref="AQ18:AQ24" si="6">AI18*(AI38/(AI38+AI28))</f>
        <v>5.5783321775587522E-2</v>
      </c>
      <c r="AR18" s="100">
        <f t="shared" ref="AR18:AS24" si="7">AP18*(1/AP$24)</f>
        <v>3.0636805938441279E-2</v>
      </c>
      <c r="AS18" s="100">
        <f t="shared" si="7"/>
        <v>0.11156664355117504</v>
      </c>
    </row>
    <row r="19" spans="1:45" ht="14.25">
      <c r="A19" s="9" t="s">
        <v>93</v>
      </c>
      <c r="B19" s="10">
        <v>8269</v>
      </c>
      <c r="C19" s="11">
        <v>100</v>
      </c>
      <c r="D19" s="13">
        <v>874</v>
      </c>
      <c r="E19" s="11">
        <v>100</v>
      </c>
      <c r="F19" s="10">
        <v>2580</v>
      </c>
      <c r="G19" s="11">
        <v>100</v>
      </c>
      <c r="H19" s="10">
        <v>2199</v>
      </c>
      <c r="I19" s="11">
        <v>100</v>
      </c>
      <c r="J19" s="10">
        <v>1422</v>
      </c>
      <c r="K19" s="11">
        <v>100</v>
      </c>
      <c r="L19" s="10">
        <v>1193</v>
      </c>
      <c r="M19" s="11">
        <v>100</v>
      </c>
      <c r="O19" s="84" t="s">
        <v>1042</v>
      </c>
      <c r="P19" s="112">
        <v>1573</v>
      </c>
      <c r="Q19" s="111">
        <v>16.100000000000001</v>
      </c>
      <c r="R19" s="111">
        <v>528</v>
      </c>
      <c r="S19" s="111">
        <v>19.5</v>
      </c>
      <c r="T19" s="111">
        <v>468</v>
      </c>
      <c r="U19" s="111">
        <v>16.5</v>
      </c>
      <c r="V19" s="111">
        <v>273</v>
      </c>
      <c r="W19" s="111">
        <v>12.8</v>
      </c>
      <c r="X19" s="111">
        <v>139</v>
      </c>
      <c r="Y19" s="111">
        <v>11.7</v>
      </c>
      <c r="Z19" s="111">
        <v>165</v>
      </c>
      <c r="AA19" s="111">
        <v>18.5</v>
      </c>
      <c r="AF19" s="106">
        <f t="shared" si="3"/>
        <v>528</v>
      </c>
      <c r="AG19" s="106">
        <f t="shared" si="4"/>
        <v>468</v>
      </c>
      <c r="AH19" s="100">
        <f t="shared" ref="AH19:AI24" si="8">AH18+AF19/AF$17</f>
        <v>0.29472519365547767</v>
      </c>
      <c r="AI19" s="100">
        <f t="shared" si="8"/>
        <v>0.23583245336149244</v>
      </c>
      <c r="AK19" s="101">
        <f t="shared" ref="AK19:AK24" si="9">AH19*(AH29/(AH29+AH39))</f>
        <v>0.11173152618198366</v>
      </c>
      <c r="AL19" s="101">
        <f t="shared" ref="AL19:AL24" si="10">AH19*(AH39/(AH39+AH29))</f>
        <v>0.18299366747349402</v>
      </c>
      <c r="AM19" s="101">
        <f t="shared" ref="AM19:AN24" si="11">AK19*(1/AK$24)</f>
        <v>0.22317132514156013</v>
      </c>
      <c r="AN19" s="101">
        <f t="shared" si="11"/>
        <v>0.36646637596131659</v>
      </c>
      <c r="AP19" s="101">
        <f t="shared" si="5"/>
        <v>8.3331811602022451E-2</v>
      </c>
      <c r="AQ19" s="101">
        <f t="shared" si="6"/>
        <v>0.15250064175946998</v>
      </c>
      <c r="AR19" s="100">
        <f t="shared" si="7"/>
        <v>0.1666636232040449</v>
      </c>
      <c r="AS19" s="100">
        <f t="shared" si="7"/>
        <v>0.30500128351893996</v>
      </c>
    </row>
    <row r="20" spans="1:45">
      <c r="A20" s="12" t="s">
        <v>83</v>
      </c>
      <c r="B20" s="13">
        <v>402</v>
      </c>
      <c r="C20" s="11">
        <v>4.9000000000000004</v>
      </c>
      <c r="D20" s="13">
        <v>108</v>
      </c>
      <c r="E20" s="11">
        <v>12.3</v>
      </c>
      <c r="F20" s="13">
        <v>118</v>
      </c>
      <c r="G20" s="11">
        <v>4.5999999999999996</v>
      </c>
      <c r="H20" s="13">
        <v>89</v>
      </c>
      <c r="I20" s="11">
        <v>4.0999999999999996</v>
      </c>
      <c r="J20" s="13">
        <v>48</v>
      </c>
      <c r="K20" s="11">
        <v>3.3</v>
      </c>
      <c r="L20" s="13">
        <v>40</v>
      </c>
      <c r="M20" s="11">
        <v>3.3</v>
      </c>
      <c r="O20" s="84" t="s">
        <v>1043</v>
      </c>
      <c r="P20" s="112">
        <v>1062</v>
      </c>
      <c r="Q20" s="111">
        <v>10.9</v>
      </c>
      <c r="R20" s="111">
        <v>308</v>
      </c>
      <c r="S20" s="111">
        <v>11.4</v>
      </c>
      <c r="T20" s="111">
        <v>326</v>
      </c>
      <c r="U20" s="111">
        <v>11.5</v>
      </c>
      <c r="V20" s="111">
        <v>203</v>
      </c>
      <c r="W20" s="111">
        <v>9.5</v>
      </c>
      <c r="X20" s="111">
        <v>102</v>
      </c>
      <c r="Y20" s="111">
        <v>8.6999999999999993</v>
      </c>
      <c r="Z20" s="111">
        <v>123</v>
      </c>
      <c r="AA20" s="111">
        <v>13.8</v>
      </c>
      <c r="AF20" s="106">
        <f t="shared" si="3"/>
        <v>308</v>
      </c>
      <c r="AG20" s="106">
        <f t="shared" si="4"/>
        <v>326</v>
      </c>
      <c r="AH20" s="100">
        <f t="shared" si="8"/>
        <v>0.40833640722980447</v>
      </c>
      <c r="AI20" s="100">
        <f t="shared" si="8"/>
        <v>0.35058078141499471</v>
      </c>
      <c r="AK20" s="101">
        <f t="shared" si="9"/>
        <v>0.16958658659260267</v>
      </c>
      <c r="AL20" s="101">
        <f t="shared" si="10"/>
        <v>0.23874982063720182</v>
      </c>
      <c r="AM20" s="101">
        <f t="shared" si="11"/>
        <v>0.3387303883638148</v>
      </c>
      <c r="AN20" s="101">
        <f t="shared" si="11"/>
        <v>0.47812464080486755</v>
      </c>
      <c r="AP20" s="101">
        <f t="shared" si="5"/>
        <v>0.14085887496272043</v>
      </c>
      <c r="AQ20" s="101">
        <f t="shared" si="6"/>
        <v>0.20972190645227426</v>
      </c>
      <c r="AR20" s="100">
        <f t="shared" si="7"/>
        <v>0.28171774992544085</v>
      </c>
      <c r="AS20" s="100">
        <f t="shared" si="7"/>
        <v>0.41944381290454852</v>
      </c>
    </row>
    <row r="21" spans="1:45">
      <c r="A21" s="12" t="s">
        <v>84</v>
      </c>
      <c r="B21" s="13">
        <v>352</v>
      </c>
      <c r="C21" s="11">
        <v>4.3</v>
      </c>
      <c r="D21" s="13">
        <v>59</v>
      </c>
      <c r="E21" s="11">
        <v>6.7</v>
      </c>
      <c r="F21" s="13">
        <v>137</v>
      </c>
      <c r="G21" s="11">
        <v>5.3</v>
      </c>
      <c r="H21" s="13">
        <v>73</v>
      </c>
      <c r="I21" s="11">
        <v>3.3</v>
      </c>
      <c r="J21" s="13">
        <v>40</v>
      </c>
      <c r="K21" s="11">
        <v>2.8</v>
      </c>
      <c r="L21" s="13">
        <v>44</v>
      </c>
      <c r="M21" s="11">
        <v>3.7</v>
      </c>
      <c r="O21" s="84" t="s">
        <v>1044</v>
      </c>
      <c r="P21" s="111">
        <v>933</v>
      </c>
      <c r="Q21" s="111">
        <v>9.6</v>
      </c>
      <c r="R21" s="111">
        <v>258</v>
      </c>
      <c r="S21" s="111">
        <v>9.5</v>
      </c>
      <c r="T21" s="111">
        <v>304</v>
      </c>
      <c r="U21" s="111">
        <v>10.7</v>
      </c>
      <c r="V21" s="111">
        <v>180</v>
      </c>
      <c r="W21" s="111">
        <v>8.4</v>
      </c>
      <c r="X21" s="111">
        <v>110</v>
      </c>
      <c r="Y21" s="111">
        <v>9.3000000000000007</v>
      </c>
      <c r="Z21" s="111">
        <v>80</v>
      </c>
      <c r="AA21" s="111">
        <v>9</v>
      </c>
      <c r="AF21" s="106">
        <f t="shared" si="3"/>
        <v>258</v>
      </c>
      <c r="AG21" s="106">
        <f t="shared" si="4"/>
        <v>304</v>
      </c>
      <c r="AH21" s="100">
        <f t="shared" si="8"/>
        <v>0.50350424197713017</v>
      </c>
      <c r="AI21" s="100">
        <f t="shared" si="8"/>
        <v>0.45758535726856742</v>
      </c>
      <c r="AK21" s="101">
        <f t="shared" si="9"/>
        <v>0.20851598417137407</v>
      </c>
      <c r="AL21" s="101">
        <f t="shared" si="10"/>
        <v>0.29498825780575605</v>
      </c>
      <c r="AM21" s="101">
        <f t="shared" si="11"/>
        <v>0.41648754018564282</v>
      </c>
      <c r="AN21" s="101">
        <f t="shared" si="11"/>
        <v>0.59074873618168422</v>
      </c>
      <c r="AP21" s="101">
        <f t="shared" si="5"/>
        <v>0.19805129888170181</v>
      </c>
      <c r="AQ21" s="101">
        <f t="shared" si="6"/>
        <v>0.25953405838686561</v>
      </c>
      <c r="AR21" s="100">
        <f t="shared" si="7"/>
        <v>0.39610259776340362</v>
      </c>
      <c r="AS21" s="100">
        <f t="shared" si="7"/>
        <v>0.51906811677373121</v>
      </c>
    </row>
    <row r="22" spans="1:45">
      <c r="A22" s="12" t="s">
        <v>85</v>
      </c>
      <c r="B22" s="13">
        <v>588</v>
      </c>
      <c r="C22" s="11">
        <v>7.1</v>
      </c>
      <c r="D22" s="13">
        <v>77</v>
      </c>
      <c r="E22" s="11">
        <v>8.8000000000000007</v>
      </c>
      <c r="F22" s="13">
        <v>230</v>
      </c>
      <c r="G22" s="11">
        <v>8.9</v>
      </c>
      <c r="H22" s="13">
        <v>140</v>
      </c>
      <c r="I22" s="11">
        <v>6.4</v>
      </c>
      <c r="J22" s="13">
        <v>70</v>
      </c>
      <c r="K22" s="11">
        <v>5</v>
      </c>
      <c r="L22" s="13">
        <v>71</v>
      </c>
      <c r="M22" s="11">
        <v>6</v>
      </c>
      <c r="O22" s="84" t="s">
        <v>1045</v>
      </c>
      <c r="P22" s="112">
        <v>1757</v>
      </c>
      <c r="Q22" s="111">
        <v>18</v>
      </c>
      <c r="R22" s="111">
        <v>452</v>
      </c>
      <c r="S22" s="111">
        <v>16.7</v>
      </c>
      <c r="T22" s="111">
        <v>464</v>
      </c>
      <c r="U22" s="111">
        <v>16.3</v>
      </c>
      <c r="V22" s="111">
        <v>431</v>
      </c>
      <c r="W22" s="111">
        <v>20.2</v>
      </c>
      <c r="X22" s="111">
        <v>247</v>
      </c>
      <c r="Y22" s="111">
        <v>20.9</v>
      </c>
      <c r="Z22" s="111">
        <v>163</v>
      </c>
      <c r="AA22" s="111">
        <v>18.3</v>
      </c>
      <c r="AF22" s="106">
        <f t="shared" si="3"/>
        <v>452</v>
      </c>
      <c r="AG22" s="106">
        <f t="shared" si="4"/>
        <v>464</v>
      </c>
      <c r="AH22" s="100">
        <f t="shared" si="8"/>
        <v>0.67023238657322015</v>
      </c>
      <c r="AI22" s="100">
        <f t="shared" si="8"/>
        <v>0.6209081309398099</v>
      </c>
      <c r="AK22" s="101">
        <f t="shared" si="9"/>
        <v>0.30627543310731797</v>
      </c>
      <c r="AL22" s="101">
        <f t="shared" si="10"/>
        <v>0.36395695346590218</v>
      </c>
      <c r="AM22" s="101">
        <f t="shared" si="11"/>
        <v>0.6117511914545648</v>
      </c>
      <c r="AN22" s="101">
        <f t="shared" si="11"/>
        <v>0.72886667382569414</v>
      </c>
      <c r="AP22" s="101">
        <f t="shared" si="5"/>
        <v>0.28931778896850679</v>
      </c>
      <c r="AQ22" s="101">
        <f t="shared" si="6"/>
        <v>0.33159034197130316</v>
      </c>
      <c r="AR22" s="100">
        <f t="shared" si="7"/>
        <v>0.57863557793701359</v>
      </c>
      <c r="AS22" s="100">
        <f t="shared" si="7"/>
        <v>0.66318068394260632</v>
      </c>
    </row>
    <row r="23" spans="1:45">
      <c r="A23" s="12" t="s">
        <v>86</v>
      </c>
      <c r="B23" s="13">
        <v>578</v>
      </c>
      <c r="C23" s="11">
        <v>7</v>
      </c>
      <c r="D23" s="13">
        <v>70</v>
      </c>
      <c r="E23" s="11">
        <v>8</v>
      </c>
      <c r="F23" s="13">
        <v>190</v>
      </c>
      <c r="G23" s="11">
        <v>7.4</v>
      </c>
      <c r="H23" s="13">
        <v>144</v>
      </c>
      <c r="I23" s="11">
        <v>6.5</v>
      </c>
      <c r="J23" s="13">
        <v>71</v>
      </c>
      <c r="K23" s="11">
        <v>5</v>
      </c>
      <c r="L23" s="13">
        <v>103</v>
      </c>
      <c r="M23" s="11">
        <v>8.6</v>
      </c>
      <c r="O23" s="84" t="s">
        <v>1046</v>
      </c>
      <c r="P23" s="112">
        <v>1193</v>
      </c>
      <c r="Q23" s="111">
        <v>12.2</v>
      </c>
      <c r="R23" s="111">
        <v>299</v>
      </c>
      <c r="S23" s="111">
        <v>11</v>
      </c>
      <c r="T23" s="111">
        <v>351</v>
      </c>
      <c r="U23" s="111">
        <v>12.3</v>
      </c>
      <c r="V23" s="111">
        <v>271</v>
      </c>
      <c r="W23" s="111">
        <v>12.7</v>
      </c>
      <c r="X23" s="111">
        <v>150</v>
      </c>
      <c r="Y23" s="111">
        <v>12.7</v>
      </c>
      <c r="Z23" s="111">
        <v>122</v>
      </c>
      <c r="AA23" s="111">
        <v>13.7</v>
      </c>
      <c r="AF23" s="106">
        <f t="shared" si="3"/>
        <v>299</v>
      </c>
      <c r="AG23" s="106">
        <f t="shared" si="4"/>
        <v>351</v>
      </c>
      <c r="AH23" s="100">
        <f t="shared" si="8"/>
        <v>0.78052379195868671</v>
      </c>
      <c r="AI23" s="100">
        <f t="shared" si="8"/>
        <v>0.74445617740232306</v>
      </c>
      <c r="AK23" s="101">
        <f t="shared" si="9"/>
        <v>0.3707483917488984</v>
      </c>
      <c r="AL23" s="101">
        <f t="shared" si="10"/>
        <v>0.40977540020978825</v>
      </c>
      <c r="AM23" s="101">
        <f t="shared" si="11"/>
        <v>0.74052877203108969</v>
      </c>
      <c r="AN23" s="101">
        <f t="shared" si="11"/>
        <v>0.8206235108913299</v>
      </c>
      <c r="AP23" s="101">
        <f t="shared" si="5"/>
        <v>0.35804637710343901</v>
      </c>
      <c r="AQ23" s="101">
        <f t="shared" si="6"/>
        <v>0.38640980029888405</v>
      </c>
      <c r="AR23" s="100">
        <f t="shared" si="7"/>
        <v>0.71609275420687801</v>
      </c>
      <c r="AS23" s="100">
        <f t="shared" si="7"/>
        <v>0.77281960059776811</v>
      </c>
    </row>
    <row r="24" spans="1:45">
      <c r="A24" s="12" t="s">
        <v>87</v>
      </c>
      <c r="B24" s="10">
        <v>1065</v>
      </c>
      <c r="C24" s="11">
        <v>12.9</v>
      </c>
      <c r="D24" s="13">
        <v>136</v>
      </c>
      <c r="E24" s="11">
        <v>15.6</v>
      </c>
      <c r="F24" s="13">
        <v>371</v>
      </c>
      <c r="G24" s="11">
        <v>14.4</v>
      </c>
      <c r="H24" s="13">
        <v>286</v>
      </c>
      <c r="I24" s="11">
        <v>13</v>
      </c>
      <c r="J24" s="13">
        <v>132</v>
      </c>
      <c r="K24" s="11">
        <v>9.3000000000000007</v>
      </c>
      <c r="L24" s="13">
        <v>139</v>
      </c>
      <c r="M24" s="11">
        <v>11.7</v>
      </c>
      <c r="O24" s="84" t="s">
        <v>1047</v>
      </c>
      <c r="P24" s="112">
        <v>2548</v>
      </c>
      <c r="Q24" s="111">
        <v>26.1</v>
      </c>
      <c r="R24" s="111">
        <v>595</v>
      </c>
      <c r="S24" s="111">
        <v>21.9</v>
      </c>
      <c r="T24" s="111">
        <v>726</v>
      </c>
      <c r="U24" s="111">
        <v>25.6</v>
      </c>
      <c r="V24" s="111">
        <v>655</v>
      </c>
      <c r="W24" s="111">
        <v>30.7</v>
      </c>
      <c r="X24" s="111">
        <v>373</v>
      </c>
      <c r="Y24" s="111">
        <v>31.5</v>
      </c>
      <c r="Z24" s="111">
        <v>200</v>
      </c>
      <c r="AA24" s="111">
        <v>22.5</v>
      </c>
      <c r="AF24" s="106">
        <f t="shared" si="3"/>
        <v>595</v>
      </c>
      <c r="AG24" s="106">
        <f t="shared" si="4"/>
        <v>726</v>
      </c>
      <c r="AH24" s="100">
        <f t="shared" si="8"/>
        <v>0.99999999999999989</v>
      </c>
      <c r="AI24" s="100">
        <f t="shared" si="8"/>
        <v>1</v>
      </c>
      <c r="AK24" s="101">
        <f t="shared" si="9"/>
        <v>0.50065359477124172</v>
      </c>
      <c r="AL24" s="101">
        <f t="shared" si="10"/>
        <v>0.49934640522875812</v>
      </c>
      <c r="AM24" s="101">
        <f t="shared" si="11"/>
        <v>1</v>
      </c>
      <c r="AN24" s="101">
        <f t="shared" si="11"/>
        <v>0.99999999999999989</v>
      </c>
      <c r="AP24" s="101">
        <f t="shared" si="5"/>
        <v>0.5</v>
      </c>
      <c r="AQ24" s="101">
        <f t="shared" si="6"/>
        <v>0.49999999999999994</v>
      </c>
      <c r="AR24" s="100">
        <f t="shared" si="7"/>
        <v>1</v>
      </c>
      <c r="AS24" s="100">
        <f t="shared" si="7"/>
        <v>0.99999999999999989</v>
      </c>
    </row>
    <row r="25" spans="1:45">
      <c r="A25" s="12" t="s">
        <v>88</v>
      </c>
      <c r="B25" s="10">
        <v>1306</v>
      </c>
      <c r="C25" s="11">
        <v>15.8</v>
      </c>
      <c r="D25" s="13">
        <v>141</v>
      </c>
      <c r="E25" s="11">
        <v>16.100000000000001</v>
      </c>
      <c r="F25" s="13">
        <v>425</v>
      </c>
      <c r="G25" s="11">
        <v>16.5</v>
      </c>
      <c r="H25" s="13">
        <v>374</v>
      </c>
      <c r="I25" s="11">
        <v>17</v>
      </c>
      <c r="J25" s="13">
        <v>209</v>
      </c>
      <c r="K25" s="11">
        <v>14.7</v>
      </c>
      <c r="L25" s="13">
        <v>157</v>
      </c>
      <c r="M25" s="11">
        <v>13.2</v>
      </c>
      <c r="O25" s="84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</row>
    <row r="26" spans="1:45">
      <c r="A26" s="12" t="s">
        <v>89</v>
      </c>
      <c r="B26" s="10">
        <v>1555</v>
      </c>
      <c r="C26" s="11">
        <v>18.8</v>
      </c>
      <c r="D26" s="13">
        <v>132</v>
      </c>
      <c r="E26" s="11">
        <v>15.1</v>
      </c>
      <c r="F26" s="13">
        <v>457</v>
      </c>
      <c r="G26" s="11">
        <v>17.7</v>
      </c>
      <c r="H26" s="13">
        <v>449</v>
      </c>
      <c r="I26" s="11">
        <v>20.399999999999999</v>
      </c>
      <c r="J26" s="13">
        <v>287</v>
      </c>
      <c r="K26" s="11">
        <v>20.2</v>
      </c>
      <c r="L26" s="13">
        <v>230</v>
      </c>
      <c r="M26" s="11">
        <v>19.3</v>
      </c>
      <c r="O26" s="84" t="s">
        <v>1048</v>
      </c>
      <c r="P26" s="91">
        <v>56572</v>
      </c>
      <c r="Q26" s="92" t="s">
        <v>92</v>
      </c>
      <c r="R26" s="91">
        <v>49508</v>
      </c>
      <c r="S26" s="92" t="s">
        <v>92</v>
      </c>
      <c r="T26" s="91">
        <v>54642</v>
      </c>
      <c r="U26" s="92" t="s">
        <v>92</v>
      </c>
      <c r="V26" s="91">
        <v>65986</v>
      </c>
      <c r="W26" s="92" t="s">
        <v>92</v>
      </c>
      <c r="X26" s="91">
        <v>66244</v>
      </c>
      <c r="Y26" s="92" t="s">
        <v>92</v>
      </c>
      <c r="Z26" s="91">
        <v>53730</v>
      </c>
      <c r="AA26" s="93" t="s">
        <v>92</v>
      </c>
      <c r="AF26" s="116" t="s">
        <v>1075</v>
      </c>
      <c r="AG26" s="116" t="s">
        <v>1074</v>
      </c>
    </row>
    <row r="27" spans="1:45" ht="25.5">
      <c r="A27" s="12" t="s">
        <v>90</v>
      </c>
      <c r="B27" s="10">
        <v>2423</v>
      </c>
      <c r="C27" s="11">
        <v>29.3</v>
      </c>
      <c r="D27" s="13">
        <v>153</v>
      </c>
      <c r="E27" s="11">
        <v>17.5</v>
      </c>
      <c r="F27" s="13">
        <v>653</v>
      </c>
      <c r="G27" s="11">
        <v>25.3</v>
      </c>
      <c r="H27" s="13">
        <v>644</v>
      </c>
      <c r="I27" s="11">
        <v>29.3</v>
      </c>
      <c r="J27" s="13">
        <v>565</v>
      </c>
      <c r="K27" s="11">
        <v>39.700000000000003</v>
      </c>
      <c r="L27" s="13">
        <v>409</v>
      </c>
      <c r="M27" s="11">
        <v>34.299999999999997</v>
      </c>
      <c r="O27" s="82" t="s">
        <v>1050</v>
      </c>
      <c r="P27" s="110">
        <v>1039</v>
      </c>
      <c r="Q27" s="109">
        <v>100</v>
      </c>
      <c r="R27" s="109">
        <v>382</v>
      </c>
      <c r="S27" s="109">
        <v>100</v>
      </c>
      <c r="T27" s="109">
        <v>291</v>
      </c>
      <c r="U27" s="109">
        <v>100</v>
      </c>
      <c r="V27" s="109">
        <v>211</v>
      </c>
      <c r="W27" s="109">
        <v>100</v>
      </c>
      <c r="X27" s="109">
        <v>103</v>
      </c>
      <c r="Y27" s="109">
        <v>100</v>
      </c>
      <c r="Z27" s="109">
        <v>52</v>
      </c>
      <c r="AA27" s="111">
        <v>100</v>
      </c>
      <c r="AF27" s="106">
        <f>R27</f>
        <v>382</v>
      </c>
      <c r="AG27" s="106">
        <f>T27</f>
        <v>291</v>
      </c>
    </row>
    <row r="28" spans="1:45">
      <c r="A28" s="52" t="s">
        <v>91</v>
      </c>
      <c r="B28" s="10">
        <v>47454</v>
      </c>
      <c r="C28" s="11" t="s">
        <v>92</v>
      </c>
      <c r="D28" s="10">
        <v>33356</v>
      </c>
      <c r="E28" s="11" t="s">
        <v>92</v>
      </c>
      <c r="F28" s="10">
        <v>41996</v>
      </c>
      <c r="G28" s="11" t="s">
        <v>92</v>
      </c>
      <c r="H28" s="10">
        <v>49622</v>
      </c>
      <c r="I28" s="11" t="s">
        <v>92</v>
      </c>
      <c r="J28" s="10">
        <v>60767</v>
      </c>
      <c r="K28" s="11" t="s">
        <v>92</v>
      </c>
      <c r="L28" s="10">
        <v>52991</v>
      </c>
      <c r="M28" s="11" t="s">
        <v>92</v>
      </c>
      <c r="O28" s="84" t="s">
        <v>1041</v>
      </c>
      <c r="P28" s="111">
        <v>84</v>
      </c>
      <c r="Q28" s="111">
        <v>8.1</v>
      </c>
      <c r="R28" s="111">
        <v>41</v>
      </c>
      <c r="S28" s="111">
        <v>10.6</v>
      </c>
      <c r="T28" s="111">
        <v>17</v>
      </c>
      <c r="U28" s="111">
        <v>5.9</v>
      </c>
      <c r="V28" s="111">
        <v>6</v>
      </c>
      <c r="W28" s="111">
        <v>2.6</v>
      </c>
      <c r="X28" s="111">
        <v>21</v>
      </c>
      <c r="Y28" s="111">
        <v>20.3</v>
      </c>
      <c r="Z28" s="94" t="s">
        <v>44</v>
      </c>
      <c r="AA28" s="94" t="s">
        <v>44</v>
      </c>
      <c r="AF28" s="106">
        <f t="shared" ref="AF28:AF34" si="12">R28</f>
        <v>41</v>
      </c>
      <c r="AG28" s="106">
        <f t="shared" ref="AG28:AG34" si="13">T28</f>
        <v>17</v>
      </c>
      <c r="AH28" s="100">
        <f>AF28/AF27</f>
        <v>0.10732984293193717</v>
      </c>
      <c r="AI28" s="100">
        <f>AG28/AG27</f>
        <v>5.8419243986254296E-2</v>
      </c>
    </row>
    <row r="29" spans="1:45">
      <c r="A29" s="53"/>
      <c r="B29" s="10"/>
      <c r="C29" s="11"/>
      <c r="D29" s="13"/>
      <c r="E29" s="11"/>
      <c r="F29" s="13"/>
      <c r="G29" s="11"/>
      <c r="H29" s="13"/>
      <c r="I29" s="11"/>
      <c r="J29" s="13"/>
      <c r="K29" s="11"/>
      <c r="L29" s="13"/>
      <c r="M29" s="11"/>
      <c r="O29" s="84" t="s">
        <v>1042</v>
      </c>
      <c r="P29" s="111">
        <v>229</v>
      </c>
      <c r="Q29" s="111">
        <v>22</v>
      </c>
      <c r="R29" s="111">
        <v>95</v>
      </c>
      <c r="S29" s="111">
        <v>24.9</v>
      </c>
      <c r="T29" s="111">
        <v>62</v>
      </c>
      <c r="U29" s="111">
        <v>21.4</v>
      </c>
      <c r="V29" s="111">
        <v>45</v>
      </c>
      <c r="W29" s="111">
        <v>21.4</v>
      </c>
      <c r="X29" s="111">
        <v>14</v>
      </c>
      <c r="Y29" s="111">
        <v>13.9</v>
      </c>
      <c r="Z29" s="111">
        <v>12</v>
      </c>
      <c r="AA29" s="111">
        <v>23.6</v>
      </c>
      <c r="AF29" s="106">
        <f t="shared" si="12"/>
        <v>95</v>
      </c>
      <c r="AG29" s="106">
        <f t="shared" si="13"/>
        <v>62</v>
      </c>
      <c r="AH29" s="100">
        <f t="shared" ref="AH29:AI34" si="14">AH28+AF29/AF$27</f>
        <v>0.35602094240837701</v>
      </c>
      <c r="AI29" s="100">
        <f t="shared" si="14"/>
        <v>0.27147766323024053</v>
      </c>
    </row>
    <row r="30" spans="1:45" ht="14.25">
      <c r="A30" s="9" t="s">
        <v>94</v>
      </c>
      <c r="B30" s="13">
        <v>891</v>
      </c>
      <c r="C30" s="11">
        <v>100</v>
      </c>
      <c r="D30" s="13">
        <v>144</v>
      </c>
      <c r="E30" s="11">
        <v>100</v>
      </c>
      <c r="F30" s="13">
        <v>332</v>
      </c>
      <c r="G30" s="11">
        <v>100</v>
      </c>
      <c r="H30" s="13">
        <v>239</v>
      </c>
      <c r="I30" s="11">
        <v>100</v>
      </c>
      <c r="J30" s="13">
        <v>104</v>
      </c>
      <c r="K30" s="11">
        <v>100</v>
      </c>
      <c r="L30" s="13">
        <v>72</v>
      </c>
      <c r="M30" s="11">
        <v>100</v>
      </c>
      <c r="O30" s="84" t="s">
        <v>1043</v>
      </c>
      <c r="P30" s="111">
        <v>141</v>
      </c>
      <c r="Q30" s="111">
        <v>13.6</v>
      </c>
      <c r="R30" s="111">
        <v>59</v>
      </c>
      <c r="S30" s="111">
        <v>15.4</v>
      </c>
      <c r="T30" s="111">
        <v>43</v>
      </c>
      <c r="U30" s="111">
        <v>14.7</v>
      </c>
      <c r="V30" s="111">
        <v>25</v>
      </c>
      <c r="W30" s="111">
        <v>11.9</v>
      </c>
      <c r="X30" s="111">
        <v>9</v>
      </c>
      <c r="Y30" s="111">
        <v>9.1</v>
      </c>
      <c r="Z30" s="111">
        <v>5</v>
      </c>
      <c r="AA30" s="111">
        <v>10.1</v>
      </c>
      <c r="AF30" s="106">
        <f t="shared" si="12"/>
        <v>59</v>
      </c>
      <c r="AG30" s="106">
        <f t="shared" si="13"/>
        <v>43</v>
      </c>
      <c r="AH30" s="100">
        <f t="shared" si="14"/>
        <v>0.51047120418848169</v>
      </c>
      <c r="AI30" s="100">
        <f t="shared" si="14"/>
        <v>0.41924398625429549</v>
      </c>
    </row>
    <row r="31" spans="1:45">
      <c r="A31" s="12" t="s">
        <v>83</v>
      </c>
      <c r="B31" s="13">
        <v>48</v>
      </c>
      <c r="C31" s="11">
        <v>5.3</v>
      </c>
      <c r="D31" s="13">
        <v>3</v>
      </c>
      <c r="E31" s="11">
        <v>1.9</v>
      </c>
      <c r="F31" s="13">
        <v>16</v>
      </c>
      <c r="G31" s="11">
        <v>4.8</v>
      </c>
      <c r="H31" s="13">
        <v>15</v>
      </c>
      <c r="I31" s="11">
        <v>6.1</v>
      </c>
      <c r="J31" s="13">
        <v>6</v>
      </c>
      <c r="K31" s="11">
        <v>5.7</v>
      </c>
      <c r="L31" s="13">
        <v>9</v>
      </c>
      <c r="M31" s="11">
        <v>12</v>
      </c>
      <c r="O31" s="84" t="s">
        <v>1044</v>
      </c>
      <c r="P31" s="111">
        <v>94</v>
      </c>
      <c r="Q31" s="111">
        <v>9</v>
      </c>
      <c r="R31" s="111">
        <v>27</v>
      </c>
      <c r="S31" s="111">
        <v>7</v>
      </c>
      <c r="T31" s="111">
        <v>35</v>
      </c>
      <c r="U31" s="111">
        <v>12.1</v>
      </c>
      <c r="V31" s="111">
        <v>17</v>
      </c>
      <c r="W31" s="111">
        <v>8.1</v>
      </c>
      <c r="X31" s="111">
        <v>10</v>
      </c>
      <c r="Y31" s="111">
        <v>9.5</v>
      </c>
      <c r="Z31" s="111">
        <v>5</v>
      </c>
      <c r="AA31" s="111">
        <v>9.1</v>
      </c>
      <c r="AF31" s="106">
        <f t="shared" si="12"/>
        <v>27</v>
      </c>
      <c r="AG31" s="106">
        <f t="shared" si="13"/>
        <v>35</v>
      </c>
      <c r="AH31" s="100">
        <f t="shared" si="14"/>
        <v>0.58115183246073299</v>
      </c>
      <c r="AI31" s="100">
        <f t="shared" si="14"/>
        <v>0.53951890034364258</v>
      </c>
    </row>
    <row r="32" spans="1:45">
      <c r="A32" s="12" t="s">
        <v>84</v>
      </c>
      <c r="B32" s="13">
        <v>53</v>
      </c>
      <c r="C32" s="11">
        <v>5.9</v>
      </c>
      <c r="D32" s="13">
        <v>7</v>
      </c>
      <c r="E32" s="11">
        <v>5.0999999999999996</v>
      </c>
      <c r="F32" s="13">
        <v>20</v>
      </c>
      <c r="G32" s="11">
        <v>6.1</v>
      </c>
      <c r="H32" s="13">
        <v>10</v>
      </c>
      <c r="I32" s="11">
        <v>4.4000000000000004</v>
      </c>
      <c r="J32" s="13">
        <v>6</v>
      </c>
      <c r="K32" s="11">
        <v>6</v>
      </c>
      <c r="L32" s="13">
        <v>8</v>
      </c>
      <c r="M32" s="11">
        <v>11.8</v>
      </c>
      <c r="O32" s="84" t="s">
        <v>1045</v>
      </c>
      <c r="P32" s="111">
        <v>207</v>
      </c>
      <c r="Q32" s="111">
        <v>20</v>
      </c>
      <c r="R32" s="111">
        <v>69</v>
      </c>
      <c r="S32" s="111">
        <v>18.100000000000001</v>
      </c>
      <c r="T32" s="111">
        <v>61</v>
      </c>
      <c r="U32" s="111">
        <v>20.9</v>
      </c>
      <c r="V32" s="111">
        <v>51</v>
      </c>
      <c r="W32" s="111">
        <v>24.3</v>
      </c>
      <c r="X32" s="111">
        <v>20</v>
      </c>
      <c r="Y32" s="111">
        <v>19.399999999999999</v>
      </c>
      <c r="Z32" s="111">
        <v>6</v>
      </c>
      <c r="AA32" s="111">
        <v>11.8</v>
      </c>
      <c r="AF32" s="106">
        <f t="shared" si="12"/>
        <v>69</v>
      </c>
      <c r="AG32" s="106">
        <f t="shared" si="13"/>
        <v>61</v>
      </c>
      <c r="AH32" s="100">
        <f t="shared" si="14"/>
        <v>0.76178010471204183</v>
      </c>
      <c r="AI32" s="100">
        <f t="shared" si="14"/>
        <v>0.74914089347079038</v>
      </c>
    </row>
    <row r="33" spans="1:35">
      <c r="A33" s="12" t="s">
        <v>85</v>
      </c>
      <c r="B33" s="13">
        <v>56</v>
      </c>
      <c r="C33" s="11">
        <v>6.3</v>
      </c>
      <c r="D33" s="13">
        <v>10</v>
      </c>
      <c r="E33" s="11">
        <v>6.9</v>
      </c>
      <c r="F33" s="13">
        <v>28</v>
      </c>
      <c r="G33" s="11">
        <v>8.5</v>
      </c>
      <c r="H33" s="13">
        <v>7</v>
      </c>
      <c r="I33" s="11">
        <v>3</v>
      </c>
      <c r="J33" s="13">
        <v>8</v>
      </c>
      <c r="K33" s="11">
        <v>7.6</v>
      </c>
      <c r="L33" s="13">
        <v>3</v>
      </c>
      <c r="M33" s="11">
        <v>3.6</v>
      </c>
      <c r="O33" s="84" t="s">
        <v>1046</v>
      </c>
      <c r="P33" s="111">
        <v>121</v>
      </c>
      <c r="Q33" s="111">
        <v>11.7</v>
      </c>
      <c r="R33" s="111">
        <v>39</v>
      </c>
      <c r="S33" s="111">
        <v>10.1</v>
      </c>
      <c r="T33" s="111">
        <v>30</v>
      </c>
      <c r="U33" s="111">
        <v>10.3</v>
      </c>
      <c r="V33" s="111">
        <v>32</v>
      </c>
      <c r="W33" s="111">
        <v>15</v>
      </c>
      <c r="X33" s="111">
        <v>11</v>
      </c>
      <c r="Y33" s="111">
        <v>10.7</v>
      </c>
      <c r="Z33" s="111">
        <v>10</v>
      </c>
      <c r="AA33" s="111">
        <v>19.399999999999999</v>
      </c>
      <c r="AF33" s="106">
        <f t="shared" si="12"/>
        <v>39</v>
      </c>
      <c r="AG33" s="106">
        <f t="shared" si="13"/>
        <v>30</v>
      </c>
      <c r="AH33" s="100">
        <f t="shared" si="14"/>
        <v>0.86387434554973819</v>
      </c>
      <c r="AI33" s="100">
        <f t="shared" si="14"/>
        <v>0.85223367697594499</v>
      </c>
    </row>
    <row r="34" spans="1:35">
      <c r="A34" s="12" t="s">
        <v>86</v>
      </c>
      <c r="B34" s="13">
        <v>63</v>
      </c>
      <c r="C34" s="11">
        <v>7.1</v>
      </c>
      <c r="D34" s="13">
        <v>16</v>
      </c>
      <c r="E34" s="11">
        <v>11</v>
      </c>
      <c r="F34" s="13">
        <v>26</v>
      </c>
      <c r="G34" s="11">
        <v>7.8</v>
      </c>
      <c r="H34" s="13">
        <v>14</v>
      </c>
      <c r="I34" s="11">
        <v>5.7</v>
      </c>
      <c r="J34" s="13">
        <v>3</v>
      </c>
      <c r="K34" s="11">
        <v>2.6</v>
      </c>
      <c r="L34" s="13">
        <v>5</v>
      </c>
      <c r="M34" s="11">
        <v>7</v>
      </c>
      <c r="O34" s="84" t="s">
        <v>1047</v>
      </c>
      <c r="P34" s="111">
        <v>162</v>
      </c>
      <c r="Q34" s="111">
        <v>15.6</v>
      </c>
      <c r="R34" s="111">
        <v>53</v>
      </c>
      <c r="S34" s="111">
        <v>13.9</v>
      </c>
      <c r="T34" s="111">
        <v>43</v>
      </c>
      <c r="U34" s="111">
        <v>14.7</v>
      </c>
      <c r="V34" s="111">
        <v>35</v>
      </c>
      <c r="W34" s="111">
        <v>16.7</v>
      </c>
      <c r="X34" s="111">
        <v>17</v>
      </c>
      <c r="Y34" s="111">
        <v>17</v>
      </c>
      <c r="Z34" s="111">
        <v>14</v>
      </c>
      <c r="AA34" s="111">
        <v>26</v>
      </c>
      <c r="AF34" s="106">
        <f t="shared" si="12"/>
        <v>53</v>
      </c>
      <c r="AG34" s="106">
        <f t="shared" si="13"/>
        <v>43</v>
      </c>
      <c r="AH34" s="100">
        <f t="shared" si="14"/>
        <v>1.0026178010471205</v>
      </c>
      <c r="AI34" s="100">
        <f t="shared" si="14"/>
        <v>1</v>
      </c>
    </row>
    <row r="35" spans="1:35">
      <c r="A35" s="12" t="s">
        <v>87</v>
      </c>
      <c r="B35" s="13">
        <v>149</v>
      </c>
      <c r="C35" s="11">
        <v>16.7</v>
      </c>
      <c r="D35" s="13">
        <v>32</v>
      </c>
      <c r="E35" s="11">
        <v>22.2</v>
      </c>
      <c r="F35" s="13">
        <v>52</v>
      </c>
      <c r="G35" s="11">
        <v>15.7</v>
      </c>
      <c r="H35" s="13">
        <v>45</v>
      </c>
      <c r="I35" s="11">
        <v>18.600000000000001</v>
      </c>
      <c r="J35" s="13">
        <v>13</v>
      </c>
      <c r="K35" s="11">
        <v>12.4</v>
      </c>
      <c r="L35" s="13">
        <v>8</v>
      </c>
      <c r="M35" s="11">
        <v>10.6</v>
      </c>
      <c r="O35" s="84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</row>
    <row r="36" spans="1:35">
      <c r="A36" s="12" t="s">
        <v>88</v>
      </c>
      <c r="B36" s="13">
        <v>148</v>
      </c>
      <c r="C36" s="11">
        <v>16.600000000000001</v>
      </c>
      <c r="D36" s="13">
        <v>28</v>
      </c>
      <c r="E36" s="11">
        <v>19.100000000000001</v>
      </c>
      <c r="F36" s="13">
        <v>57</v>
      </c>
      <c r="G36" s="11">
        <v>17.2</v>
      </c>
      <c r="H36" s="13">
        <v>41</v>
      </c>
      <c r="I36" s="11">
        <v>17.100000000000001</v>
      </c>
      <c r="J36" s="13">
        <v>19</v>
      </c>
      <c r="K36" s="11">
        <v>18</v>
      </c>
      <c r="L36" s="13">
        <v>4</v>
      </c>
      <c r="M36" s="11">
        <v>5.3</v>
      </c>
      <c r="O36" s="84" t="s">
        <v>1048</v>
      </c>
      <c r="P36" s="91">
        <v>46172</v>
      </c>
      <c r="Q36" s="92" t="s">
        <v>92</v>
      </c>
      <c r="R36" s="91">
        <v>39685</v>
      </c>
      <c r="S36" s="92" t="s">
        <v>92</v>
      </c>
      <c r="T36" s="91">
        <v>44707</v>
      </c>
      <c r="U36" s="92" t="s">
        <v>92</v>
      </c>
      <c r="V36" s="91">
        <v>57926</v>
      </c>
      <c r="W36" s="92" t="s">
        <v>92</v>
      </c>
      <c r="X36" s="91">
        <v>47327</v>
      </c>
      <c r="Y36" s="92" t="s">
        <v>92</v>
      </c>
      <c r="Z36" s="91">
        <v>71300</v>
      </c>
      <c r="AA36" s="93" t="s">
        <v>92</v>
      </c>
      <c r="AF36" s="116" t="s">
        <v>1075</v>
      </c>
      <c r="AG36" s="116" t="s">
        <v>1074</v>
      </c>
    </row>
    <row r="37" spans="1:35" ht="25.5">
      <c r="A37" s="12" t="s">
        <v>89</v>
      </c>
      <c r="B37" s="13">
        <v>184</v>
      </c>
      <c r="C37" s="11">
        <v>20.7</v>
      </c>
      <c r="D37" s="13">
        <v>27</v>
      </c>
      <c r="E37" s="11">
        <v>18.5</v>
      </c>
      <c r="F37" s="13">
        <v>68</v>
      </c>
      <c r="G37" s="11">
        <v>20.399999999999999</v>
      </c>
      <c r="H37" s="13">
        <v>54</v>
      </c>
      <c r="I37" s="11">
        <v>22.7</v>
      </c>
      <c r="J37" s="13">
        <v>24</v>
      </c>
      <c r="K37" s="11">
        <v>23.4</v>
      </c>
      <c r="L37" s="13">
        <v>11</v>
      </c>
      <c r="M37" s="11">
        <v>15.4</v>
      </c>
      <c r="O37" s="82" t="s">
        <v>1051</v>
      </c>
      <c r="P37" s="110">
        <v>2420</v>
      </c>
      <c r="Q37" s="109">
        <v>100</v>
      </c>
      <c r="R37" s="109">
        <v>686</v>
      </c>
      <c r="S37" s="109">
        <v>100</v>
      </c>
      <c r="T37" s="109">
        <v>785</v>
      </c>
      <c r="U37" s="109">
        <v>100</v>
      </c>
      <c r="V37" s="109">
        <v>546</v>
      </c>
      <c r="W37" s="109">
        <v>100</v>
      </c>
      <c r="X37" s="109">
        <v>251</v>
      </c>
      <c r="Y37" s="109">
        <v>100</v>
      </c>
      <c r="Z37" s="109">
        <v>152</v>
      </c>
      <c r="AA37" s="111">
        <v>100</v>
      </c>
      <c r="AF37" s="106">
        <f>R37</f>
        <v>686</v>
      </c>
      <c r="AG37" s="106">
        <f>T37</f>
        <v>785</v>
      </c>
    </row>
    <row r="38" spans="1:35">
      <c r="A38" s="12" t="s">
        <v>90</v>
      </c>
      <c r="B38" s="13">
        <v>190</v>
      </c>
      <c r="C38" s="11">
        <v>21.4</v>
      </c>
      <c r="D38" s="13">
        <v>22</v>
      </c>
      <c r="E38" s="11">
        <v>15.3</v>
      </c>
      <c r="F38" s="13">
        <v>65</v>
      </c>
      <c r="G38" s="11">
        <v>19.600000000000001</v>
      </c>
      <c r="H38" s="13">
        <v>54</v>
      </c>
      <c r="I38" s="11">
        <v>22.4</v>
      </c>
      <c r="J38" s="13">
        <v>25</v>
      </c>
      <c r="K38" s="11">
        <v>24.3</v>
      </c>
      <c r="L38" s="13">
        <v>25</v>
      </c>
      <c r="M38" s="11">
        <v>34.299999999999997</v>
      </c>
      <c r="O38" s="84" t="s">
        <v>1041</v>
      </c>
      <c r="P38" s="111">
        <v>576</v>
      </c>
      <c r="Q38" s="111">
        <v>23.8</v>
      </c>
      <c r="R38" s="111">
        <v>224</v>
      </c>
      <c r="S38" s="111">
        <v>32.700000000000003</v>
      </c>
      <c r="T38" s="111">
        <v>167</v>
      </c>
      <c r="U38" s="111">
        <v>21.3</v>
      </c>
      <c r="V38" s="111">
        <v>118</v>
      </c>
      <c r="W38" s="111">
        <v>21.7</v>
      </c>
      <c r="X38" s="111">
        <v>44</v>
      </c>
      <c r="Y38" s="111">
        <v>17.5</v>
      </c>
      <c r="Z38" s="111">
        <v>22</v>
      </c>
      <c r="AA38" s="111">
        <v>14.3</v>
      </c>
      <c r="AF38" s="106">
        <f t="shared" ref="AF38:AF44" si="15">R38</f>
        <v>224</v>
      </c>
      <c r="AG38" s="106">
        <f t="shared" ref="AG38:AG44" si="16">T38</f>
        <v>167</v>
      </c>
      <c r="AH38" s="100">
        <f>AF38/AF37</f>
        <v>0.32653061224489793</v>
      </c>
      <c r="AI38" s="100">
        <f>AG38/AG37</f>
        <v>0.21273885350318472</v>
      </c>
    </row>
    <row r="39" spans="1:35">
      <c r="A39" s="52" t="s">
        <v>91</v>
      </c>
      <c r="B39" s="10">
        <v>42399</v>
      </c>
      <c r="C39" s="11" t="s">
        <v>92</v>
      </c>
      <c r="D39" s="10">
        <v>36053</v>
      </c>
      <c r="E39" s="11" t="s">
        <v>92</v>
      </c>
      <c r="F39" s="10">
        <v>41394</v>
      </c>
      <c r="G39" s="11" t="s">
        <v>92</v>
      </c>
      <c r="H39" s="10">
        <v>44810</v>
      </c>
      <c r="I39" s="11" t="s">
        <v>92</v>
      </c>
      <c r="J39" s="10">
        <v>48286</v>
      </c>
      <c r="K39" s="11" t="s">
        <v>92</v>
      </c>
      <c r="L39" s="10">
        <v>44155</v>
      </c>
      <c r="M39" s="11" t="s">
        <v>92</v>
      </c>
      <c r="O39" s="84" t="s">
        <v>1042</v>
      </c>
      <c r="P39" s="111">
        <v>592</v>
      </c>
      <c r="Q39" s="111">
        <v>24.5</v>
      </c>
      <c r="R39" s="111">
        <v>176</v>
      </c>
      <c r="S39" s="111">
        <v>25.6</v>
      </c>
      <c r="T39" s="111">
        <v>223</v>
      </c>
      <c r="U39" s="111">
        <v>28.4</v>
      </c>
      <c r="V39" s="111">
        <v>116</v>
      </c>
      <c r="W39" s="111">
        <v>21.2</v>
      </c>
      <c r="X39" s="111">
        <v>50</v>
      </c>
      <c r="Y39" s="111">
        <v>19.7</v>
      </c>
      <c r="Z39" s="111">
        <v>28</v>
      </c>
      <c r="AA39" s="111">
        <v>18.600000000000001</v>
      </c>
      <c r="AF39" s="106">
        <f t="shared" si="15"/>
        <v>176</v>
      </c>
      <c r="AG39" s="106">
        <f t="shared" si="16"/>
        <v>223</v>
      </c>
      <c r="AH39" s="100">
        <f t="shared" ref="AH39:AI44" si="17">AH38+AF39/AF$37</f>
        <v>0.58309037900874627</v>
      </c>
      <c r="AI39" s="100">
        <f t="shared" si="17"/>
        <v>0.49681528662420382</v>
      </c>
    </row>
    <row r="40" spans="1:35">
      <c r="A40" s="53"/>
      <c r="B40" s="13"/>
      <c r="C40" s="11"/>
      <c r="D40" s="13"/>
      <c r="E40" s="11"/>
      <c r="F40" s="13"/>
      <c r="G40" s="11"/>
      <c r="H40" s="13"/>
      <c r="I40" s="11"/>
      <c r="J40" s="13"/>
      <c r="K40" s="11"/>
      <c r="L40" s="13"/>
      <c r="M40" s="11"/>
      <c r="O40" s="84" t="s">
        <v>1043</v>
      </c>
      <c r="P40" s="111">
        <v>308</v>
      </c>
      <c r="Q40" s="111">
        <v>12.7</v>
      </c>
      <c r="R40" s="111">
        <v>93</v>
      </c>
      <c r="S40" s="111">
        <v>13.6</v>
      </c>
      <c r="T40" s="111">
        <v>100</v>
      </c>
      <c r="U40" s="111">
        <v>12.7</v>
      </c>
      <c r="V40" s="111">
        <v>70</v>
      </c>
      <c r="W40" s="111">
        <v>12.9</v>
      </c>
      <c r="X40" s="111">
        <v>27</v>
      </c>
      <c r="Y40" s="111">
        <v>10.8</v>
      </c>
      <c r="Z40" s="111">
        <v>17</v>
      </c>
      <c r="AA40" s="111">
        <v>11.2</v>
      </c>
      <c r="AF40" s="106">
        <f t="shared" si="15"/>
        <v>93</v>
      </c>
      <c r="AG40" s="106">
        <f t="shared" si="16"/>
        <v>100</v>
      </c>
      <c r="AH40" s="100">
        <f t="shared" si="17"/>
        <v>0.71865889212827982</v>
      </c>
      <c r="AI40" s="100">
        <f t="shared" si="17"/>
        <v>0.62420382165605093</v>
      </c>
    </row>
    <row r="41" spans="1:35" ht="14.25">
      <c r="A41" s="15" t="s">
        <v>95</v>
      </c>
      <c r="B41" s="10">
        <v>1857</v>
      </c>
      <c r="C41" s="11">
        <v>100</v>
      </c>
      <c r="D41" s="13">
        <v>166</v>
      </c>
      <c r="E41" s="11">
        <v>100</v>
      </c>
      <c r="F41" s="13">
        <v>608</v>
      </c>
      <c r="G41" s="11">
        <v>100</v>
      </c>
      <c r="H41" s="13">
        <v>546</v>
      </c>
      <c r="I41" s="11">
        <v>100</v>
      </c>
      <c r="J41" s="13">
        <v>340</v>
      </c>
      <c r="K41" s="11">
        <v>100</v>
      </c>
      <c r="L41" s="13">
        <v>197</v>
      </c>
      <c r="M41" s="11">
        <v>100</v>
      </c>
      <c r="O41" s="84" t="s">
        <v>1044</v>
      </c>
      <c r="P41" s="111">
        <v>264</v>
      </c>
      <c r="Q41" s="111">
        <v>10.9</v>
      </c>
      <c r="R41" s="111">
        <v>71</v>
      </c>
      <c r="S41" s="111">
        <v>10.4</v>
      </c>
      <c r="T41" s="111">
        <v>65</v>
      </c>
      <c r="U41" s="111">
        <v>8.3000000000000007</v>
      </c>
      <c r="V41" s="111">
        <v>65</v>
      </c>
      <c r="W41" s="111">
        <v>11.8</v>
      </c>
      <c r="X41" s="111">
        <v>41</v>
      </c>
      <c r="Y41" s="111">
        <v>16.399999999999999</v>
      </c>
      <c r="Z41" s="111">
        <v>22</v>
      </c>
      <c r="AA41" s="111">
        <v>14.5</v>
      </c>
      <c r="AF41" s="106">
        <f t="shared" si="15"/>
        <v>71</v>
      </c>
      <c r="AG41" s="106">
        <f t="shared" si="16"/>
        <v>65</v>
      </c>
      <c r="AH41" s="100">
        <f t="shared" si="17"/>
        <v>0.82215743440233235</v>
      </c>
      <c r="AI41" s="100">
        <f t="shared" si="17"/>
        <v>0.70700636942675155</v>
      </c>
    </row>
    <row r="42" spans="1:35">
      <c r="A42" s="12" t="s">
        <v>83</v>
      </c>
      <c r="B42" s="13">
        <v>253</v>
      </c>
      <c r="C42" s="11">
        <v>13.6</v>
      </c>
      <c r="D42" s="13">
        <v>36</v>
      </c>
      <c r="E42" s="11">
        <v>21.7</v>
      </c>
      <c r="F42" s="13">
        <v>92</v>
      </c>
      <c r="G42" s="11">
        <v>15.1</v>
      </c>
      <c r="H42" s="13">
        <v>79</v>
      </c>
      <c r="I42" s="11">
        <v>14.4</v>
      </c>
      <c r="J42" s="13">
        <v>34</v>
      </c>
      <c r="K42" s="11">
        <v>10.1</v>
      </c>
      <c r="L42" s="13">
        <v>13</v>
      </c>
      <c r="M42" s="11">
        <v>6.6</v>
      </c>
      <c r="O42" s="84" t="s">
        <v>1045</v>
      </c>
      <c r="P42" s="111">
        <v>349</v>
      </c>
      <c r="Q42" s="111">
        <v>14.4</v>
      </c>
      <c r="R42" s="111">
        <v>57</v>
      </c>
      <c r="S42" s="111">
        <v>8.3000000000000007</v>
      </c>
      <c r="T42" s="111">
        <v>119</v>
      </c>
      <c r="U42" s="111">
        <v>15.1</v>
      </c>
      <c r="V42" s="111">
        <v>97</v>
      </c>
      <c r="W42" s="111">
        <v>17.8</v>
      </c>
      <c r="X42" s="111">
        <v>47</v>
      </c>
      <c r="Y42" s="111">
        <v>18.5</v>
      </c>
      <c r="Z42" s="111">
        <v>30</v>
      </c>
      <c r="AA42" s="111">
        <v>19.5</v>
      </c>
      <c r="AF42" s="106">
        <f t="shared" si="15"/>
        <v>57</v>
      </c>
      <c r="AG42" s="106">
        <f t="shared" si="16"/>
        <v>119</v>
      </c>
      <c r="AH42" s="100">
        <f t="shared" si="17"/>
        <v>0.90524781341107874</v>
      </c>
      <c r="AI42" s="100">
        <f t="shared" si="17"/>
        <v>0.8585987261146496</v>
      </c>
    </row>
    <row r="43" spans="1:35">
      <c r="A43" s="12" t="s">
        <v>84</v>
      </c>
      <c r="B43" s="13">
        <v>220</v>
      </c>
      <c r="C43" s="11">
        <v>11.9</v>
      </c>
      <c r="D43" s="13">
        <v>23</v>
      </c>
      <c r="E43" s="11">
        <v>13.7</v>
      </c>
      <c r="F43" s="13">
        <v>88</v>
      </c>
      <c r="G43" s="11">
        <v>14.5</v>
      </c>
      <c r="H43" s="13">
        <v>56</v>
      </c>
      <c r="I43" s="11">
        <v>10.199999999999999</v>
      </c>
      <c r="J43" s="13">
        <v>32</v>
      </c>
      <c r="K43" s="11">
        <v>9.6</v>
      </c>
      <c r="L43" s="13">
        <v>21</v>
      </c>
      <c r="M43" s="11">
        <v>10.5</v>
      </c>
      <c r="O43" s="84" t="s">
        <v>1046</v>
      </c>
      <c r="P43" s="111">
        <v>144</v>
      </c>
      <c r="Q43" s="111">
        <v>5.9</v>
      </c>
      <c r="R43" s="111">
        <v>34</v>
      </c>
      <c r="S43" s="111">
        <v>4.9000000000000004</v>
      </c>
      <c r="T43" s="111">
        <v>48</v>
      </c>
      <c r="U43" s="111">
        <v>6.1</v>
      </c>
      <c r="V43" s="111">
        <v>38</v>
      </c>
      <c r="W43" s="111">
        <v>7</v>
      </c>
      <c r="X43" s="111">
        <v>17</v>
      </c>
      <c r="Y43" s="111">
        <v>6.7</v>
      </c>
      <c r="Z43" s="111">
        <v>7</v>
      </c>
      <c r="AA43" s="111">
        <v>4.5</v>
      </c>
      <c r="AF43" s="106">
        <f t="shared" si="15"/>
        <v>34</v>
      </c>
      <c r="AG43" s="106">
        <f t="shared" si="16"/>
        <v>48</v>
      </c>
      <c r="AH43" s="100">
        <f t="shared" si="17"/>
        <v>0.95481049562682219</v>
      </c>
      <c r="AI43" s="100">
        <f t="shared" si="17"/>
        <v>0.91974522292993621</v>
      </c>
    </row>
    <row r="44" spans="1:35">
      <c r="A44" s="12" t="s">
        <v>85</v>
      </c>
      <c r="B44" s="13">
        <v>178</v>
      </c>
      <c r="C44" s="11">
        <v>9.6</v>
      </c>
      <c r="D44" s="13">
        <v>20</v>
      </c>
      <c r="E44" s="11">
        <v>11.9</v>
      </c>
      <c r="F44" s="13">
        <v>70</v>
      </c>
      <c r="G44" s="11">
        <v>11.5</v>
      </c>
      <c r="H44" s="13">
        <v>44</v>
      </c>
      <c r="I44" s="11">
        <v>8.1</v>
      </c>
      <c r="J44" s="13">
        <v>33</v>
      </c>
      <c r="K44" s="11">
        <v>9.8000000000000007</v>
      </c>
      <c r="L44" s="13">
        <v>11</v>
      </c>
      <c r="M44" s="11">
        <v>5.5</v>
      </c>
      <c r="O44" s="84" t="s">
        <v>1047</v>
      </c>
      <c r="P44" s="111">
        <v>188</v>
      </c>
      <c r="Q44" s="111">
        <v>7.8</v>
      </c>
      <c r="R44" s="111">
        <v>31</v>
      </c>
      <c r="S44" s="111">
        <v>4.5</v>
      </c>
      <c r="T44" s="111">
        <v>63</v>
      </c>
      <c r="U44" s="111">
        <v>8</v>
      </c>
      <c r="V44" s="111">
        <v>42</v>
      </c>
      <c r="W44" s="111">
        <v>7.7</v>
      </c>
      <c r="X44" s="111">
        <v>26</v>
      </c>
      <c r="Y44" s="111">
        <v>10.3</v>
      </c>
      <c r="Z44" s="111">
        <v>26</v>
      </c>
      <c r="AA44" s="111">
        <v>17.399999999999999</v>
      </c>
      <c r="AF44" s="106">
        <f t="shared" si="15"/>
        <v>31</v>
      </c>
      <c r="AG44" s="106">
        <f t="shared" si="16"/>
        <v>63</v>
      </c>
      <c r="AH44" s="100">
        <f t="shared" si="17"/>
        <v>1</v>
      </c>
      <c r="AI44" s="100">
        <f t="shared" si="17"/>
        <v>0.99999999999999989</v>
      </c>
    </row>
    <row r="45" spans="1:35">
      <c r="A45" s="12" t="s">
        <v>86</v>
      </c>
      <c r="B45" s="13">
        <v>185</v>
      </c>
      <c r="C45" s="11">
        <v>10</v>
      </c>
      <c r="D45" s="13">
        <v>18</v>
      </c>
      <c r="E45" s="11">
        <v>10.9</v>
      </c>
      <c r="F45" s="13">
        <v>67</v>
      </c>
      <c r="G45" s="11">
        <v>10.9</v>
      </c>
      <c r="H45" s="13">
        <v>56</v>
      </c>
      <c r="I45" s="11">
        <v>10.199999999999999</v>
      </c>
      <c r="J45" s="13">
        <v>32</v>
      </c>
      <c r="K45" s="11">
        <v>9.3000000000000007</v>
      </c>
      <c r="L45" s="13">
        <v>13</v>
      </c>
      <c r="M45" s="11">
        <v>6.7</v>
      </c>
      <c r="O45" s="84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</row>
    <row r="46" spans="1:35">
      <c r="A46" s="12" t="s">
        <v>87</v>
      </c>
      <c r="B46" s="13">
        <v>269</v>
      </c>
      <c r="C46" s="11">
        <v>14.5</v>
      </c>
      <c r="D46" s="13">
        <v>30</v>
      </c>
      <c r="E46" s="11">
        <v>18.3</v>
      </c>
      <c r="F46" s="13">
        <v>82</v>
      </c>
      <c r="G46" s="11">
        <v>13.5</v>
      </c>
      <c r="H46" s="13">
        <v>93</v>
      </c>
      <c r="I46" s="11">
        <v>17.100000000000001</v>
      </c>
      <c r="J46" s="13">
        <v>38</v>
      </c>
      <c r="K46" s="11">
        <v>11.2</v>
      </c>
      <c r="L46" s="13">
        <v>25</v>
      </c>
      <c r="M46" s="11">
        <v>12.7</v>
      </c>
      <c r="O46" s="86" t="s">
        <v>1048</v>
      </c>
      <c r="P46" s="95">
        <v>30986</v>
      </c>
      <c r="Q46" s="93" t="s">
        <v>92</v>
      </c>
      <c r="R46" s="95">
        <v>23841</v>
      </c>
      <c r="S46" s="93" t="s">
        <v>92</v>
      </c>
      <c r="T46" s="95">
        <v>30164</v>
      </c>
      <c r="U46" s="93" t="s">
        <v>92</v>
      </c>
      <c r="V46" s="95">
        <v>34271</v>
      </c>
      <c r="W46" s="93" t="s">
        <v>92</v>
      </c>
      <c r="X46" s="95">
        <v>40787</v>
      </c>
      <c r="Y46" s="93" t="s">
        <v>92</v>
      </c>
      <c r="Z46" s="95">
        <v>44284</v>
      </c>
      <c r="AA46" s="93" t="s">
        <v>92</v>
      </c>
    </row>
    <row r="47" spans="1:35">
      <c r="A47" s="12" t="s">
        <v>88</v>
      </c>
      <c r="B47" s="13">
        <v>309</v>
      </c>
      <c r="C47" s="11">
        <v>16.600000000000001</v>
      </c>
      <c r="D47" s="13">
        <v>18</v>
      </c>
      <c r="E47" s="11">
        <v>11.1</v>
      </c>
      <c r="F47" s="13">
        <v>93</v>
      </c>
      <c r="G47" s="11">
        <v>15.2</v>
      </c>
      <c r="H47" s="13">
        <v>100</v>
      </c>
      <c r="I47" s="11">
        <v>18.3</v>
      </c>
      <c r="J47" s="13">
        <v>50</v>
      </c>
      <c r="K47" s="11">
        <v>14.8</v>
      </c>
      <c r="L47" s="13">
        <v>48</v>
      </c>
      <c r="M47" s="11">
        <v>24.2</v>
      </c>
    </row>
    <row r="48" spans="1:35">
      <c r="A48" s="12" t="s">
        <v>89</v>
      </c>
      <c r="B48" s="13">
        <v>232</v>
      </c>
      <c r="C48" s="11">
        <v>12.5</v>
      </c>
      <c r="D48" s="13">
        <v>16</v>
      </c>
      <c r="E48" s="11">
        <v>9.4</v>
      </c>
      <c r="F48" s="13">
        <v>60</v>
      </c>
      <c r="G48" s="11">
        <v>9.8000000000000007</v>
      </c>
      <c r="H48" s="13">
        <v>60</v>
      </c>
      <c r="I48" s="11">
        <v>11</v>
      </c>
      <c r="J48" s="13">
        <v>63</v>
      </c>
      <c r="K48" s="11">
        <v>18.600000000000001</v>
      </c>
      <c r="L48" s="13">
        <v>34</v>
      </c>
      <c r="M48" s="11">
        <v>17.2</v>
      </c>
      <c r="O48" s="79" t="s">
        <v>14</v>
      </c>
    </row>
    <row r="49" spans="1:35">
      <c r="A49" s="12" t="s">
        <v>90</v>
      </c>
      <c r="B49" s="13">
        <v>210</v>
      </c>
      <c r="C49" s="11">
        <v>11.3</v>
      </c>
      <c r="D49" s="13">
        <v>5</v>
      </c>
      <c r="E49" s="11">
        <v>3.1</v>
      </c>
      <c r="F49" s="13">
        <v>57</v>
      </c>
      <c r="G49" s="11">
        <v>9.4</v>
      </c>
      <c r="H49" s="13">
        <v>59</v>
      </c>
      <c r="I49" s="11">
        <v>10.7</v>
      </c>
      <c r="J49" s="13">
        <v>57</v>
      </c>
      <c r="K49" s="11">
        <v>16.7</v>
      </c>
      <c r="L49" s="13">
        <v>33</v>
      </c>
      <c r="M49" s="11">
        <v>16.600000000000001</v>
      </c>
      <c r="O49" s="79" t="s">
        <v>546</v>
      </c>
    </row>
    <row r="50" spans="1:35">
      <c r="A50" s="52" t="s">
        <v>91</v>
      </c>
      <c r="B50" s="10">
        <v>28305</v>
      </c>
      <c r="C50" s="11" t="s">
        <v>92</v>
      </c>
      <c r="D50" s="10">
        <v>21380</v>
      </c>
      <c r="E50" s="11" t="s">
        <v>92</v>
      </c>
      <c r="F50" s="10">
        <v>23353</v>
      </c>
      <c r="G50" s="11" t="s">
        <v>92</v>
      </c>
      <c r="H50" s="10">
        <v>29760</v>
      </c>
      <c r="I50" s="11" t="s">
        <v>92</v>
      </c>
      <c r="J50" s="10">
        <v>35027</v>
      </c>
      <c r="K50" s="11" t="s">
        <v>92</v>
      </c>
      <c r="L50" s="10">
        <v>39841</v>
      </c>
      <c r="M50" s="11" t="s">
        <v>92</v>
      </c>
      <c r="O50" s="79" t="s">
        <v>545</v>
      </c>
    </row>
    <row r="51" spans="1:35" ht="14.25">
      <c r="A51" s="52"/>
      <c r="B51" s="10"/>
      <c r="C51" s="11"/>
      <c r="D51" s="10"/>
      <c r="E51" s="11"/>
      <c r="F51" s="10"/>
      <c r="G51" s="11"/>
      <c r="H51" s="10"/>
      <c r="I51" s="11"/>
      <c r="J51" s="10"/>
      <c r="K51" s="11"/>
      <c r="L51" s="10"/>
      <c r="M51" s="11"/>
      <c r="O51" s="88" t="s">
        <v>1060</v>
      </c>
    </row>
    <row r="52" spans="1:35" ht="14.25">
      <c r="A52" s="9" t="s">
        <v>96</v>
      </c>
      <c r="B52" s="10">
        <v>3143</v>
      </c>
      <c r="C52" s="11">
        <v>100</v>
      </c>
      <c r="D52" s="13">
        <v>421</v>
      </c>
      <c r="E52" s="11">
        <v>100</v>
      </c>
      <c r="F52" s="13">
        <v>840</v>
      </c>
      <c r="G52" s="11">
        <v>100</v>
      </c>
      <c r="H52" s="13">
        <v>610</v>
      </c>
      <c r="I52" s="11">
        <v>100</v>
      </c>
      <c r="J52" s="13">
        <v>458</v>
      </c>
      <c r="K52" s="11">
        <v>100</v>
      </c>
      <c r="L52" s="13">
        <v>814</v>
      </c>
      <c r="M52" s="11">
        <v>100</v>
      </c>
      <c r="O52" s="88" t="s">
        <v>1038</v>
      </c>
    </row>
    <row r="53" spans="1:35" ht="14.25">
      <c r="A53" s="12" t="s">
        <v>83</v>
      </c>
      <c r="B53" s="13">
        <v>784</v>
      </c>
      <c r="C53" s="11">
        <v>25</v>
      </c>
      <c r="D53" s="13">
        <v>107</v>
      </c>
      <c r="E53" s="11">
        <v>25.4</v>
      </c>
      <c r="F53" s="13">
        <v>181</v>
      </c>
      <c r="G53" s="11">
        <v>21.5</v>
      </c>
      <c r="H53" s="13">
        <v>143</v>
      </c>
      <c r="I53" s="11">
        <v>23.5</v>
      </c>
      <c r="J53" s="13">
        <v>133</v>
      </c>
      <c r="K53" s="11">
        <v>29.1</v>
      </c>
      <c r="L53" s="13">
        <v>220</v>
      </c>
      <c r="M53" s="11">
        <v>27</v>
      </c>
      <c r="O53" s="88" t="s">
        <v>276</v>
      </c>
    </row>
    <row r="54" spans="1:35">
      <c r="A54" s="12" t="s">
        <v>84</v>
      </c>
      <c r="B54" s="13">
        <v>383</v>
      </c>
      <c r="C54" s="11">
        <v>12.2</v>
      </c>
      <c r="D54" s="13">
        <v>34</v>
      </c>
      <c r="E54" s="11">
        <v>8.1</v>
      </c>
      <c r="F54" s="13">
        <v>72</v>
      </c>
      <c r="G54" s="11">
        <v>8.6</v>
      </c>
      <c r="H54" s="13">
        <v>70</v>
      </c>
      <c r="I54" s="11">
        <v>11.5</v>
      </c>
      <c r="J54" s="13">
        <v>45</v>
      </c>
      <c r="K54" s="11">
        <v>9.9</v>
      </c>
      <c r="L54" s="13">
        <v>161</v>
      </c>
      <c r="M54" s="11">
        <v>19.8</v>
      </c>
      <c r="O54" s="268" t="s">
        <v>265</v>
      </c>
      <c r="P54" s="268"/>
      <c r="Q54" s="268"/>
      <c r="R54" s="268"/>
      <c r="S54" s="268"/>
      <c r="T54" s="268"/>
      <c r="U54" s="268"/>
      <c r="V54" s="268"/>
      <c r="W54" s="268"/>
      <c r="X54" s="268"/>
      <c r="Y54" s="268"/>
      <c r="Z54" s="268"/>
      <c r="AA54" s="268"/>
    </row>
    <row r="55" spans="1:35">
      <c r="A55" s="12" t="s">
        <v>85</v>
      </c>
      <c r="B55" s="13">
        <v>329</v>
      </c>
      <c r="C55" s="11">
        <v>10.5</v>
      </c>
      <c r="D55" s="13">
        <v>35</v>
      </c>
      <c r="E55" s="11">
        <v>8.3000000000000007</v>
      </c>
      <c r="F55" s="13">
        <v>96</v>
      </c>
      <c r="G55" s="11">
        <v>11.5</v>
      </c>
      <c r="H55" s="13">
        <v>57</v>
      </c>
      <c r="I55" s="11">
        <v>9.4</v>
      </c>
      <c r="J55" s="13">
        <v>41</v>
      </c>
      <c r="K55" s="11">
        <v>9</v>
      </c>
      <c r="L55" s="13">
        <v>100</v>
      </c>
      <c r="M55" s="11">
        <v>12.2</v>
      </c>
      <c r="O55" s="79" t="s">
        <v>266</v>
      </c>
    </row>
    <row r="56" spans="1:35">
      <c r="A56" s="12" t="s">
        <v>86</v>
      </c>
      <c r="B56" s="13">
        <v>235</v>
      </c>
      <c r="C56" s="11">
        <v>7.5</v>
      </c>
      <c r="D56" s="13">
        <v>34</v>
      </c>
      <c r="E56" s="11">
        <v>8.1999999999999993</v>
      </c>
      <c r="F56" s="13">
        <v>58</v>
      </c>
      <c r="G56" s="11">
        <v>6.9</v>
      </c>
      <c r="H56" s="13">
        <v>53</v>
      </c>
      <c r="I56" s="11">
        <v>8.6999999999999993</v>
      </c>
      <c r="J56" s="13">
        <v>21</v>
      </c>
      <c r="K56" s="11">
        <v>4.5</v>
      </c>
      <c r="L56" s="13">
        <v>69</v>
      </c>
      <c r="M56" s="11">
        <v>8.5</v>
      </c>
      <c r="O56" s="79" t="s">
        <v>277</v>
      </c>
    </row>
    <row r="57" spans="1:35">
      <c r="A57" s="12" t="s">
        <v>87</v>
      </c>
      <c r="B57" s="13">
        <v>379</v>
      </c>
      <c r="C57" s="11">
        <v>12.1</v>
      </c>
      <c r="D57" s="13">
        <v>41</v>
      </c>
      <c r="E57" s="11">
        <v>9.8000000000000007</v>
      </c>
      <c r="F57" s="13">
        <v>144</v>
      </c>
      <c r="G57" s="11">
        <v>17.100000000000001</v>
      </c>
      <c r="H57" s="13">
        <v>69</v>
      </c>
      <c r="I57" s="11">
        <v>11.3</v>
      </c>
      <c r="J57" s="13">
        <v>46</v>
      </c>
      <c r="K57" s="11">
        <v>10.1</v>
      </c>
      <c r="L57" s="13">
        <v>80</v>
      </c>
      <c r="M57" s="11">
        <v>9.8000000000000007</v>
      </c>
      <c r="O57" s="79" t="s">
        <v>1039</v>
      </c>
    </row>
    <row r="58" spans="1:35">
      <c r="A58" s="12" t="s">
        <v>88</v>
      </c>
      <c r="B58" s="13">
        <v>375</v>
      </c>
      <c r="C58" s="11">
        <v>11.9</v>
      </c>
      <c r="D58" s="13">
        <v>69</v>
      </c>
      <c r="E58" s="11">
        <v>16.399999999999999</v>
      </c>
      <c r="F58" s="13">
        <v>117</v>
      </c>
      <c r="G58" s="11">
        <v>13.9</v>
      </c>
      <c r="H58" s="13">
        <v>74</v>
      </c>
      <c r="I58" s="11">
        <v>12.2</v>
      </c>
      <c r="J58" s="13">
        <v>39</v>
      </c>
      <c r="K58" s="11">
        <v>8.5</v>
      </c>
      <c r="L58" s="13">
        <v>75</v>
      </c>
      <c r="M58" s="11">
        <v>9.3000000000000007</v>
      </c>
      <c r="O58" s="80" t="s">
        <v>1040</v>
      </c>
    </row>
    <row r="59" spans="1:35">
      <c r="A59" s="12" t="s">
        <v>89</v>
      </c>
      <c r="B59" s="13">
        <v>313</v>
      </c>
      <c r="C59" s="11">
        <v>10</v>
      </c>
      <c r="D59" s="13">
        <v>48</v>
      </c>
      <c r="E59" s="11">
        <v>11.3</v>
      </c>
      <c r="F59" s="13">
        <v>91</v>
      </c>
      <c r="G59" s="11">
        <v>10.9</v>
      </c>
      <c r="H59" s="13">
        <v>64</v>
      </c>
      <c r="I59" s="11">
        <v>10.5</v>
      </c>
      <c r="J59" s="13">
        <v>50</v>
      </c>
      <c r="K59" s="11">
        <v>10.8</v>
      </c>
      <c r="L59" s="13">
        <v>60</v>
      </c>
      <c r="M59" s="11">
        <v>7.4</v>
      </c>
      <c r="O59" s="269" t="s">
        <v>1058</v>
      </c>
      <c r="P59" s="272" t="s">
        <v>160</v>
      </c>
      <c r="Q59" s="273"/>
      <c r="R59" s="276" t="s">
        <v>161</v>
      </c>
      <c r="S59" s="277"/>
      <c r="T59" s="277"/>
      <c r="U59" s="277"/>
      <c r="V59" s="277"/>
      <c r="W59" s="277"/>
      <c r="X59" s="277"/>
      <c r="Y59" s="277"/>
      <c r="Z59" s="277"/>
      <c r="AA59" s="278"/>
    </row>
    <row r="60" spans="1:35">
      <c r="A60" s="12" t="s">
        <v>90</v>
      </c>
      <c r="B60" s="13">
        <v>345</v>
      </c>
      <c r="C60" s="11">
        <v>11</v>
      </c>
      <c r="D60" s="13">
        <v>53</v>
      </c>
      <c r="E60" s="11">
        <v>12.5</v>
      </c>
      <c r="F60" s="13">
        <v>81</v>
      </c>
      <c r="G60" s="11">
        <v>9.6</v>
      </c>
      <c r="H60" s="13">
        <v>79</v>
      </c>
      <c r="I60" s="11">
        <v>13</v>
      </c>
      <c r="J60" s="13">
        <v>83</v>
      </c>
      <c r="K60" s="11">
        <v>18.2</v>
      </c>
      <c r="L60" s="13">
        <v>49</v>
      </c>
      <c r="M60" s="11">
        <v>6</v>
      </c>
      <c r="O60" s="270"/>
      <c r="P60" s="274"/>
      <c r="Q60" s="275"/>
      <c r="R60" s="276" t="s">
        <v>1036</v>
      </c>
      <c r="S60" s="278"/>
      <c r="T60" s="276" t="s">
        <v>1</v>
      </c>
      <c r="U60" s="278"/>
      <c r="V60" s="276" t="s">
        <v>2</v>
      </c>
      <c r="W60" s="278"/>
      <c r="X60" s="276" t="s">
        <v>3</v>
      </c>
      <c r="Y60" s="278"/>
      <c r="Z60" s="276" t="s">
        <v>4</v>
      </c>
      <c r="AA60" s="278"/>
    </row>
    <row r="61" spans="1:35">
      <c r="A61" s="52" t="s">
        <v>91</v>
      </c>
      <c r="B61" s="10">
        <v>21463</v>
      </c>
      <c r="C61" s="11" t="s">
        <v>97</v>
      </c>
      <c r="D61" s="10">
        <v>25010</v>
      </c>
      <c r="E61" s="11" t="s">
        <v>92</v>
      </c>
      <c r="F61" s="10">
        <v>25666</v>
      </c>
      <c r="G61" s="11" t="s">
        <v>92</v>
      </c>
      <c r="H61" s="10">
        <v>23454</v>
      </c>
      <c r="I61" s="11" t="s">
        <v>92</v>
      </c>
      <c r="J61" s="10">
        <v>22221</v>
      </c>
      <c r="K61" s="11" t="s">
        <v>92</v>
      </c>
      <c r="L61" s="10">
        <v>16055</v>
      </c>
      <c r="M61" s="11" t="s">
        <v>92</v>
      </c>
      <c r="O61" s="271"/>
      <c r="P61" s="81" t="s">
        <v>5</v>
      </c>
      <c r="Q61" s="81" t="s">
        <v>6</v>
      </c>
      <c r="R61" s="81" t="s">
        <v>5</v>
      </c>
      <c r="S61" s="81" t="s">
        <v>6</v>
      </c>
      <c r="T61" s="81" t="s">
        <v>5</v>
      </c>
      <c r="U61" s="81" t="s">
        <v>6</v>
      </c>
      <c r="V61" s="81" t="s">
        <v>5</v>
      </c>
      <c r="W61" s="81" t="s">
        <v>6</v>
      </c>
      <c r="X61" s="81" t="s">
        <v>5</v>
      </c>
      <c r="Y61" s="81" t="s">
        <v>6</v>
      </c>
      <c r="Z61" s="81" t="s">
        <v>5</v>
      </c>
      <c r="AA61" s="81" t="s">
        <v>6</v>
      </c>
      <c r="AF61" s="116" t="s">
        <v>1075</v>
      </c>
      <c r="AG61" s="116" t="s">
        <v>1074</v>
      </c>
    </row>
    <row r="62" spans="1:35" ht="14.25">
      <c r="A62" s="52"/>
      <c r="B62" s="10"/>
      <c r="C62" s="11"/>
      <c r="D62" s="10"/>
      <c r="E62" s="11"/>
      <c r="F62" s="10"/>
      <c r="G62" s="11"/>
      <c r="H62" s="10"/>
      <c r="I62" s="11"/>
      <c r="J62" s="10"/>
      <c r="K62" s="11"/>
      <c r="L62" s="10"/>
      <c r="M62" s="11"/>
      <c r="O62" s="82" t="s">
        <v>1061</v>
      </c>
      <c r="P62" s="110">
        <v>3899</v>
      </c>
      <c r="Q62" s="109">
        <v>100</v>
      </c>
      <c r="R62" s="110">
        <v>1139</v>
      </c>
      <c r="S62" s="109">
        <v>100</v>
      </c>
      <c r="T62" s="109">
        <v>815</v>
      </c>
      <c r="U62" s="109">
        <v>100</v>
      </c>
      <c r="V62" s="109">
        <v>665</v>
      </c>
      <c r="W62" s="109">
        <v>100</v>
      </c>
      <c r="X62" s="109">
        <v>487</v>
      </c>
      <c r="Y62" s="109">
        <v>100</v>
      </c>
      <c r="Z62" s="109">
        <v>794</v>
      </c>
      <c r="AA62" s="118">
        <v>100</v>
      </c>
      <c r="AF62" s="106">
        <f>R62</f>
        <v>1139</v>
      </c>
      <c r="AG62" s="106">
        <f>T62</f>
        <v>815</v>
      </c>
    </row>
    <row r="63" spans="1:35" ht="14.25">
      <c r="A63" s="9" t="s">
        <v>98</v>
      </c>
      <c r="B63" s="10">
        <v>1549</v>
      </c>
      <c r="C63" s="11">
        <v>100</v>
      </c>
      <c r="D63" s="13">
        <v>272</v>
      </c>
      <c r="E63" s="11">
        <v>100</v>
      </c>
      <c r="F63" s="13">
        <v>480</v>
      </c>
      <c r="G63" s="11">
        <v>100</v>
      </c>
      <c r="H63" s="13">
        <v>342</v>
      </c>
      <c r="I63" s="11">
        <v>100</v>
      </c>
      <c r="J63" s="13">
        <v>220</v>
      </c>
      <c r="K63" s="11">
        <v>100</v>
      </c>
      <c r="L63" s="13">
        <v>235</v>
      </c>
      <c r="M63" s="11">
        <v>100</v>
      </c>
      <c r="O63" s="84" t="s">
        <v>1041</v>
      </c>
      <c r="P63" s="112">
        <v>1144</v>
      </c>
      <c r="Q63" s="111">
        <v>29.3</v>
      </c>
      <c r="R63" s="111">
        <v>281</v>
      </c>
      <c r="S63" s="111">
        <v>24.7</v>
      </c>
      <c r="T63" s="111">
        <v>236</v>
      </c>
      <c r="U63" s="111">
        <v>29</v>
      </c>
      <c r="V63" s="111">
        <v>182</v>
      </c>
      <c r="W63" s="111">
        <v>27.4</v>
      </c>
      <c r="X63" s="111">
        <v>150</v>
      </c>
      <c r="Y63" s="111">
        <v>30.8</v>
      </c>
      <c r="Z63" s="111">
        <v>295</v>
      </c>
      <c r="AA63" s="119">
        <v>37.200000000000003</v>
      </c>
      <c r="AF63" s="106">
        <f t="shared" ref="AF63:AF69" si="18">R63</f>
        <v>281</v>
      </c>
      <c r="AG63" s="106">
        <f t="shared" ref="AG63:AG69" si="19">T63</f>
        <v>236</v>
      </c>
      <c r="AH63" s="100">
        <f>AF63/AF62</f>
        <v>0.24670763827919229</v>
      </c>
      <c r="AI63" s="100">
        <f>AG63/AG62</f>
        <v>0.28957055214723926</v>
      </c>
    </row>
    <row r="64" spans="1:35">
      <c r="A64" s="12" t="s">
        <v>83</v>
      </c>
      <c r="B64" s="13">
        <v>284</v>
      </c>
      <c r="C64" s="11">
        <v>18.399999999999999</v>
      </c>
      <c r="D64" s="13">
        <v>48</v>
      </c>
      <c r="E64" s="11">
        <v>17.5</v>
      </c>
      <c r="F64" s="13">
        <v>94</v>
      </c>
      <c r="G64" s="11">
        <v>19.600000000000001</v>
      </c>
      <c r="H64" s="13">
        <v>52</v>
      </c>
      <c r="I64" s="11">
        <v>15.3</v>
      </c>
      <c r="J64" s="13">
        <v>47</v>
      </c>
      <c r="K64" s="11">
        <v>21.4</v>
      </c>
      <c r="L64" s="13">
        <v>43</v>
      </c>
      <c r="M64" s="11">
        <v>18.3</v>
      </c>
      <c r="O64" s="84" t="s">
        <v>1042</v>
      </c>
      <c r="P64" s="111">
        <v>996</v>
      </c>
      <c r="Q64" s="111">
        <v>25.5</v>
      </c>
      <c r="R64" s="111">
        <v>280</v>
      </c>
      <c r="S64" s="111">
        <v>24.6</v>
      </c>
      <c r="T64" s="111">
        <v>184</v>
      </c>
      <c r="U64" s="111">
        <v>22.6</v>
      </c>
      <c r="V64" s="111">
        <v>153</v>
      </c>
      <c r="W64" s="111">
        <v>23</v>
      </c>
      <c r="X64" s="111">
        <v>109</v>
      </c>
      <c r="Y64" s="111">
        <v>22.4</v>
      </c>
      <c r="Z64" s="111">
        <v>269</v>
      </c>
      <c r="AA64" s="119">
        <v>33.9</v>
      </c>
      <c r="AF64" s="106">
        <f t="shared" si="18"/>
        <v>280</v>
      </c>
      <c r="AG64" s="106">
        <f t="shared" si="19"/>
        <v>184</v>
      </c>
      <c r="AH64" s="100">
        <f t="shared" ref="AH64:AI69" si="20">AH63+AF64/AF$62</f>
        <v>0.4925373134328358</v>
      </c>
      <c r="AI64" s="100">
        <f t="shared" si="20"/>
        <v>0.51533742331288346</v>
      </c>
    </row>
    <row r="65" spans="1:35">
      <c r="A65" s="12" t="s">
        <v>84</v>
      </c>
      <c r="B65" s="13">
        <v>148</v>
      </c>
      <c r="C65" s="11">
        <v>9.5</v>
      </c>
      <c r="D65" s="13">
        <v>24</v>
      </c>
      <c r="E65" s="11">
        <v>8.9</v>
      </c>
      <c r="F65" s="13">
        <v>33</v>
      </c>
      <c r="G65" s="11">
        <v>6.8</v>
      </c>
      <c r="H65" s="13">
        <v>36</v>
      </c>
      <c r="I65" s="11">
        <v>10.6</v>
      </c>
      <c r="J65" s="13">
        <v>20</v>
      </c>
      <c r="K65" s="11">
        <v>8.9</v>
      </c>
      <c r="L65" s="13">
        <v>35</v>
      </c>
      <c r="M65" s="11">
        <v>14.8</v>
      </c>
      <c r="O65" s="84" t="s">
        <v>1043</v>
      </c>
      <c r="P65" s="111">
        <v>393</v>
      </c>
      <c r="Q65" s="111">
        <v>10.1</v>
      </c>
      <c r="R65" s="111">
        <v>120</v>
      </c>
      <c r="S65" s="111">
        <v>10.5</v>
      </c>
      <c r="T65" s="111">
        <v>96</v>
      </c>
      <c r="U65" s="111">
        <v>11.8</v>
      </c>
      <c r="V65" s="111">
        <v>76</v>
      </c>
      <c r="W65" s="111">
        <v>11.4</v>
      </c>
      <c r="X65" s="111">
        <v>48</v>
      </c>
      <c r="Y65" s="111">
        <v>9.8000000000000007</v>
      </c>
      <c r="Z65" s="111">
        <v>54</v>
      </c>
      <c r="AA65" s="119">
        <v>6.8</v>
      </c>
      <c r="AF65" s="106">
        <f t="shared" si="18"/>
        <v>120</v>
      </c>
      <c r="AG65" s="106">
        <f t="shared" si="19"/>
        <v>96</v>
      </c>
      <c r="AH65" s="100">
        <f t="shared" si="20"/>
        <v>0.59789288849868305</v>
      </c>
      <c r="AI65" s="100">
        <f t="shared" si="20"/>
        <v>0.63312883435582823</v>
      </c>
    </row>
    <row r="66" spans="1:35">
      <c r="A66" s="12" t="s">
        <v>85</v>
      </c>
      <c r="B66" s="13">
        <v>159</v>
      </c>
      <c r="C66" s="11">
        <v>10.3</v>
      </c>
      <c r="D66" s="13">
        <v>23</v>
      </c>
      <c r="E66" s="11">
        <v>8.5</v>
      </c>
      <c r="F66" s="13">
        <v>56</v>
      </c>
      <c r="G66" s="11">
        <v>11.6</v>
      </c>
      <c r="H66" s="13">
        <v>37</v>
      </c>
      <c r="I66" s="11">
        <v>10.9</v>
      </c>
      <c r="J66" s="13">
        <v>18</v>
      </c>
      <c r="K66" s="11">
        <v>8.1</v>
      </c>
      <c r="L66" s="13">
        <v>25</v>
      </c>
      <c r="M66" s="11">
        <v>10.8</v>
      </c>
      <c r="O66" s="84" t="s">
        <v>1044</v>
      </c>
      <c r="P66" s="111">
        <v>287</v>
      </c>
      <c r="Q66" s="111">
        <v>7.4</v>
      </c>
      <c r="R66" s="111">
        <v>83</v>
      </c>
      <c r="S66" s="111">
        <v>7.3</v>
      </c>
      <c r="T66" s="111">
        <v>78</v>
      </c>
      <c r="U66" s="111">
        <v>9.6</v>
      </c>
      <c r="V66" s="111">
        <v>49</v>
      </c>
      <c r="W66" s="111">
        <v>7.3</v>
      </c>
      <c r="X66" s="111">
        <v>41</v>
      </c>
      <c r="Y66" s="111">
        <v>8.5</v>
      </c>
      <c r="Z66" s="111">
        <v>36</v>
      </c>
      <c r="AA66" s="119">
        <v>4.5999999999999996</v>
      </c>
      <c r="AF66" s="106">
        <f t="shared" si="18"/>
        <v>83</v>
      </c>
      <c r="AG66" s="106">
        <f t="shared" si="19"/>
        <v>78</v>
      </c>
      <c r="AH66" s="100">
        <f t="shared" si="20"/>
        <v>0.6707638279192274</v>
      </c>
      <c r="AI66" s="100">
        <f t="shared" si="20"/>
        <v>0.72883435582822087</v>
      </c>
    </row>
    <row r="67" spans="1:35">
      <c r="A67" s="12" t="s">
        <v>86</v>
      </c>
      <c r="B67" s="13">
        <v>130</v>
      </c>
      <c r="C67" s="11">
        <v>8.4</v>
      </c>
      <c r="D67" s="13">
        <v>27</v>
      </c>
      <c r="E67" s="11">
        <v>9.8000000000000007</v>
      </c>
      <c r="F67" s="13">
        <v>33</v>
      </c>
      <c r="G67" s="11">
        <v>6.8</v>
      </c>
      <c r="H67" s="13">
        <v>35</v>
      </c>
      <c r="I67" s="11">
        <v>10.3</v>
      </c>
      <c r="J67" s="13">
        <v>13</v>
      </c>
      <c r="K67" s="11">
        <v>5.7</v>
      </c>
      <c r="L67" s="13">
        <v>22</v>
      </c>
      <c r="M67" s="11">
        <v>9.6</v>
      </c>
      <c r="O67" s="84" t="s">
        <v>1045</v>
      </c>
      <c r="P67" s="111">
        <v>510</v>
      </c>
      <c r="Q67" s="111">
        <v>13.1</v>
      </c>
      <c r="R67" s="111">
        <v>198</v>
      </c>
      <c r="S67" s="111">
        <v>17.399999999999999</v>
      </c>
      <c r="T67" s="111">
        <v>78</v>
      </c>
      <c r="U67" s="111">
        <v>9.6</v>
      </c>
      <c r="V67" s="111">
        <v>91</v>
      </c>
      <c r="W67" s="111">
        <v>13.7</v>
      </c>
      <c r="X67" s="111">
        <v>69</v>
      </c>
      <c r="Y67" s="111">
        <v>14.2</v>
      </c>
      <c r="Z67" s="111">
        <v>73</v>
      </c>
      <c r="AA67" s="119">
        <v>9.1</v>
      </c>
      <c r="AF67" s="106">
        <f t="shared" si="18"/>
        <v>198</v>
      </c>
      <c r="AG67" s="106">
        <f t="shared" si="19"/>
        <v>78</v>
      </c>
      <c r="AH67" s="100">
        <f t="shared" si="20"/>
        <v>0.84460052677787534</v>
      </c>
      <c r="AI67" s="100">
        <f t="shared" si="20"/>
        <v>0.82453987730061351</v>
      </c>
    </row>
    <row r="68" spans="1:35">
      <c r="A68" s="12" t="s">
        <v>87</v>
      </c>
      <c r="B68" s="13">
        <v>206</v>
      </c>
      <c r="C68" s="11">
        <v>13.3</v>
      </c>
      <c r="D68" s="13">
        <v>26</v>
      </c>
      <c r="E68" s="11">
        <v>9.6999999999999993</v>
      </c>
      <c r="F68" s="13">
        <v>89</v>
      </c>
      <c r="G68" s="11">
        <v>18.5</v>
      </c>
      <c r="H68" s="13">
        <v>38</v>
      </c>
      <c r="I68" s="11">
        <v>11</v>
      </c>
      <c r="J68" s="13">
        <v>24</v>
      </c>
      <c r="K68" s="11">
        <v>11</v>
      </c>
      <c r="L68" s="13">
        <v>29</v>
      </c>
      <c r="M68" s="11">
        <v>12.5</v>
      </c>
      <c r="O68" s="84" t="s">
        <v>1046</v>
      </c>
      <c r="P68" s="111">
        <v>274</v>
      </c>
      <c r="Q68" s="111">
        <v>7</v>
      </c>
      <c r="R68" s="111">
        <v>86</v>
      </c>
      <c r="S68" s="111">
        <v>7.5</v>
      </c>
      <c r="T68" s="111">
        <v>71</v>
      </c>
      <c r="U68" s="111">
        <v>8.8000000000000007</v>
      </c>
      <c r="V68" s="111">
        <v>52</v>
      </c>
      <c r="W68" s="111">
        <v>7.8</v>
      </c>
      <c r="X68" s="111">
        <v>30</v>
      </c>
      <c r="Y68" s="111">
        <v>6.2</v>
      </c>
      <c r="Z68" s="111">
        <v>35</v>
      </c>
      <c r="AA68" s="119">
        <v>4.4000000000000004</v>
      </c>
      <c r="AF68" s="106">
        <f t="shared" si="18"/>
        <v>86</v>
      </c>
      <c r="AG68" s="106">
        <f t="shared" si="19"/>
        <v>71</v>
      </c>
      <c r="AH68" s="100">
        <f t="shared" si="20"/>
        <v>0.9201053555750659</v>
      </c>
      <c r="AI68" s="100">
        <f t="shared" si="20"/>
        <v>0.91165644171779148</v>
      </c>
    </row>
    <row r="69" spans="1:35">
      <c r="A69" s="12" t="s">
        <v>88</v>
      </c>
      <c r="B69" s="13">
        <v>226</v>
      </c>
      <c r="C69" s="11">
        <v>14.6</v>
      </c>
      <c r="D69" s="13">
        <v>52</v>
      </c>
      <c r="E69" s="11">
        <v>19.2</v>
      </c>
      <c r="F69" s="13">
        <v>63</v>
      </c>
      <c r="G69" s="11">
        <v>13.2</v>
      </c>
      <c r="H69" s="13">
        <v>48</v>
      </c>
      <c r="I69" s="11">
        <v>14.1</v>
      </c>
      <c r="J69" s="13">
        <v>28</v>
      </c>
      <c r="K69" s="11">
        <v>12.6</v>
      </c>
      <c r="L69" s="13">
        <v>34</v>
      </c>
      <c r="M69" s="11">
        <v>14.7</v>
      </c>
      <c r="O69" s="84" t="s">
        <v>1047</v>
      </c>
      <c r="P69" s="111">
        <v>295</v>
      </c>
      <c r="Q69" s="111">
        <v>7.6</v>
      </c>
      <c r="R69" s="111">
        <v>91</v>
      </c>
      <c r="S69" s="111">
        <v>8</v>
      </c>
      <c r="T69" s="111">
        <v>71</v>
      </c>
      <c r="U69" s="111">
        <v>8.6999999999999993</v>
      </c>
      <c r="V69" s="111">
        <v>62</v>
      </c>
      <c r="W69" s="111">
        <v>9.3000000000000007</v>
      </c>
      <c r="X69" s="111">
        <v>40</v>
      </c>
      <c r="Y69" s="111">
        <v>8.1</v>
      </c>
      <c r="Z69" s="111">
        <v>31</v>
      </c>
      <c r="AA69" s="119">
        <v>3.9</v>
      </c>
      <c r="AF69" s="106">
        <f t="shared" si="18"/>
        <v>91</v>
      </c>
      <c r="AG69" s="106">
        <f t="shared" si="19"/>
        <v>71</v>
      </c>
      <c r="AH69" s="100">
        <f t="shared" si="20"/>
        <v>1</v>
      </c>
      <c r="AI69" s="100">
        <f t="shared" si="20"/>
        <v>0.99877300613496933</v>
      </c>
    </row>
    <row r="70" spans="1:35">
      <c r="A70" s="12" t="s">
        <v>89</v>
      </c>
      <c r="B70" s="13">
        <v>167</v>
      </c>
      <c r="C70" s="11">
        <v>10.8</v>
      </c>
      <c r="D70" s="13">
        <v>29</v>
      </c>
      <c r="E70" s="11">
        <v>10.7</v>
      </c>
      <c r="F70" s="13">
        <v>57</v>
      </c>
      <c r="G70" s="11">
        <v>12</v>
      </c>
      <c r="H70" s="13">
        <v>40</v>
      </c>
      <c r="I70" s="11">
        <v>11.7</v>
      </c>
      <c r="J70" s="13">
        <v>19</v>
      </c>
      <c r="K70" s="11">
        <v>8.6999999999999993</v>
      </c>
      <c r="L70" s="13">
        <v>21</v>
      </c>
      <c r="M70" s="11">
        <v>9.1</v>
      </c>
      <c r="O70" s="84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96"/>
    </row>
    <row r="71" spans="1:35">
      <c r="A71" s="12" t="s">
        <v>90</v>
      </c>
      <c r="B71" s="13">
        <v>229</v>
      </c>
      <c r="C71" s="11">
        <v>14.8</v>
      </c>
      <c r="D71" s="13">
        <v>43</v>
      </c>
      <c r="E71" s="11">
        <v>15.7</v>
      </c>
      <c r="F71" s="13">
        <v>55</v>
      </c>
      <c r="G71" s="11">
        <v>11.4</v>
      </c>
      <c r="H71" s="13">
        <v>55</v>
      </c>
      <c r="I71" s="11">
        <v>16</v>
      </c>
      <c r="J71" s="13">
        <v>52</v>
      </c>
      <c r="K71" s="11">
        <v>23.7</v>
      </c>
      <c r="L71" s="13">
        <v>24</v>
      </c>
      <c r="M71" s="11">
        <v>10.3</v>
      </c>
      <c r="O71" s="86" t="s">
        <v>1048</v>
      </c>
      <c r="P71" s="95">
        <v>26296</v>
      </c>
      <c r="Q71" s="93" t="s">
        <v>92</v>
      </c>
      <c r="R71" s="95">
        <v>30453</v>
      </c>
      <c r="S71" s="93" t="s">
        <v>92</v>
      </c>
      <c r="T71" s="95">
        <v>28422</v>
      </c>
      <c r="U71" s="93" t="s">
        <v>92</v>
      </c>
      <c r="V71" s="95">
        <v>29624</v>
      </c>
      <c r="W71" s="93" t="s">
        <v>92</v>
      </c>
      <c r="X71" s="95">
        <v>26945</v>
      </c>
      <c r="Y71" s="93" t="s">
        <v>92</v>
      </c>
      <c r="Z71" s="95">
        <v>19786</v>
      </c>
      <c r="AA71" s="97" t="s">
        <v>92</v>
      </c>
      <c r="AF71" s="116" t="s">
        <v>1075</v>
      </c>
      <c r="AG71" s="116" t="s">
        <v>1074</v>
      </c>
    </row>
    <row r="72" spans="1:35">
      <c r="A72" s="52" t="s">
        <v>91</v>
      </c>
      <c r="B72" s="10">
        <v>27491</v>
      </c>
      <c r="C72" s="11" t="s">
        <v>97</v>
      </c>
      <c r="D72" s="10">
        <v>28015</v>
      </c>
      <c r="E72" s="11" t="s">
        <v>92</v>
      </c>
      <c r="F72" s="10">
        <v>27095</v>
      </c>
      <c r="G72" s="11" t="s">
        <v>92</v>
      </c>
      <c r="H72" s="10">
        <v>28258</v>
      </c>
      <c r="I72" s="11" t="s">
        <v>92</v>
      </c>
      <c r="J72" s="10">
        <v>30475</v>
      </c>
      <c r="K72" s="11" t="s">
        <v>92</v>
      </c>
      <c r="L72" s="10">
        <v>22224</v>
      </c>
      <c r="M72" s="11" t="s">
        <v>92</v>
      </c>
      <c r="O72" s="82" t="s">
        <v>1052</v>
      </c>
      <c r="P72" s="110">
        <v>2002</v>
      </c>
      <c r="Q72" s="109">
        <v>100</v>
      </c>
      <c r="R72" s="109">
        <v>753</v>
      </c>
      <c r="S72" s="109">
        <v>100</v>
      </c>
      <c r="T72" s="109">
        <v>445</v>
      </c>
      <c r="U72" s="111">
        <v>100</v>
      </c>
      <c r="V72" s="111">
        <v>387</v>
      </c>
      <c r="W72" s="111">
        <v>100</v>
      </c>
      <c r="X72" s="111">
        <v>206</v>
      </c>
      <c r="Y72" s="111">
        <v>100</v>
      </c>
      <c r="Z72" s="111">
        <v>211</v>
      </c>
      <c r="AA72" s="119">
        <v>100</v>
      </c>
      <c r="AF72" s="106">
        <f>R72</f>
        <v>753</v>
      </c>
      <c r="AG72" s="106">
        <f>T72</f>
        <v>445</v>
      </c>
    </row>
    <row r="73" spans="1:35">
      <c r="A73" s="52"/>
      <c r="B73" s="10"/>
      <c r="C73" s="11"/>
      <c r="D73" s="10"/>
      <c r="E73" s="11"/>
      <c r="F73" s="10"/>
      <c r="G73" s="11"/>
      <c r="H73" s="10"/>
      <c r="I73" s="11"/>
      <c r="J73" s="10"/>
      <c r="K73" s="11"/>
      <c r="L73" s="10"/>
      <c r="M73" s="11"/>
      <c r="O73" s="84" t="s">
        <v>1041</v>
      </c>
      <c r="P73" s="111">
        <v>443</v>
      </c>
      <c r="Q73" s="111">
        <v>22.1</v>
      </c>
      <c r="R73" s="111">
        <v>161</v>
      </c>
      <c r="S73" s="111">
        <v>21.4</v>
      </c>
      <c r="T73" s="111">
        <v>85</v>
      </c>
      <c r="U73" s="111">
        <v>19.100000000000001</v>
      </c>
      <c r="V73" s="111">
        <v>94</v>
      </c>
      <c r="W73" s="111">
        <v>24.3</v>
      </c>
      <c r="X73" s="111">
        <v>53</v>
      </c>
      <c r="Y73" s="111">
        <v>25.9</v>
      </c>
      <c r="Z73" s="111">
        <v>49</v>
      </c>
      <c r="AA73" s="119">
        <v>23.4</v>
      </c>
      <c r="AF73" s="106">
        <f t="shared" ref="AF73:AF79" si="21">R73</f>
        <v>161</v>
      </c>
      <c r="AG73" s="106">
        <f t="shared" ref="AG73:AG79" si="22">T73</f>
        <v>85</v>
      </c>
      <c r="AH73" s="100">
        <f>AF73/AF72</f>
        <v>0.21381142098273573</v>
      </c>
      <c r="AI73" s="100">
        <f>AG73/AG72</f>
        <v>0.19101123595505617</v>
      </c>
    </row>
    <row r="74" spans="1:35" ht="14.25">
      <c r="A74" s="9" t="s">
        <v>99</v>
      </c>
      <c r="B74" s="10">
        <v>1594</v>
      </c>
      <c r="C74" s="11">
        <v>100</v>
      </c>
      <c r="D74" s="13">
        <v>149</v>
      </c>
      <c r="E74" s="11">
        <v>100</v>
      </c>
      <c r="F74" s="13">
        <v>360</v>
      </c>
      <c r="G74" s="11">
        <v>100</v>
      </c>
      <c r="H74" s="13">
        <v>268</v>
      </c>
      <c r="I74" s="11">
        <v>100</v>
      </c>
      <c r="J74" s="13">
        <v>237</v>
      </c>
      <c r="K74" s="11">
        <v>100</v>
      </c>
      <c r="L74" s="13">
        <v>579</v>
      </c>
      <c r="M74" s="11">
        <v>100</v>
      </c>
      <c r="O74" s="84" t="s">
        <v>1042</v>
      </c>
      <c r="P74" s="111">
        <v>478</v>
      </c>
      <c r="Q74" s="111">
        <v>23.9</v>
      </c>
      <c r="R74" s="111">
        <v>186</v>
      </c>
      <c r="S74" s="111">
        <v>24.7</v>
      </c>
      <c r="T74" s="111">
        <v>100</v>
      </c>
      <c r="U74" s="111">
        <v>22.5</v>
      </c>
      <c r="V74" s="111">
        <v>80</v>
      </c>
      <c r="W74" s="111">
        <v>20.6</v>
      </c>
      <c r="X74" s="111">
        <v>45</v>
      </c>
      <c r="Y74" s="111">
        <v>22</v>
      </c>
      <c r="Z74" s="111">
        <v>66</v>
      </c>
      <c r="AA74" s="119">
        <v>31.4</v>
      </c>
      <c r="AF74" s="106">
        <f t="shared" si="21"/>
        <v>186</v>
      </c>
      <c r="AG74" s="106">
        <f t="shared" si="22"/>
        <v>100</v>
      </c>
      <c r="AH74" s="100">
        <f t="shared" ref="AH74:AI79" si="23">AH73+AF74/AF$72</f>
        <v>0.46082337317397082</v>
      </c>
      <c r="AI74" s="100">
        <f t="shared" si="23"/>
        <v>0.4157303370786517</v>
      </c>
    </row>
    <row r="75" spans="1:35">
      <c r="A75" s="12" t="s">
        <v>83</v>
      </c>
      <c r="B75" s="13">
        <v>500</v>
      </c>
      <c r="C75" s="11">
        <v>31.4</v>
      </c>
      <c r="D75" s="13">
        <v>59</v>
      </c>
      <c r="E75" s="11">
        <v>39.700000000000003</v>
      </c>
      <c r="F75" s="13">
        <v>87</v>
      </c>
      <c r="G75" s="11">
        <v>24.1</v>
      </c>
      <c r="H75" s="13">
        <v>91</v>
      </c>
      <c r="I75" s="11">
        <v>33.9</v>
      </c>
      <c r="J75" s="13">
        <v>86</v>
      </c>
      <c r="K75" s="11">
        <v>36.200000000000003</v>
      </c>
      <c r="L75" s="13">
        <v>177</v>
      </c>
      <c r="M75" s="11">
        <v>30.6</v>
      </c>
      <c r="O75" s="84" t="s">
        <v>1043</v>
      </c>
      <c r="P75" s="111">
        <v>217</v>
      </c>
      <c r="Q75" s="111">
        <v>10.9</v>
      </c>
      <c r="R75" s="111">
        <v>82</v>
      </c>
      <c r="S75" s="111">
        <v>10.8</v>
      </c>
      <c r="T75" s="111">
        <v>57</v>
      </c>
      <c r="U75" s="111">
        <v>12.7</v>
      </c>
      <c r="V75" s="111">
        <v>40</v>
      </c>
      <c r="W75" s="111">
        <v>10.199999999999999</v>
      </c>
      <c r="X75" s="111">
        <v>17</v>
      </c>
      <c r="Y75" s="111">
        <v>8.5</v>
      </c>
      <c r="Z75" s="111">
        <v>22</v>
      </c>
      <c r="AA75" s="119">
        <v>10.5</v>
      </c>
      <c r="AF75" s="106">
        <f t="shared" si="21"/>
        <v>82</v>
      </c>
      <c r="AG75" s="106">
        <f t="shared" si="22"/>
        <v>57</v>
      </c>
      <c r="AH75" s="100">
        <f t="shared" si="23"/>
        <v>0.56972111553784865</v>
      </c>
      <c r="AI75" s="100">
        <f t="shared" si="23"/>
        <v>0.54382022471910108</v>
      </c>
    </row>
    <row r="76" spans="1:35">
      <c r="A76" s="12" t="s">
        <v>84</v>
      </c>
      <c r="B76" s="13">
        <v>235</v>
      </c>
      <c r="C76" s="11">
        <v>14.8</v>
      </c>
      <c r="D76" s="13">
        <v>10</v>
      </c>
      <c r="E76" s="11">
        <v>6.6</v>
      </c>
      <c r="F76" s="13">
        <v>39</v>
      </c>
      <c r="G76" s="11">
        <v>10.9</v>
      </c>
      <c r="H76" s="13">
        <v>34</v>
      </c>
      <c r="I76" s="11">
        <v>12.7</v>
      </c>
      <c r="J76" s="13">
        <v>26</v>
      </c>
      <c r="K76" s="11">
        <v>10.7</v>
      </c>
      <c r="L76" s="13">
        <v>126</v>
      </c>
      <c r="M76" s="11">
        <v>21.8</v>
      </c>
      <c r="O76" s="84" t="s">
        <v>1044</v>
      </c>
      <c r="P76" s="111">
        <v>191</v>
      </c>
      <c r="Q76" s="111">
        <v>9.5</v>
      </c>
      <c r="R76" s="111">
        <v>66</v>
      </c>
      <c r="S76" s="111">
        <v>8.8000000000000007</v>
      </c>
      <c r="T76" s="111">
        <v>50</v>
      </c>
      <c r="U76" s="111">
        <v>11.2</v>
      </c>
      <c r="V76" s="111">
        <v>36</v>
      </c>
      <c r="W76" s="111">
        <v>9.3000000000000007</v>
      </c>
      <c r="X76" s="111">
        <v>23</v>
      </c>
      <c r="Y76" s="111">
        <v>11</v>
      </c>
      <c r="Z76" s="111">
        <v>16</v>
      </c>
      <c r="AA76" s="119">
        <v>7.5</v>
      </c>
      <c r="AF76" s="106">
        <f t="shared" si="21"/>
        <v>66</v>
      </c>
      <c r="AG76" s="106">
        <f t="shared" si="22"/>
        <v>50</v>
      </c>
      <c r="AH76" s="100">
        <f t="shared" si="23"/>
        <v>0.65737051792828693</v>
      </c>
      <c r="AI76" s="100">
        <f t="shared" si="23"/>
        <v>0.65617977528089888</v>
      </c>
    </row>
    <row r="77" spans="1:35">
      <c r="A77" s="12" t="s">
        <v>85</v>
      </c>
      <c r="B77" s="13">
        <v>170</v>
      </c>
      <c r="C77" s="11">
        <v>10.7</v>
      </c>
      <c r="D77" s="13">
        <v>12</v>
      </c>
      <c r="E77" s="11">
        <v>8</v>
      </c>
      <c r="F77" s="13">
        <v>41</v>
      </c>
      <c r="G77" s="11">
        <v>11.3</v>
      </c>
      <c r="H77" s="13">
        <v>20</v>
      </c>
      <c r="I77" s="11">
        <v>7.4</v>
      </c>
      <c r="J77" s="13">
        <v>23</v>
      </c>
      <c r="K77" s="11">
        <v>9.8000000000000007</v>
      </c>
      <c r="L77" s="13">
        <v>74</v>
      </c>
      <c r="M77" s="11">
        <v>12.8</v>
      </c>
      <c r="O77" s="84" t="s">
        <v>1045</v>
      </c>
      <c r="P77" s="111">
        <v>288</v>
      </c>
      <c r="Q77" s="111">
        <v>14.4</v>
      </c>
      <c r="R77" s="111">
        <v>124</v>
      </c>
      <c r="S77" s="111">
        <v>16.399999999999999</v>
      </c>
      <c r="T77" s="111">
        <v>41</v>
      </c>
      <c r="U77" s="111">
        <v>9.1</v>
      </c>
      <c r="V77" s="111">
        <v>59</v>
      </c>
      <c r="W77" s="111">
        <v>15.3</v>
      </c>
      <c r="X77" s="111">
        <v>35</v>
      </c>
      <c r="Y77" s="111">
        <v>17</v>
      </c>
      <c r="Z77" s="111">
        <v>29</v>
      </c>
      <c r="AA77" s="119">
        <v>13.9</v>
      </c>
      <c r="AF77" s="106">
        <f t="shared" si="21"/>
        <v>124</v>
      </c>
      <c r="AG77" s="106">
        <f t="shared" si="22"/>
        <v>41</v>
      </c>
      <c r="AH77" s="100">
        <f t="shared" si="23"/>
        <v>0.82204515272244361</v>
      </c>
      <c r="AI77" s="100">
        <f t="shared" si="23"/>
        <v>0.74831460674157302</v>
      </c>
    </row>
    <row r="78" spans="1:35">
      <c r="A78" s="12" t="s">
        <v>86</v>
      </c>
      <c r="B78" s="13">
        <v>105</v>
      </c>
      <c r="C78" s="11">
        <v>6.6</v>
      </c>
      <c r="D78" s="13">
        <v>8</v>
      </c>
      <c r="E78" s="11">
        <v>5.0999999999999996</v>
      </c>
      <c r="F78" s="13">
        <v>25</v>
      </c>
      <c r="G78" s="11">
        <v>7</v>
      </c>
      <c r="H78" s="13">
        <v>18</v>
      </c>
      <c r="I78" s="11">
        <v>6.6</v>
      </c>
      <c r="J78" s="13">
        <v>8</v>
      </c>
      <c r="K78" s="11">
        <v>3.4</v>
      </c>
      <c r="L78" s="13">
        <v>46</v>
      </c>
      <c r="M78" s="11">
        <v>8</v>
      </c>
      <c r="O78" s="84" t="s">
        <v>1046</v>
      </c>
      <c r="P78" s="111">
        <v>168</v>
      </c>
      <c r="Q78" s="111">
        <v>8.4</v>
      </c>
      <c r="R78" s="111">
        <v>54</v>
      </c>
      <c r="S78" s="111">
        <v>7.1</v>
      </c>
      <c r="T78" s="111">
        <v>55</v>
      </c>
      <c r="U78" s="111">
        <v>12.4</v>
      </c>
      <c r="V78" s="111">
        <v>32</v>
      </c>
      <c r="W78" s="111">
        <v>8.1999999999999993</v>
      </c>
      <c r="X78" s="111">
        <v>14</v>
      </c>
      <c r="Y78" s="111">
        <v>6.9</v>
      </c>
      <c r="Z78" s="111">
        <v>13</v>
      </c>
      <c r="AA78" s="119">
        <v>6.3</v>
      </c>
      <c r="AF78" s="106">
        <f t="shared" si="21"/>
        <v>54</v>
      </c>
      <c r="AG78" s="106">
        <f t="shared" si="22"/>
        <v>55</v>
      </c>
      <c r="AH78" s="100">
        <f t="shared" si="23"/>
        <v>0.89375830013280222</v>
      </c>
      <c r="AI78" s="100">
        <f t="shared" si="23"/>
        <v>0.87191011235955052</v>
      </c>
    </row>
    <row r="79" spans="1:35">
      <c r="A79" s="12" t="s">
        <v>87</v>
      </c>
      <c r="B79" s="13">
        <v>173</v>
      </c>
      <c r="C79" s="11">
        <v>10.9</v>
      </c>
      <c r="D79" s="13">
        <v>15</v>
      </c>
      <c r="E79" s="11">
        <v>9.9</v>
      </c>
      <c r="F79" s="13">
        <v>55</v>
      </c>
      <c r="G79" s="11">
        <v>15.2</v>
      </c>
      <c r="H79" s="13">
        <v>31</v>
      </c>
      <c r="I79" s="11">
        <v>11.7</v>
      </c>
      <c r="J79" s="13">
        <v>22</v>
      </c>
      <c r="K79" s="11">
        <v>9.1999999999999993</v>
      </c>
      <c r="L79" s="13">
        <v>50</v>
      </c>
      <c r="M79" s="11">
        <v>8.6999999999999993</v>
      </c>
      <c r="O79" s="84" t="s">
        <v>1047</v>
      </c>
      <c r="P79" s="111">
        <v>216</v>
      </c>
      <c r="Q79" s="111">
        <v>10.8</v>
      </c>
      <c r="R79" s="111">
        <v>80</v>
      </c>
      <c r="S79" s="111">
        <v>10.6</v>
      </c>
      <c r="T79" s="111">
        <v>57</v>
      </c>
      <c r="U79" s="111">
        <v>12.9</v>
      </c>
      <c r="V79" s="111">
        <v>47</v>
      </c>
      <c r="W79" s="111">
        <v>12</v>
      </c>
      <c r="X79" s="111">
        <v>18</v>
      </c>
      <c r="Y79" s="111">
        <v>8.6999999999999993</v>
      </c>
      <c r="Z79" s="111">
        <v>15</v>
      </c>
      <c r="AA79" s="119">
        <v>7</v>
      </c>
      <c r="AF79" s="106">
        <f t="shared" si="21"/>
        <v>80</v>
      </c>
      <c r="AG79" s="106">
        <f t="shared" si="22"/>
        <v>57</v>
      </c>
      <c r="AH79" s="100">
        <f t="shared" si="23"/>
        <v>1</v>
      </c>
      <c r="AI79" s="100">
        <f t="shared" si="23"/>
        <v>1</v>
      </c>
    </row>
    <row r="80" spans="1:35">
      <c r="A80" s="12" t="s">
        <v>88</v>
      </c>
      <c r="B80" s="13">
        <v>149</v>
      </c>
      <c r="C80" s="11">
        <v>9.3000000000000007</v>
      </c>
      <c r="D80" s="13">
        <v>17</v>
      </c>
      <c r="E80" s="11">
        <v>11.3</v>
      </c>
      <c r="F80" s="13">
        <v>53</v>
      </c>
      <c r="G80" s="11">
        <v>14.8</v>
      </c>
      <c r="H80" s="13">
        <v>26</v>
      </c>
      <c r="I80" s="11">
        <v>9.6999999999999993</v>
      </c>
      <c r="J80" s="13">
        <v>11</v>
      </c>
      <c r="K80" s="11">
        <v>4.8</v>
      </c>
      <c r="L80" s="13">
        <v>41</v>
      </c>
      <c r="M80" s="11">
        <v>7.1</v>
      </c>
      <c r="O80" s="84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96"/>
    </row>
    <row r="81" spans="1:35">
      <c r="A81" s="12" t="s">
        <v>89</v>
      </c>
      <c r="B81" s="13">
        <v>146</v>
      </c>
      <c r="C81" s="11">
        <v>9.1999999999999993</v>
      </c>
      <c r="D81" s="13">
        <v>19</v>
      </c>
      <c r="E81" s="11">
        <v>12.6</v>
      </c>
      <c r="F81" s="13">
        <v>34</v>
      </c>
      <c r="G81" s="11">
        <v>9.4</v>
      </c>
      <c r="H81" s="13">
        <v>24</v>
      </c>
      <c r="I81" s="11">
        <v>8.9</v>
      </c>
      <c r="J81" s="13">
        <v>30</v>
      </c>
      <c r="K81" s="11">
        <v>12.8</v>
      </c>
      <c r="L81" s="13">
        <v>39</v>
      </c>
      <c r="M81" s="11">
        <v>6.8</v>
      </c>
      <c r="O81" s="86" t="s">
        <v>1048</v>
      </c>
      <c r="P81" s="95">
        <v>31964</v>
      </c>
      <c r="Q81" s="93" t="s">
        <v>92</v>
      </c>
      <c r="R81" s="95">
        <v>32136</v>
      </c>
      <c r="S81" s="93" t="s">
        <v>92</v>
      </c>
      <c r="T81" s="95">
        <v>35187</v>
      </c>
      <c r="U81" s="93" t="s">
        <v>92</v>
      </c>
      <c r="V81" s="95">
        <v>33574</v>
      </c>
      <c r="W81" s="93" t="s">
        <v>92</v>
      </c>
      <c r="X81" s="95">
        <v>30654</v>
      </c>
      <c r="Y81" s="93" t="s">
        <v>92</v>
      </c>
      <c r="Z81" s="95">
        <v>27178</v>
      </c>
      <c r="AA81" s="97" t="s">
        <v>92</v>
      </c>
      <c r="AF81" s="116" t="s">
        <v>1075</v>
      </c>
      <c r="AG81" s="116" t="s">
        <v>1074</v>
      </c>
    </row>
    <row r="82" spans="1:35">
      <c r="A82" s="12" t="s">
        <v>90</v>
      </c>
      <c r="B82" s="13">
        <v>116</v>
      </c>
      <c r="C82" s="11">
        <v>7.3</v>
      </c>
      <c r="D82" s="13">
        <v>10</v>
      </c>
      <c r="E82" s="11">
        <v>6.8</v>
      </c>
      <c r="F82" s="13">
        <v>26</v>
      </c>
      <c r="G82" s="11">
        <v>7.2</v>
      </c>
      <c r="H82" s="13">
        <v>24</v>
      </c>
      <c r="I82" s="11">
        <v>9.1</v>
      </c>
      <c r="J82" s="13">
        <v>31</v>
      </c>
      <c r="K82" s="11">
        <v>13</v>
      </c>
      <c r="L82" s="13">
        <v>25</v>
      </c>
      <c r="M82" s="11">
        <v>4.2</v>
      </c>
      <c r="O82" s="82" t="s">
        <v>1053</v>
      </c>
      <c r="P82" s="112">
        <v>1897</v>
      </c>
      <c r="Q82" s="111">
        <v>100</v>
      </c>
      <c r="R82" s="111">
        <v>386</v>
      </c>
      <c r="S82" s="111">
        <v>100</v>
      </c>
      <c r="T82" s="111">
        <v>370</v>
      </c>
      <c r="U82" s="111">
        <v>100</v>
      </c>
      <c r="V82" s="111">
        <v>278</v>
      </c>
      <c r="W82" s="111">
        <v>100</v>
      </c>
      <c r="X82" s="111">
        <v>281</v>
      </c>
      <c r="Y82" s="111">
        <v>100</v>
      </c>
      <c r="Z82" s="111">
        <v>582</v>
      </c>
      <c r="AA82" s="119">
        <v>100</v>
      </c>
      <c r="AF82" s="106">
        <f>R82</f>
        <v>386</v>
      </c>
      <c r="AG82" s="106">
        <f>T82</f>
        <v>370</v>
      </c>
    </row>
    <row r="83" spans="1:35">
      <c r="A83" s="52" t="s">
        <v>91</v>
      </c>
      <c r="B83" s="10">
        <v>16615</v>
      </c>
      <c r="C83" s="11" t="s">
        <v>97</v>
      </c>
      <c r="D83" s="10">
        <v>17739</v>
      </c>
      <c r="E83" s="11" t="s">
        <v>92</v>
      </c>
      <c r="F83" s="10">
        <v>22238</v>
      </c>
      <c r="G83" s="11" t="s">
        <v>92</v>
      </c>
      <c r="H83" s="10">
        <v>17116</v>
      </c>
      <c r="I83" s="11" t="s">
        <v>92</v>
      </c>
      <c r="J83" s="10">
        <v>16820</v>
      </c>
      <c r="K83" s="11" t="s">
        <v>92</v>
      </c>
      <c r="L83" s="10">
        <v>14462</v>
      </c>
      <c r="M83" s="11" t="s">
        <v>92</v>
      </c>
      <c r="O83" s="84" t="s">
        <v>1041</v>
      </c>
      <c r="P83" s="111">
        <v>701</v>
      </c>
      <c r="Q83" s="111">
        <v>36.9</v>
      </c>
      <c r="R83" s="111">
        <v>120</v>
      </c>
      <c r="S83" s="111">
        <v>31</v>
      </c>
      <c r="T83" s="111">
        <v>151</v>
      </c>
      <c r="U83" s="111">
        <v>40.799999999999997</v>
      </c>
      <c r="V83" s="111">
        <v>88</v>
      </c>
      <c r="W83" s="111">
        <v>31.7</v>
      </c>
      <c r="X83" s="111">
        <v>97</v>
      </c>
      <c r="Y83" s="111">
        <v>34.299999999999997</v>
      </c>
      <c r="Z83" s="111">
        <v>246</v>
      </c>
      <c r="AA83" s="119">
        <v>42.2</v>
      </c>
      <c r="AF83" s="106">
        <f t="shared" ref="AF83:AF89" si="24">R83</f>
        <v>120</v>
      </c>
      <c r="AG83" s="106">
        <f t="shared" ref="AG83:AG89" si="25">T83</f>
        <v>151</v>
      </c>
      <c r="AH83" s="100">
        <f>AF83/AF82</f>
        <v>0.31088082901554404</v>
      </c>
      <c r="AI83" s="100">
        <f>AG83/AG82</f>
        <v>0.4081081081081081</v>
      </c>
    </row>
    <row r="84" spans="1:35">
      <c r="A84" s="41" t="s">
        <v>14</v>
      </c>
      <c r="O84" s="84" t="s">
        <v>1042</v>
      </c>
      <c r="P84" s="111">
        <v>518</v>
      </c>
      <c r="Q84" s="111">
        <v>27.3</v>
      </c>
      <c r="R84" s="111">
        <v>94</v>
      </c>
      <c r="S84" s="111">
        <v>24.3</v>
      </c>
      <c r="T84" s="111">
        <v>84</v>
      </c>
      <c r="U84" s="111">
        <v>22.8</v>
      </c>
      <c r="V84" s="111">
        <v>73</v>
      </c>
      <c r="W84" s="111">
        <v>26.4</v>
      </c>
      <c r="X84" s="111">
        <v>64</v>
      </c>
      <c r="Y84" s="111">
        <v>22.7</v>
      </c>
      <c r="Z84" s="111">
        <v>203</v>
      </c>
      <c r="AA84" s="119">
        <v>34.799999999999997</v>
      </c>
      <c r="AF84" s="106">
        <f t="shared" si="24"/>
        <v>94</v>
      </c>
      <c r="AG84" s="106">
        <f t="shared" si="25"/>
        <v>84</v>
      </c>
      <c r="AH84" s="100">
        <f t="shared" ref="AH84:AI89" si="26">AH83+AF84/AF$82</f>
        <v>0.55440414507772018</v>
      </c>
      <c r="AI84" s="100">
        <f t="shared" si="26"/>
        <v>0.63513513513513509</v>
      </c>
    </row>
    <row r="85" spans="1:35">
      <c r="A85" s="43" t="s">
        <v>100</v>
      </c>
      <c r="O85" s="84" t="s">
        <v>1043</v>
      </c>
      <c r="P85" s="111">
        <v>175</v>
      </c>
      <c r="Q85" s="111">
        <v>9.1999999999999993</v>
      </c>
      <c r="R85" s="111">
        <v>38</v>
      </c>
      <c r="S85" s="111">
        <v>9.8000000000000007</v>
      </c>
      <c r="T85" s="111">
        <v>39</v>
      </c>
      <c r="U85" s="111">
        <v>10.6</v>
      </c>
      <c r="V85" s="111">
        <v>36</v>
      </c>
      <c r="W85" s="111">
        <v>13</v>
      </c>
      <c r="X85" s="111">
        <v>30</v>
      </c>
      <c r="Y85" s="111">
        <v>10.8</v>
      </c>
      <c r="Z85" s="111">
        <v>32</v>
      </c>
      <c r="AA85" s="119">
        <v>5.5</v>
      </c>
      <c r="AF85" s="106">
        <f t="shared" si="24"/>
        <v>38</v>
      </c>
      <c r="AG85" s="106">
        <f t="shared" si="25"/>
        <v>39</v>
      </c>
      <c r="AH85" s="100">
        <f t="shared" si="26"/>
        <v>0.65284974093264247</v>
      </c>
      <c r="AI85" s="100">
        <f t="shared" si="26"/>
        <v>0.74054054054054053</v>
      </c>
    </row>
    <row r="86" spans="1:35" ht="14.25">
      <c r="A86" s="54" t="s">
        <v>101</v>
      </c>
      <c r="O86" s="84" t="s">
        <v>1044</v>
      </c>
      <c r="P86" s="111">
        <v>97</v>
      </c>
      <c r="Q86" s="111">
        <v>5.0999999999999996</v>
      </c>
      <c r="R86" s="111">
        <v>17</v>
      </c>
      <c r="S86" s="111">
        <v>4.4000000000000004</v>
      </c>
      <c r="T86" s="111">
        <v>28</v>
      </c>
      <c r="U86" s="111">
        <v>7.5</v>
      </c>
      <c r="V86" s="111">
        <v>13</v>
      </c>
      <c r="W86" s="111">
        <v>4.5</v>
      </c>
      <c r="X86" s="111">
        <v>19</v>
      </c>
      <c r="Y86" s="111">
        <v>6.6</v>
      </c>
      <c r="Z86" s="111">
        <v>20</v>
      </c>
      <c r="AA86" s="119">
        <v>3.5</v>
      </c>
      <c r="AF86" s="106">
        <f t="shared" si="24"/>
        <v>17</v>
      </c>
      <c r="AG86" s="106">
        <f t="shared" si="25"/>
        <v>28</v>
      </c>
      <c r="AH86" s="100">
        <f t="shared" si="26"/>
        <v>0.69689119170984459</v>
      </c>
      <c r="AI86" s="100">
        <f t="shared" si="26"/>
        <v>0.81621621621621621</v>
      </c>
    </row>
    <row r="87" spans="1:35" ht="14.25">
      <c r="A87" s="54" t="s">
        <v>102</v>
      </c>
      <c r="O87" s="84" t="s">
        <v>1045</v>
      </c>
      <c r="P87" s="111">
        <v>221</v>
      </c>
      <c r="Q87" s="111">
        <v>11.7</v>
      </c>
      <c r="R87" s="111">
        <v>75</v>
      </c>
      <c r="S87" s="111">
        <v>19.3</v>
      </c>
      <c r="T87" s="111">
        <v>37</v>
      </c>
      <c r="U87" s="111">
        <v>10.1</v>
      </c>
      <c r="V87" s="111">
        <v>32</v>
      </c>
      <c r="W87" s="111">
        <v>11.5</v>
      </c>
      <c r="X87" s="111">
        <v>34</v>
      </c>
      <c r="Y87" s="111">
        <v>12.2</v>
      </c>
      <c r="Z87" s="111">
        <v>43</v>
      </c>
      <c r="AA87" s="119">
        <v>7.4</v>
      </c>
      <c r="AF87" s="106">
        <f t="shared" si="24"/>
        <v>75</v>
      </c>
      <c r="AG87" s="106">
        <f t="shared" si="25"/>
        <v>37</v>
      </c>
      <c r="AH87" s="100">
        <f t="shared" si="26"/>
        <v>0.89119170984455964</v>
      </c>
      <c r="AI87" s="100">
        <f t="shared" si="26"/>
        <v>0.91621621621621618</v>
      </c>
    </row>
    <row r="88" spans="1:35" ht="14.25">
      <c r="A88" s="54" t="s">
        <v>103</v>
      </c>
      <c r="O88" s="84" t="s">
        <v>1046</v>
      </c>
      <c r="P88" s="111">
        <v>106</v>
      </c>
      <c r="Q88" s="111">
        <v>5.6</v>
      </c>
      <c r="R88" s="111">
        <v>32</v>
      </c>
      <c r="S88" s="111">
        <v>8.3000000000000007</v>
      </c>
      <c r="T88" s="111">
        <v>16</v>
      </c>
      <c r="U88" s="111">
        <v>4.4000000000000004</v>
      </c>
      <c r="V88" s="111">
        <v>21</v>
      </c>
      <c r="W88" s="111">
        <v>7.4</v>
      </c>
      <c r="X88" s="111">
        <v>16</v>
      </c>
      <c r="Y88" s="111">
        <v>5.6</v>
      </c>
      <c r="Z88" s="111">
        <v>22</v>
      </c>
      <c r="AA88" s="119">
        <v>3.8</v>
      </c>
      <c r="AF88" s="106">
        <f t="shared" si="24"/>
        <v>32</v>
      </c>
      <c r="AG88" s="106">
        <f t="shared" si="25"/>
        <v>16</v>
      </c>
      <c r="AH88" s="100">
        <f t="shared" si="26"/>
        <v>0.97409326424870468</v>
      </c>
      <c r="AI88" s="100">
        <f t="shared" si="26"/>
        <v>0.95945945945945943</v>
      </c>
    </row>
    <row r="89" spans="1:35" ht="14.25">
      <c r="A89" s="54" t="s">
        <v>104</v>
      </c>
      <c r="O89" s="84" t="s">
        <v>1047</v>
      </c>
      <c r="P89" s="111">
        <v>78</v>
      </c>
      <c r="Q89" s="111">
        <v>4.0999999999999996</v>
      </c>
      <c r="R89" s="111">
        <v>11</v>
      </c>
      <c r="S89" s="111">
        <v>2.9</v>
      </c>
      <c r="T89" s="111">
        <v>14</v>
      </c>
      <c r="U89" s="111">
        <v>3.7</v>
      </c>
      <c r="V89" s="111">
        <v>16</v>
      </c>
      <c r="W89" s="111">
        <v>5.6</v>
      </c>
      <c r="X89" s="111">
        <v>22</v>
      </c>
      <c r="Y89" s="111">
        <v>7.7</v>
      </c>
      <c r="Z89" s="111">
        <v>16</v>
      </c>
      <c r="AA89" s="119">
        <v>2.8</v>
      </c>
      <c r="AF89" s="106">
        <f t="shared" si="24"/>
        <v>11</v>
      </c>
      <c r="AG89" s="106">
        <f t="shared" si="25"/>
        <v>14</v>
      </c>
      <c r="AH89" s="100">
        <f t="shared" si="26"/>
        <v>1.0025906735751295</v>
      </c>
      <c r="AI89" s="100">
        <f t="shared" si="26"/>
        <v>0.99729729729729732</v>
      </c>
    </row>
    <row r="90" spans="1:35" ht="14.25">
      <c r="A90" s="54" t="s">
        <v>105</v>
      </c>
      <c r="O90" s="84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96"/>
    </row>
    <row r="91" spans="1:35" ht="14.25">
      <c r="A91" s="54" t="s">
        <v>106</v>
      </c>
      <c r="O91" s="86" t="s">
        <v>1048</v>
      </c>
      <c r="P91" s="95">
        <v>20437</v>
      </c>
      <c r="Q91" s="93" t="s">
        <v>92</v>
      </c>
      <c r="R91" s="95">
        <v>25934</v>
      </c>
      <c r="S91" s="93" t="s">
        <v>92</v>
      </c>
      <c r="T91" s="95">
        <v>19441</v>
      </c>
      <c r="U91" s="93" t="s">
        <v>92</v>
      </c>
      <c r="V91" s="95">
        <v>22721</v>
      </c>
      <c r="W91" s="93" t="s">
        <v>92</v>
      </c>
      <c r="X91" s="95">
        <v>22209</v>
      </c>
      <c r="Y91" s="93" t="s">
        <v>92</v>
      </c>
      <c r="Z91" s="95">
        <v>17410</v>
      </c>
      <c r="AA91" s="97" t="s">
        <v>92</v>
      </c>
    </row>
    <row r="92" spans="1:35" ht="14.25">
      <c r="A92" s="54" t="s">
        <v>107</v>
      </c>
      <c r="K92" s="45"/>
      <c r="M92" s="45"/>
    </row>
    <row r="93" spans="1:35">
      <c r="A93" s="43"/>
      <c r="K93" s="45"/>
      <c r="M93" s="45"/>
      <c r="O93" s="79" t="s">
        <v>14</v>
      </c>
    </row>
    <row r="94" spans="1:35">
      <c r="A94" s="43" t="s">
        <v>7</v>
      </c>
      <c r="O94" s="79" t="s">
        <v>545</v>
      </c>
    </row>
    <row r="95" spans="1:35" ht="14.25">
      <c r="A95" s="55" t="s">
        <v>8</v>
      </c>
      <c r="O95" s="88" t="s">
        <v>1060</v>
      </c>
    </row>
    <row r="96" spans="1:35" ht="14.25">
      <c r="A96" s="43" t="s">
        <v>16</v>
      </c>
      <c r="O96" s="88" t="s">
        <v>1038</v>
      </c>
    </row>
    <row r="97" spans="15:27">
      <c r="O97" s="268" t="s">
        <v>1054</v>
      </c>
      <c r="P97" s="291"/>
      <c r="Q97" s="291"/>
      <c r="R97" s="291"/>
      <c r="S97" s="291"/>
      <c r="T97" s="291"/>
      <c r="U97" s="291"/>
      <c r="V97" s="291"/>
      <c r="W97" s="291"/>
      <c r="X97" s="299"/>
    </row>
    <row r="98" spans="15:27">
      <c r="O98" s="268" t="s">
        <v>265</v>
      </c>
      <c r="P98" s="268"/>
      <c r="Q98" s="268"/>
      <c r="R98" s="268"/>
      <c r="S98" s="268"/>
      <c r="T98" s="268"/>
      <c r="U98" s="268"/>
      <c r="V98" s="268"/>
      <c r="W98" s="268"/>
      <c r="X98" s="268"/>
      <c r="Y98" s="268"/>
      <c r="Z98" s="268"/>
      <c r="AA98" s="268"/>
    </row>
    <row r="99" spans="15:27">
      <c r="O99" s="79" t="s">
        <v>266</v>
      </c>
    </row>
    <row r="100" spans="15:27">
      <c r="O100" s="79" t="s">
        <v>267</v>
      </c>
    </row>
  </sheetData>
  <mergeCells count="28">
    <mergeCell ref="A5:A7"/>
    <mergeCell ref="B5:C6"/>
    <mergeCell ref="D5:M5"/>
    <mergeCell ref="D6:E6"/>
    <mergeCell ref="F6:G6"/>
    <mergeCell ref="H6:I6"/>
    <mergeCell ref="J6:K6"/>
    <mergeCell ref="L6:M6"/>
    <mergeCell ref="O4:O6"/>
    <mergeCell ref="P4:Q5"/>
    <mergeCell ref="R4:AA4"/>
    <mergeCell ref="R5:S5"/>
    <mergeCell ref="T5:U5"/>
    <mergeCell ref="V5:W5"/>
    <mergeCell ref="X5:Y5"/>
    <mergeCell ref="Z5:AA5"/>
    <mergeCell ref="AL16:AS16"/>
    <mergeCell ref="O97:X97"/>
    <mergeCell ref="O98:AA98"/>
    <mergeCell ref="O54:AA54"/>
    <mergeCell ref="O59:O61"/>
    <mergeCell ref="P59:Q60"/>
    <mergeCell ref="R59:AA59"/>
    <mergeCell ref="R60:S60"/>
    <mergeCell ref="T60:U60"/>
    <mergeCell ref="V60:W60"/>
    <mergeCell ref="X60:Y60"/>
    <mergeCell ref="Z60:AA60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79"/>
  <sheetViews>
    <sheetView topLeftCell="C1" workbookViewId="0">
      <selection activeCell="N83" sqref="N83"/>
    </sheetView>
  </sheetViews>
  <sheetFormatPr defaultRowHeight="12.75"/>
  <cols>
    <col min="1" max="1" width="16.28515625" bestFit="1" customWidth="1"/>
    <col min="11" max="14" width="9.5703125" bestFit="1" customWidth="1"/>
    <col min="16" max="16" width="16.85546875" style="98" customWidth="1"/>
    <col min="17" max="28" width="9.140625" style="98" customWidth="1"/>
    <col min="29" max="29" width="9.140625" style="98"/>
  </cols>
  <sheetData>
    <row r="1" spans="1:28">
      <c r="A1" s="128" t="s">
        <v>278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P1" s="120" t="s">
        <v>278</v>
      </c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</row>
    <row r="2" spans="1:28">
      <c r="A2" s="129" t="s">
        <v>1162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P2" s="80" t="s">
        <v>279</v>
      </c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</row>
    <row r="3" spans="1:28" ht="12.75" customHeight="1">
      <c r="A3" s="303" t="s">
        <v>280</v>
      </c>
      <c r="B3" s="306" t="s">
        <v>160</v>
      </c>
      <c r="C3" s="307"/>
      <c r="D3" s="310" t="s">
        <v>161</v>
      </c>
      <c r="E3" s="311"/>
      <c r="F3" s="311"/>
      <c r="G3" s="311"/>
      <c r="H3" s="311"/>
      <c r="I3" s="311"/>
      <c r="J3" s="311"/>
      <c r="K3" s="311"/>
      <c r="L3" s="311"/>
      <c r="M3" s="312"/>
      <c r="P3" s="269" t="s">
        <v>280</v>
      </c>
      <c r="Q3" s="272" t="s">
        <v>160</v>
      </c>
      <c r="R3" s="273"/>
      <c r="S3" s="276" t="s">
        <v>161</v>
      </c>
      <c r="T3" s="277"/>
      <c r="U3" s="277"/>
      <c r="V3" s="277"/>
      <c r="W3" s="277"/>
      <c r="X3" s="277"/>
      <c r="Y3" s="277"/>
      <c r="Z3" s="277"/>
      <c r="AA3" s="277"/>
      <c r="AB3" s="278"/>
    </row>
    <row r="4" spans="1:28" ht="12.75" customHeight="1">
      <c r="A4" s="304"/>
      <c r="B4" s="308"/>
      <c r="C4" s="309"/>
      <c r="D4" s="310" t="s">
        <v>1163</v>
      </c>
      <c r="E4" s="312"/>
      <c r="F4" s="310" t="s">
        <v>1</v>
      </c>
      <c r="G4" s="312"/>
      <c r="H4" s="310" t="s">
        <v>2</v>
      </c>
      <c r="I4" s="312"/>
      <c r="J4" s="310" t="s">
        <v>3</v>
      </c>
      <c r="K4" s="312"/>
      <c r="L4" s="310" t="s">
        <v>4</v>
      </c>
      <c r="M4" s="312"/>
      <c r="P4" s="270"/>
      <c r="Q4" s="274"/>
      <c r="R4" s="275"/>
      <c r="S4" s="276" t="s">
        <v>1171</v>
      </c>
      <c r="T4" s="278"/>
      <c r="U4" s="276" t="s">
        <v>1</v>
      </c>
      <c r="V4" s="278"/>
      <c r="W4" s="276" t="s">
        <v>2</v>
      </c>
      <c r="X4" s="278"/>
      <c r="Y4" s="276" t="s">
        <v>3</v>
      </c>
      <c r="Z4" s="278"/>
      <c r="AA4" s="276" t="s">
        <v>4</v>
      </c>
      <c r="AB4" s="278"/>
    </row>
    <row r="5" spans="1:28">
      <c r="A5" s="305"/>
      <c r="B5" s="130" t="s">
        <v>5</v>
      </c>
      <c r="C5" s="130" t="s">
        <v>6</v>
      </c>
      <c r="D5" s="130" t="s">
        <v>5</v>
      </c>
      <c r="E5" s="130" t="s">
        <v>6</v>
      </c>
      <c r="F5" s="130" t="s">
        <v>5</v>
      </c>
      <c r="G5" s="130" t="s">
        <v>6</v>
      </c>
      <c r="H5" s="130" t="s">
        <v>5</v>
      </c>
      <c r="I5" s="130" t="s">
        <v>6</v>
      </c>
      <c r="J5" s="130" t="s">
        <v>5</v>
      </c>
      <c r="K5" s="130" t="s">
        <v>6</v>
      </c>
      <c r="L5" s="130" t="s">
        <v>5</v>
      </c>
      <c r="M5" s="130" t="s">
        <v>6</v>
      </c>
      <c r="P5" s="271"/>
      <c r="Q5" s="81" t="s">
        <v>5</v>
      </c>
      <c r="R5" s="81" t="s">
        <v>6</v>
      </c>
      <c r="S5" s="81" t="s">
        <v>5</v>
      </c>
      <c r="T5" s="81" t="s">
        <v>6</v>
      </c>
      <c r="U5" s="81" t="s">
        <v>5</v>
      </c>
      <c r="V5" s="81" t="s">
        <v>6</v>
      </c>
      <c r="W5" s="81" t="s">
        <v>5</v>
      </c>
      <c r="X5" s="81" t="s">
        <v>6</v>
      </c>
      <c r="Y5" s="81" t="s">
        <v>5</v>
      </c>
      <c r="Z5" s="81" t="s">
        <v>6</v>
      </c>
      <c r="AA5" s="81" t="s">
        <v>5</v>
      </c>
      <c r="AB5" s="81" t="s">
        <v>6</v>
      </c>
    </row>
    <row r="6" spans="1:28">
      <c r="A6" s="62" t="s">
        <v>63</v>
      </c>
      <c r="B6" s="65">
        <v>17221</v>
      </c>
      <c r="C6" s="66">
        <v>100</v>
      </c>
      <c r="D6" s="65">
        <v>3258</v>
      </c>
      <c r="E6" s="66">
        <v>100</v>
      </c>
      <c r="F6" s="65">
        <v>6000</v>
      </c>
      <c r="G6" s="66">
        <v>100</v>
      </c>
      <c r="H6" s="65">
        <v>4080</v>
      </c>
      <c r="I6" s="66">
        <v>100</v>
      </c>
      <c r="J6" s="65">
        <v>2213</v>
      </c>
      <c r="K6" s="66">
        <v>100</v>
      </c>
      <c r="L6" s="65">
        <v>1670</v>
      </c>
      <c r="M6" s="66">
        <v>100</v>
      </c>
      <c r="N6" s="58"/>
      <c r="P6" s="178" t="s">
        <v>547</v>
      </c>
      <c r="Q6" s="110">
        <v>19617</v>
      </c>
      <c r="R6" s="109">
        <v>100</v>
      </c>
      <c r="S6" s="110">
        <v>7513</v>
      </c>
      <c r="T6" s="109">
        <v>100</v>
      </c>
      <c r="U6" s="110">
        <v>5290</v>
      </c>
      <c r="V6" s="109">
        <v>100</v>
      </c>
      <c r="W6" s="110">
        <v>3597</v>
      </c>
      <c r="X6" s="109">
        <v>100</v>
      </c>
      <c r="Y6" s="110">
        <v>1898</v>
      </c>
      <c r="Z6" s="109">
        <v>100</v>
      </c>
      <c r="AA6" s="110">
        <v>1319</v>
      </c>
      <c r="AB6" s="109">
        <v>100</v>
      </c>
    </row>
    <row r="7" spans="1:28" ht="12.75" customHeight="1">
      <c r="A7" s="67" t="s">
        <v>151</v>
      </c>
      <c r="B7" s="68">
        <v>173</v>
      </c>
      <c r="C7" s="66">
        <v>1</v>
      </c>
      <c r="D7" s="68">
        <v>164</v>
      </c>
      <c r="E7" s="66">
        <v>5</v>
      </c>
      <c r="F7" s="68">
        <v>9</v>
      </c>
      <c r="G7" s="66">
        <v>0.1</v>
      </c>
      <c r="H7" s="68" t="s">
        <v>92</v>
      </c>
      <c r="I7" s="66" t="s">
        <v>92</v>
      </c>
      <c r="J7" s="68" t="s">
        <v>92</v>
      </c>
      <c r="K7" s="66" t="s">
        <v>92</v>
      </c>
      <c r="L7" s="68" t="s">
        <v>92</v>
      </c>
      <c r="M7" s="66" t="s">
        <v>92</v>
      </c>
      <c r="N7" s="58"/>
      <c r="P7" s="84" t="s">
        <v>288</v>
      </c>
      <c r="Q7" s="111">
        <v>87</v>
      </c>
      <c r="R7" s="111">
        <v>0.4</v>
      </c>
      <c r="S7" s="111">
        <v>87</v>
      </c>
      <c r="T7" s="111">
        <v>1.2</v>
      </c>
      <c r="U7" s="85" t="s">
        <v>44</v>
      </c>
      <c r="V7" s="85" t="s">
        <v>44</v>
      </c>
      <c r="W7" s="85" t="s">
        <v>44</v>
      </c>
      <c r="X7" s="85" t="s">
        <v>44</v>
      </c>
      <c r="Y7" s="85" t="s">
        <v>44</v>
      </c>
      <c r="Z7" s="85" t="s">
        <v>44</v>
      </c>
      <c r="AA7" s="85" t="s">
        <v>44</v>
      </c>
      <c r="AB7" s="85" t="s">
        <v>44</v>
      </c>
    </row>
    <row r="8" spans="1:28" ht="12.75" customHeight="1">
      <c r="A8" s="67" t="s">
        <v>121</v>
      </c>
      <c r="B8" s="68">
        <v>376</v>
      </c>
      <c r="C8" s="66">
        <v>2.2000000000000002</v>
      </c>
      <c r="D8" s="68">
        <v>233</v>
      </c>
      <c r="E8" s="66">
        <v>7.2</v>
      </c>
      <c r="F8" s="68">
        <v>142</v>
      </c>
      <c r="G8" s="66">
        <v>2.4</v>
      </c>
      <c r="H8" s="68" t="s">
        <v>92</v>
      </c>
      <c r="I8" s="66" t="s">
        <v>92</v>
      </c>
      <c r="J8" s="68" t="s">
        <v>92</v>
      </c>
      <c r="K8" s="66" t="s">
        <v>92</v>
      </c>
      <c r="L8" s="68" t="s">
        <v>92</v>
      </c>
      <c r="M8" s="66" t="s">
        <v>92</v>
      </c>
      <c r="N8" s="58"/>
      <c r="P8" s="84" t="s">
        <v>292</v>
      </c>
      <c r="Q8" s="111">
        <v>272</v>
      </c>
      <c r="R8" s="111">
        <v>1.4</v>
      </c>
      <c r="S8" s="111">
        <v>272</v>
      </c>
      <c r="T8" s="111">
        <v>3.6</v>
      </c>
      <c r="U8" s="85" t="s">
        <v>44</v>
      </c>
      <c r="V8" s="85" t="s">
        <v>44</v>
      </c>
      <c r="W8" s="85" t="s">
        <v>44</v>
      </c>
      <c r="X8" s="85" t="s">
        <v>44</v>
      </c>
      <c r="Y8" s="85" t="s">
        <v>44</v>
      </c>
      <c r="Z8" s="85" t="s">
        <v>44</v>
      </c>
      <c r="AA8" s="85" t="s">
        <v>44</v>
      </c>
      <c r="AB8" s="85" t="s">
        <v>44</v>
      </c>
    </row>
    <row r="9" spans="1:28">
      <c r="A9" s="67" t="s">
        <v>122</v>
      </c>
      <c r="B9" s="68">
        <v>537</v>
      </c>
      <c r="C9" s="66">
        <v>3.1</v>
      </c>
      <c r="D9" s="68">
        <v>175</v>
      </c>
      <c r="E9" s="66">
        <v>5.4</v>
      </c>
      <c r="F9" s="68">
        <v>353</v>
      </c>
      <c r="G9" s="66">
        <v>5.9</v>
      </c>
      <c r="H9" s="68">
        <v>9</v>
      </c>
      <c r="I9" s="66">
        <v>0.2</v>
      </c>
      <c r="J9" s="68" t="s">
        <v>92</v>
      </c>
      <c r="K9" s="66" t="s">
        <v>92</v>
      </c>
      <c r="L9" s="68" t="s">
        <v>92</v>
      </c>
      <c r="M9" s="66" t="s">
        <v>92</v>
      </c>
      <c r="N9" s="58"/>
      <c r="P9" s="84" t="s">
        <v>296</v>
      </c>
      <c r="Q9" s="111">
        <v>529</v>
      </c>
      <c r="R9" s="111">
        <v>2.7</v>
      </c>
      <c r="S9" s="111">
        <v>480</v>
      </c>
      <c r="T9" s="111">
        <v>6.4</v>
      </c>
      <c r="U9" s="111">
        <v>49</v>
      </c>
      <c r="V9" s="111">
        <v>0.9</v>
      </c>
      <c r="W9" s="85" t="s">
        <v>44</v>
      </c>
      <c r="X9" s="85" t="s">
        <v>44</v>
      </c>
      <c r="Y9" s="85" t="s">
        <v>44</v>
      </c>
      <c r="Z9" s="85" t="s">
        <v>44</v>
      </c>
      <c r="AA9" s="85" t="s">
        <v>44</v>
      </c>
      <c r="AB9" s="85" t="s">
        <v>44</v>
      </c>
    </row>
    <row r="10" spans="1:28">
      <c r="A10" s="67" t="s">
        <v>152</v>
      </c>
      <c r="B10" s="68">
        <v>870</v>
      </c>
      <c r="C10" s="66">
        <v>5</v>
      </c>
      <c r="D10" s="68">
        <v>268</v>
      </c>
      <c r="E10" s="66">
        <v>8.1999999999999993</v>
      </c>
      <c r="F10" s="68">
        <v>436</v>
      </c>
      <c r="G10" s="66">
        <v>7.3</v>
      </c>
      <c r="H10" s="68">
        <v>166</v>
      </c>
      <c r="I10" s="66">
        <v>4.0999999999999996</v>
      </c>
      <c r="J10" s="68" t="s">
        <v>92</v>
      </c>
      <c r="K10" s="66" t="s">
        <v>92</v>
      </c>
      <c r="L10" s="68" t="s">
        <v>92</v>
      </c>
      <c r="M10" s="66" t="s">
        <v>92</v>
      </c>
      <c r="N10" s="58"/>
      <c r="P10" s="84" t="s">
        <v>302</v>
      </c>
      <c r="Q10" s="111">
        <v>783</v>
      </c>
      <c r="R10" s="111">
        <v>4</v>
      </c>
      <c r="S10" s="111">
        <v>536</v>
      </c>
      <c r="T10" s="111">
        <v>7.1</v>
      </c>
      <c r="U10" s="111">
        <v>247</v>
      </c>
      <c r="V10" s="111">
        <v>4.7</v>
      </c>
      <c r="W10" s="85" t="s">
        <v>44</v>
      </c>
      <c r="X10" s="85" t="s">
        <v>44</v>
      </c>
      <c r="Y10" s="85" t="s">
        <v>44</v>
      </c>
      <c r="Z10" s="85" t="s">
        <v>44</v>
      </c>
      <c r="AA10" s="85" t="s">
        <v>44</v>
      </c>
      <c r="AB10" s="85" t="s">
        <v>44</v>
      </c>
    </row>
    <row r="11" spans="1:28">
      <c r="A11" s="67" t="s">
        <v>124</v>
      </c>
      <c r="B11" s="65">
        <v>1589</v>
      </c>
      <c r="C11" s="66">
        <v>9.1999999999999993</v>
      </c>
      <c r="D11" s="68">
        <v>589</v>
      </c>
      <c r="E11" s="66">
        <v>18.100000000000001</v>
      </c>
      <c r="F11" s="68">
        <v>680</v>
      </c>
      <c r="G11" s="66">
        <v>11.3</v>
      </c>
      <c r="H11" s="68">
        <v>317</v>
      </c>
      <c r="I11" s="66">
        <v>7.8</v>
      </c>
      <c r="J11" s="68">
        <v>3</v>
      </c>
      <c r="K11" s="66">
        <v>0.2</v>
      </c>
      <c r="L11" s="68" t="s">
        <v>92</v>
      </c>
      <c r="M11" s="66" t="s">
        <v>92</v>
      </c>
      <c r="N11" s="58"/>
      <c r="P11" s="84" t="s">
        <v>309</v>
      </c>
      <c r="Q11" s="112">
        <v>1342</v>
      </c>
      <c r="R11" s="111">
        <v>6.8</v>
      </c>
      <c r="S11" s="111">
        <v>912</v>
      </c>
      <c r="T11" s="111">
        <v>12.1</v>
      </c>
      <c r="U11" s="111">
        <v>392</v>
      </c>
      <c r="V11" s="111">
        <v>7.4</v>
      </c>
      <c r="W11" s="111">
        <v>39</v>
      </c>
      <c r="X11" s="111">
        <v>1.1000000000000001</v>
      </c>
      <c r="Y11" s="85" t="s">
        <v>44</v>
      </c>
      <c r="Z11" s="85" t="s">
        <v>44</v>
      </c>
      <c r="AA11" s="85" t="s">
        <v>44</v>
      </c>
      <c r="AB11" s="85" t="s">
        <v>44</v>
      </c>
    </row>
    <row r="12" spans="1:28">
      <c r="A12" s="67" t="s">
        <v>125</v>
      </c>
      <c r="B12" s="65">
        <v>2024</v>
      </c>
      <c r="C12" s="66">
        <v>11.8</v>
      </c>
      <c r="D12" s="68">
        <v>583</v>
      </c>
      <c r="E12" s="66">
        <v>17.899999999999999</v>
      </c>
      <c r="F12" s="65">
        <v>1014</v>
      </c>
      <c r="G12" s="66">
        <v>16.899999999999999</v>
      </c>
      <c r="H12" s="68">
        <v>325</v>
      </c>
      <c r="I12" s="66">
        <v>8</v>
      </c>
      <c r="J12" s="68">
        <v>101</v>
      </c>
      <c r="K12" s="66">
        <v>4.5999999999999996</v>
      </c>
      <c r="L12" s="68" t="s">
        <v>92</v>
      </c>
      <c r="M12" s="66" t="s">
        <v>92</v>
      </c>
      <c r="N12" s="58"/>
      <c r="P12" s="84" t="s">
        <v>317</v>
      </c>
      <c r="Q12" s="112">
        <v>1899</v>
      </c>
      <c r="R12" s="111">
        <v>9.6999999999999993</v>
      </c>
      <c r="S12" s="112">
        <v>1196</v>
      </c>
      <c r="T12" s="111">
        <v>15.9</v>
      </c>
      <c r="U12" s="111">
        <v>509</v>
      </c>
      <c r="V12" s="111">
        <v>9.6</v>
      </c>
      <c r="W12" s="111">
        <v>194</v>
      </c>
      <c r="X12" s="111">
        <v>5.4</v>
      </c>
      <c r="Y12" s="85" t="s">
        <v>44</v>
      </c>
      <c r="Z12" s="85" t="s">
        <v>44</v>
      </c>
      <c r="AA12" s="85" t="s">
        <v>44</v>
      </c>
      <c r="AB12" s="85" t="s">
        <v>44</v>
      </c>
    </row>
    <row r="13" spans="1:28">
      <c r="A13" s="67" t="s">
        <v>126</v>
      </c>
      <c r="B13" s="65">
        <v>2121</v>
      </c>
      <c r="C13" s="66">
        <v>12.3</v>
      </c>
      <c r="D13" s="68">
        <v>470</v>
      </c>
      <c r="E13" s="66">
        <v>14.4</v>
      </c>
      <c r="F13" s="68">
        <v>978</v>
      </c>
      <c r="G13" s="66">
        <v>16.3</v>
      </c>
      <c r="H13" s="68">
        <v>500</v>
      </c>
      <c r="I13" s="66">
        <v>12.3</v>
      </c>
      <c r="J13" s="68">
        <v>170</v>
      </c>
      <c r="K13" s="66">
        <v>7.7</v>
      </c>
      <c r="L13" s="68">
        <v>2</v>
      </c>
      <c r="M13" s="66">
        <v>0.1</v>
      </c>
      <c r="N13" s="58"/>
      <c r="P13" s="84" t="s">
        <v>326</v>
      </c>
      <c r="Q13" s="112">
        <v>2101</v>
      </c>
      <c r="R13" s="111">
        <v>10.7</v>
      </c>
      <c r="S13" s="112">
        <v>1106</v>
      </c>
      <c r="T13" s="111">
        <v>14.7</v>
      </c>
      <c r="U13" s="111">
        <v>683</v>
      </c>
      <c r="V13" s="111">
        <v>12.9</v>
      </c>
      <c r="W13" s="111">
        <v>298</v>
      </c>
      <c r="X13" s="111">
        <v>8.3000000000000007</v>
      </c>
      <c r="Y13" s="111">
        <v>15</v>
      </c>
      <c r="Z13" s="111">
        <v>0.8</v>
      </c>
      <c r="AA13" s="85" t="s">
        <v>44</v>
      </c>
      <c r="AB13" s="85" t="s">
        <v>44</v>
      </c>
    </row>
    <row r="14" spans="1:28">
      <c r="A14" s="67" t="s">
        <v>127</v>
      </c>
      <c r="B14" s="65">
        <v>1965</v>
      </c>
      <c r="C14" s="66">
        <v>11.4</v>
      </c>
      <c r="D14" s="68">
        <v>286</v>
      </c>
      <c r="E14" s="66">
        <v>8.8000000000000007</v>
      </c>
      <c r="F14" s="68">
        <v>725</v>
      </c>
      <c r="G14" s="66">
        <v>12.1</v>
      </c>
      <c r="H14" s="68">
        <v>676</v>
      </c>
      <c r="I14" s="66">
        <v>16.600000000000001</v>
      </c>
      <c r="J14" s="68">
        <v>231</v>
      </c>
      <c r="K14" s="66">
        <v>10.4</v>
      </c>
      <c r="L14" s="68">
        <v>46</v>
      </c>
      <c r="M14" s="66">
        <v>2.8</v>
      </c>
      <c r="N14" s="58"/>
      <c r="P14" s="84" t="s">
        <v>336</v>
      </c>
      <c r="Q14" s="112">
        <v>2254</v>
      </c>
      <c r="R14" s="111">
        <v>11.5</v>
      </c>
      <c r="S14" s="111">
        <v>901</v>
      </c>
      <c r="T14" s="111">
        <v>12</v>
      </c>
      <c r="U14" s="111">
        <v>894</v>
      </c>
      <c r="V14" s="111">
        <v>16.899999999999999</v>
      </c>
      <c r="W14" s="111">
        <v>340</v>
      </c>
      <c r="X14" s="111">
        <v>9.4</v>
      </c>
      <c r="Y14" s="111">
        <v>120</v>
      </c>
      <c r="Z14" s="111">
        <v>6.3</v>
      </c>
      <c r="AA14" s="85" t="s">
        <v>44</v>
      </c>
      <c r="AB14" s="85" t="s">
        <v>44</v>
      </c>
    </row>
    <row r="15" spans="1:28">
      <c r="A15" s="67" t="s">
        <v>128</v>
      </c>
      <c r="B15" s="65">
        <v>1916</v>
      </c>
      <c r="C15" s="66">
        <v>11.1</v>
      </c>
      <c r="D15" s="68">
        <v>180</v>
      </c>
      <c r="E15" s="66">
        <v>5.5</v>
      </c>
      <c r="F15" s="68">
        <v>555</v>
      </c>
      <c r="G15" s="66">
        <v>9.1999999999999993</v>
      </c>
      <c r="H15" s="68">
        <v>738</v>
      </c>
      <c r="I15" s="66">
        <v>18.100000000000001</v>
      </c>
      <c r="J15" s="68">
        <v>335</v>
      </c>
      <c r="K15" s="66">
        <v>15.1</v>
      </c>
      <c r="L15" s="68">
        <v>108</v>
      </c>
      <c r="M15" s="66">
        <v>6.5</v>
      </c>
      <c r="N15" s="58"/>
      <c r="P15" s="84" t="s">
        <v>345</v>
      </c>
      <c r="Q15" s="112">
        <v>2097</v>
      </c>
      <c r="R15" s="111">
        <v>10.7</v>
      </c>
      <c r="S15" s="111">
        <v>621</v>
      </c>
      <c r="T15" s="111">
        <v>8.3000000000000007</v>
      </c>
      <c r="U15" s="111">
        <v>712</v>
      </c>
      <c r="V15" s="111">
        <v>13.5</v>
      </c>
      <c r="W15" s="111">
        <v>561</v>
      </c>
      <c r="X15" s="111">
        <v>15.6</v>
      </c>
      <c r="Y15" s="111">
        <v>190</v>
      </c>
      <c r="Z15" s="111">
        <v>10</v>
      </c>
      <c r="AA15" s="111">
        <v>13</v>
      </c>
      <c r="AB15" s="111">
        <v>1</v>
      </c>
    </row>
    <row r="16" spans="1:28">
      <c r="A16" s="67" t="s">
        <v>129</v>
      </c>
      <c r="B16" s="65">
        <v>1524</v>
      </c>
      <c r="C16" s="66">
        <v>8.9</v>
      </c>
      <c r="D16" s="68">
        <v>125</v>
      </c>
      <c r="E16" s="66">
        <v>3.8</v>
      </c>
      <c r="F16" s="68">
        <v>365</v>
      </c>
      <c r="G16" s="66">
        <v>6.1</v>
      </c>
      <c r="H16" s="68">
        <v>502</v>
      </c>
      <c r="I16" s="66">
        <v>12.3</v>
      </c>
      <c r="J16" s="68">
        <v>384</v>
      </c>
      <c r="K16" s="66">
        <v>17.399999999999999</v>
      </c>
      <c r="L16" s="68">
        <v>148</v>
      </c>
      <c r="M16" s="66">
        <v>8.9</v>
      </c>
      <c r="N16" s="58"/>
      <c r="P16" s="84" t="s">
        <v>357</v>
      </c>
      <c r="Q16" s="112">
        <v>2049</v>
      </c>
      <c r="R16" s="111">
        <v>10.4</v>
      </c>
      <c r="S16" s="111">
        <v>463</v>
      </c>
      <c r="T16" s="111">
        <v>6.2</v>
      </c>
      <c r="U16" s="111">
        <v>612</v>
      </c>
      <c r="V16" s="111">
        <v>11.6</v>
      </c>
      <c r="W16" s="111">
        <v>635</v>
      </c>
      <c r="X16" s="111">
        <v>17.600000000000001</v>
      </c>
      <c r="Y16" s="111">
        <v>256</v>
      </c>
      <c r="Z16" s="111">
        <v>13.5</v>
      </c>
      <c r="AA16" s="111">
        <v>83</v>
      </c>
      <c r="AB16" s="111">
        <v>6.3</v>
      </c>
    </row>
    <row r="17" spans="1:29">
      <c r="A17" s="67" t="s">
        <v>130</v>
      </c>
      <c r="B17" s="65">
        <v>1112</v>
      </c>
      <c r="C17" s="66">
        <v>6.5</v>
      </c>
      <c r="D17" s="68">
        <v>71</v>
      </c>
      <c r="E17" s="66">
        <v>2.2000000000000002</v>
      </c>
      <c r="F17" s="68">
        <v>247</v>
      </c>
      <c r="G17" s="66">
        <v>4.0999999999999996</v>
      </c>
      <c r="H17" s="68">
        <v>300</v>
      </c>
      <c r="I17" s="66">
        <v>7.4</v>
      </c>
      <c r="J17" s="68">
        <v>329</v>
      </c>
      <c r="K17" s="66">
        <v>14.9</v>
      </c>
      <c r="L17" s="68">
        <v>164</v>
      </c>
      <c r="M17" s="66">
        <v>9.8000000000000007</v>
      </c>
      <c r="N17" s="58"/>
      <c r="P17" s="84" t="s">
        <v>369</v>
      </c>
      <c r="Q17" s="112">
        <v>1718</v>
      </c>
      <c r="R17" s="111">
        <v>8.8000000000000007</v>
      </c>
      <c r="S17" s="111">
        <v>311</v>
      </c>
      <c r="T17" s="111">
        <v>4.0999999999999996</v>
      </c>
      <c r="U17" s="111">
        <v>383</v>
      </c>
      <c r="V17" s="111">
        <v>7.2</v>
      </c>
      <c r="W17" s="111">
        <v>586</v>
      </c>
      <c r="X17" s="111">
        <v>16.3</v>
      </c>
      <c r="Y17" s="111">
        <v>308</v>
      </c>
      <c r="Z17" s="111">
        <v>16.2</v>
      </c>
      <c r="AA17" s="111">
        <v>131</v>
      </c>
      <c r="AB17" s="111">
        <v>9.9</v>
      </c>
    </row>
    <row r="18" spans="1:29">
      <c r="A18" s="67" t="s">
        <v>131</v>
      </c>
      <c r="B18" s="68">
        <v>846</v>
      </c>
      <c r="C18" s="66">
        <v>4.9000000000000004</v>
      </c>
      <c r="D18" s="68">
        <v>34</v>
      </c>
      <c r="E18" s="66">
        <v>1.1000000000000001</v>
      </c>
      <c r="F18" s="68">
        <v>160</v>
      </c>
      <c r="G18" s="66">
        <v>2.7</v>
      </c>
      <c r="H18" s="68">
        <v>220</v>
      </c>
      <c r="I18" s="66">
        <v>5.4</v>
      </c>
      <c r="J18" s="68">
        <v>249</v>
      </c>
      <c r="K18" s="66">
        <v>11.3</v>
      </c>
      <c r="L18" s="68">
        <v>182</v>
      </c>
      <c r="M18" s="66">
        <v>10.9</v>
      </c>
      <c r="N18" s="58"/>
      <c r="P18" s="84" t="s">
        <v>378</v>
      </c>
      <c r="Q18" s="112">
        <v>1377</v>
      </c>
      <c r="R18" s="111">
        <v>7</v>
      </c>
      <c r="S18" s="111">
        <v>234</v>
      </c>
      <c r="T18" s="111">
        <v>3.1</v>
      </c>
      <c r="U18" s="111">
        <v>295</v>
      </c>
      <c r="V18" s="111">
        <v>5.6</v>
      </c>
      <c r="W18" s="111">
        <v>404</v>
      </c>
      <c r="X18" s="111">
        <v>11.2</v>
      </c>
      <c r="Y18" s="111">
        <v>306</v>
      </c>
      <c r="Z18" s="111">
        <v>16.2</v>
      </c>
      <c r="AA18" s="111">
        <v>138</v>
      </c>
      <c r="AB18" s="111">
        <v>10.5</v>
      </c>
    </row>
    <row r="19" spans="1:29">
      <c r="A19" s="67" t="s">
        <v>132</v>
      </c>
      <c r="B19" s="68">
        <v>638</v>
      </c>
      <c r="C19" s="66">
        <v>3.7</v>
      </c>
      <c r="D19" s="68">
        <v>29</v>
      </c>
      <c r="E19" s="66">
        <v>0.9</v>
      </c>
      <c r="F19" s="68">
        <v>101</v>
      </c>
      <c r="G19" s="66">
        <v>1.7</v>
      </c>
      <c r="H19" s="68">
        <v>109</v>
      </c>
      <c r="I19" s="66">
        <v>2.7</v>
      </c>
      <c r="J19" s="68">
        <v>164</v>
      </c>
      <c r="K19" s="66">
        <v>7.4</v>
      </c>
      <c r="L19" s="68">
        <v>236</v>
      </c>
      <c r="M19" s="66">
        <v>14.1</v>
      </c>
      <c r="N19" s="58"/>
      <c r="P19" s="84" t="s">
        <v>387</v>
      </c>
      <c r="Q19" s="112">
        <v>1036</v>
      </c>
      <c r="R19" s="111">
        <v>5.3</v>
      </c>
      <c r="S19" s="111">
        <v>170</v>
      </c>
      <c r="T19" s="111">
        <v>2.2999999999999998</v>
      </c>
      <c r="U19" s="111">
        <v>208</v>
      </c>
      <c r="V19" s="111">
        <v>3.9</v>
      </c>
      <c r="W19" s="111">
        <v>212</v>
      </c>
      <c r="X19" s="111">
        <v>5.9</v>
      </c>
      <c r="Y19" s="111">
        <v>275</v>
      </c>
      <c r="Z19" s="111">
        <v>14.5</v>
      </c>
      <c r="AA19" s="111">
        <v>171</v>
      </c>
      <c r="AB19" s="111">
        <v>13</v>
      </c>
    </row>
    <row r="20" spans="1:29">
      <c r="A20" s="67" t="s">
        <v>133</v>
      </c>
      <c r="B20" s="68">
        <v>490</v>
      </c>
      <c r="C20" s="66">
        <v>2.8</v>
      </c>
      <c r="D20" s="68">
        <v>24</v>
      </c>
      <c r="E20" s="66">
        <v>0.7</v>
      </c>
      <c r="F20" s="68">
        <v>67</v>
      </c>
      <c r="G20" s="66">
        <v>1.1000000000000001</v>
      </c>
      <c r="H20" s="68">
        <v>66</v>
      </c>
      <c r="I20" s="66">
        <v>1.6</v>
      </c>
      <c r="J20" s="68">
        <v>122</v>
      </c>
      <c r="K20" s="66">
        <v>5.5</v>
      </c>
      <c r="L20" s="68">
        <v>211</v>
      </c>
      <c r="M20" s="66">
        <v>12.6</v>
      </c>
      <c r="N20" s="58"/>
      <c r="P20" s="84" t="s">
        <v>397</v>
      </c>
      <c r="Q20" s="111">
        <v>737</v>
      </c>
      <c r="R20" s="111">
        <v>3.8</v>
      </c>
      <c r="S20" s="111">
        <v>68</v>
      </c>
      <c r="T20" s="111">
        <v>0.9</v>
      </c>
      <c r="U20" s="111">
        <v>103</v>
      </c>
      <c r="V20" s="111">
        <v>2</v>
      </c>
      <c r="W20" s="111">
        <v>145</v>
      </c>
      <c r="X20" s="111">
        <v>4</v>
      </c>
      <c r="Y20" s="111">
        <v>209</v>
      </c>
      <c r="Z20" s="111">
        <v>11</v>
      </c>
      <c r="AA20" s="111">
        <v>211</v>
      </c>
      <c r="AB20" s="111">
        <v>16</v>
      </c>
    </row>
    <row r="21" spans="1:29">
      <c r="A21" s="67" t="s">
        <v>134</v>
      </c>
      <c r="B21" s="68">
        <v>386</v>
      </c>
      <c r="C21" s="66">
        <v>2.2000000000000002</v>
      </c>
      <c r="D21" s="68">
        <v>12</v>
      </c>
      <c r="E21" s="66">
        <v>0.4</v>
      </c>
      <c r="F21" s="68">
        <v>76</v>
      </c>
      <c r="G21" s="66">
        <v>1.3</v>
      </c>
      <c r="H21" s="68">
        <v>70</v>
      </c>
      <c r="I21" s="66">
        <v>1.7</v>
      </c>
      <c r="J21" s="68">
        <v>58</v>
      </c>
      <c r="K21" s="66">
        <v>2.6</v>
      </c>
      <c r="L21" s="68">
        <v>169</v>
      </c>
      <c r="M21" s="66">
        <v>10.1</v>
      </c>
      <c r="N21" s="58"/>
      <c r="P21" s="84" t="s">
        <v>409</v>
      </c>
      <c r="Q21" s="111">
        <v>553</v>
      </c>
      <c r="R21" s="111">
        <v>2.8</v>
      </c>
      <c r="S21" s="111">
        <v>75</v>
      </c>
      <c r="T21" s="111">
        <v>1</v>
      </c>
      <c r="U21" s="111">
        <v>90</v>
      </c>
      <c r="V21" s="111">
        <v>1.7</v>
      </c>
      <c r="W21" s="111">
        <v>80</v>
      </c>
      <c r="X21" s="111">
        <v>2.2000000000000002</v>
      </c>
      <c r="Y21" s="111">
        <v>103</v>
      </c>
      <c r="Z21" s="111">
        <v>5.4</v>
      </c>
      <c r="AA21" s="111">
        <v>205</v>
      </c>
      <c r="AB21" s="111">
        <v>15.5</v>
      </c>
    </row>
    <row r="22" spans="1:29">
      <c r="A22" s="67" t="s">
        <v>135</v>
      </c>
      <c r="B22" s="68">
        <v>305</v>
      </c>
      <c r="C22" s="66">
        <v>1.8</v>
      </c>
      <c r="D22" s="68">
        <v>11</v>
      </c>
      <c r="E22" s="66">
        <v>0.3</v>
      </c>
      <c r="F22" s="68">
        <v>61</v>
      </c>
      <c r="G22" s="66">
        <v>1</v>
      </c>
      <c r="H22" s="68">
        <v>23</v>
      </c>
      <c r="I22" s="66">
        <v>0.6</v>
      </c>
      <c r="J22" s="68">
        <v>32</v>
      </c>
      <c r="K22" s="66">
        <v>1.4</v>
      </c>
      <c r="L22" s="68">
        <v>179</v>
      </c>
      <c r="M22" s="66">
        <v>10.7</v>
      </c>
      <c r="N22" s="58"/>
      <c r="P22" s="84" t="s">
        <v>419</v>
      </c>
      <c r="Q22" s="111">
        <v>340</v>
      </c>
      <c r="R22" s="111">
        <v>1.7</v>
      </c>
      <c r="S22" s="111">
        <v>39</v>
      </c>
      <c r="T22" s="111">
        <v>0.5</v>
      </c>
      <c r="U22" s="111">
        <v>55</v>
      </c>
      <c r="V22" s="111">
        <v>1</v>
      </c>
      <c r="W22" s="111">
        <v>51</v>
      </c>
      <c r="X22" s="111">
        <v>1.4</v>
      </c>
      <c r="Y22" s="111">
        <v>51</v>
      </c>
      <c r="Z22" s="111">
        <v>2.7</v>
      </c>
      <c r="AA22" s="111">
        <v>144</v>
      </c>
      <c r="AB22" s="111">
        <v>11</v>
      </c>
    </row>
    <row r="23" spans="1:29">
      <c r="A23" s="67" t="s">
        <v>136</v>
      </c>
      <c r="B23" s="68">
        <v>214</v>
      </c>
      <c r="C23" s="66">
        <v>1.2</v>
      </c>
      <c r="D23" s="68">
        <v>2</v>
      </c>
      <c r="E23" s="66">
        <v>0.1</v>
      </c>
      <c r="F23" s="68">
        <v>13</v>
      </c>
      <c r="G23" s="66">
        <v>0.2</v>
      </c>
      <c r="H23" s="68">
        <v>30</v>
      </c>
      <c r="I23" s="66">
        <v>0.7</v>
      </c>
      <c r="J23" s="68">
        <v>15</v>
      </c>
      <c r="K23" s="66">
        <v>0.7</v>
      </c>
      <c r="L23" s="68">
        <v>154</v>
      </c>
      <c r="M23" s="66">
        <v>9.1999999999999993</v>
      </c>
      <c r="N23" s="58"/>
      <c r="P23" s="84" t="s">
        <v>428</v>
      </c>
      <c r="Q23" s="111">
        <v>246</v>
      </c>
      <c r="R23" s="111">
        <v>1.3</v>
      </c>
      <c r="S23" s="111">
        <v>22</v>
      </c>
      <c r="T23" s="111">
        <v>0.3</v>
      </c>
      <c r="U23" s="111">
        <v>44</v>
      </c>
      <c r="V23" s="111">
        <v>0.8</v>
      </c>
      <c r="W23" s="111">
        <v>29</v>
      </c>
      <c r="X23" s="111">
        <v>0.8</v>
      </c>
      <c r="Y23" s="111">
        <v>34</v>
      </c>
      <c r="Z23" s="111">
        <v>1.8</v>
      </c>
      <c r="AA23" s="111">
        <v>117</v>
      </c>
      <c r="AB23" s="111">
        <v>8.9</v>
      </c>
    </row>
    <row r="24" spans="1:29">
      <c r="A24" s="67" t="s">
        <v>137</v>
      </c>
      <c r="B24" s="68">
        <v>136</v>
      </c>
      <c r="C24" s="66">
        <v>0.8</v>
      </c>
      <c r="D24" s="68" t="s">
        <v>44</v>
      </c>
      <c r="E24" s="66">
        <v>0</v>
      </c>
      <c r="F24" s="68">
        <v>16</v>
      </c>
      <c r="G24" s="66">
        <v>0.3</v>
      </c>
      <c r="H24" s="68">
        <v>29</v>
      </c>
      <c r="I24" s="66">
        <v>0.7</v>
      </c>
      <c r="J24" s="68">
        <v>19</v>
      </c>
      <c r="K24" s="66">
        <v>0.9</v>
      </c>
      <c r="L24" s="68">
        <v>72</v>
      </c>
      <c r="M24" s="66">
        <v>4.3</v>
      </c>
      <c r="N24" s="58"/>
      <c r="P24" s="84" t="s">
        <v>440</v>
      </c>
      <c r="Q24" s="111">
        <v>197</v>
      </c>
      <c r="R24" s="111">
        <v>1</v>
      </c>
      <c r="S24" s="111">
        <v>20</v>
      </c>
      <c r="T24" s="111">
        <v>0.3</v>
      </c>
      <c r="U24" s="111">
        <v>15</v>
      </c>
      <c r="V24" s="111">
        <v>0.3</v>
      </c>
      <c r="W24" s="111">
        <v>25</v>
      </c>
      <c r="X24" s="111">
        <v>0.7</v>
      </c>
      <c r="Y24" s="111">
        <v>32</v>
      </c>
      <c r="Z24" s="111">
        <v>1.7</v>
      </c>
      <c r="AA24" s="111">
        <v>104</v>
      </c>
      <c r="AB24" s="111">
        <v>7.9</v>
      </c>
    </row>
    <row r="28" spans="1:29">
      <c r="A28" s="131"/>
      <c r="B28" s="315" t="s">
        <v>1164</v>
      </c>
      <c r="C28" s="315"/>
      <c r="D28" s="315" t="s">
        <v>1</v>
      </c>
      <c r="E28" s="315"/>
      <c r="F28" s="315" t="s">
        <v>2</v>
      </c>
      <c r="G28" s="315"/>
      <c r="H28" s="315" t="s">
        <v>3</v>
      </c>
      <c r="I28" s="316"/>
      <c r="P28" s="154"/>
      <c r="Q28" s="313" t="s">
        <v>1164</v>
      </c>
      <c r="R28" s="313"/>
      <c r="S28" s="313" t="s">
        <v>1</v>
      </c>
      <c r="T28" s="313"/>
      <c r="U28" s="313" t="s">
        <v>2</v>
      </c>
      <c r="V28" s="313"/>
      <c r="W28" s="313" t="s">
        <v>3</v>
      </c>
      <c r="X28" s="314"/>
    </row>
    <row r="29" spans="1:29">
      <c r="A29" s="134" t="s">
        <v>1165</v>
      </c>
      <c r="B29" s="131" t="s">
        <v>160</v>
      </c>
      <c r="C29" s="135" t="s">
        <v>6</v>
      </c>
      <c r="D29" s="135" t="s">
        <v>160</v>
      </c>
      <c r="E29" s="135" t="s">
        <v>6</v>
      </c>
      <c r="F29" s="135" t="s">
        <v>160</v>
      </c>
      <c r="G29" s="135" t="s">
        <v>6</v>
      </c>
      <c r="H29" s="135" t="s">
        <v>160</v>
      </c>
      <c r="I29" s="136" t="s">
        <v>6</v>
      </c>
      <c r="K29" s="137">
        <v>0.27777777777777801</v>
      </c>
      <c r="L29" s="137">
        <v>0.55555555555555558</v>
      </c>
      <c r="M29" s="137">
        <v>0.83333333333333337</v>
      </c>
      <c r="N29" s="137">
        <v>1</v>
      </c>
      <c r="P29" s="155" t="s">
        <v>1165</v>
      </c>
      <c r="Q29" s="154" t="s">
        <v>160</v>
      </c>
      <c r="R29" s="156" t="s">
        <v>6</v>
      </c>
      <c r="S29" s="156" t="s">
        <v>160</v>
      </c>
      <c r="T29" s="156" t="s">
        <v>6</v>
      </c>
      <c r="U29" s="156" t="s">
        <v>160</v>
      </c>
      <c r="V29" s="156" t="s">
        <v>6</v>
      </c>
      <c r="W29" s="156" t="s">
        <v>160</v>
      </c>
      <c r="X29" s="157" t="s">
        <v>6</v>
      </c>
      <c r="Z29" s="158">
        <v>0.27777777777777801</v>
      </c>
      <c r="AA29" s="158">
        <v>0.55555555555555558</v>
      </c>
      <c r="AB29" s="158">
        <v>0.83333333333333337</v>
      </c>
      <c r="AC29" s="158">
        <v>1</v>
      </c>
    </row>
    <row r="30" spans="1:29">
      <c r="A30" s="138" t="s">
        <v>1166</v>
      </c>
      <c r="B30" s="131">
        <f>D7</f>
        <v>164</v>
      </c>
      <c r="C30" s="139">
        <f>B30/$B$34</f>
        <v>0.22379912663755461</v>
      </c>
      <c r="D30" s="135">
        <f>F7</f>
        <v>9</v>
      </c>
      <c r="E30" s="139">
        <f>D30/$D$34</f>
        <v>1.1755485893416927E-2</v>
      </c>
      <c r="F30" s="135" t="str">
        <f>H7</f>
        <v>(X)</v>
      </c>
      <c r="G30" s="139">
        <f>(100/18*5)/100</f>
        <v>0.27777777777777779</v>
      </c>
      <c r="H30" s="135" t="str">
        <f>J7</f>
        <v>(X)</v>
      </c>
      <c r="I30" s="140">
        <f>(100/18*5)/100</f>
        <v>0.27777777777777779</v>
      </c>
      <c r="K30" s="137">
        <v>0.27777777777777779</v>
      </c>
      <c r="L30" s="137">
        <v>0.55555555555555558</v>
      </c>
      <c r="M30" s="137">
        <v>0.83333333333333337</v>
      </c>
      <c r="N30" s="137">
        <v>1</v>
      </c>
      <c r="P30" s="159" t="s">
        <v>1166</v>
      </c>
      <c r="Q30" s="154">
        <f>S7</f>
        <v>87</v>
      </c>
      <c r="R30" s="160">
        <f>Q30/$Q$34</f>
        <v>7.4961226951576782E-2</v>
      </c>
      <c r="S30" s="156">
        <v>0</v>
      </c>
      <c r="T30" s="156">
        <f>S30/$S$34</f>
        <v>0</v>
      </c>
      <c r="U30" s="156">
        <v>0</v>
      </c>
      <c r="V30" s="160">
        <f>(100/18*5)/100</f>
        <v>0.27777777777777779</v>
      </c>
      <c r="W30" s="156" t="str">
        <f>Y7</f>
        <v>-</v>
      </c>
      <c r="X30" s="161">
        <f>(100/18*5)/100</f>
        <v>0.27777777777777779</v>
      </c>
      <c r="Z30" s="158">
        <v>0.27777777777777779</v>
      </c>
      <c r="AA30" s="158">
        <v>0.55555555555555558</v>
      </c>
      <c r="AB30" s="158">
        <v>0.83333333333333337</v>
      </c>
      <c r="AC30" s="158">
        <v>1</v>
      </c>
    </row>
    <row r="31" spans="1:29">
      <c r="A31" s="138" t="s">
        <v>1167</v>
      </c>
      <c r="B31" s="138">
        <f>D8</f>
        <v>233</v>
      </c>
      <c r="C31" s="141">
        <f>B31/$B$34</f>
        <v>0.31795851528384284</v>
      </c>
      <c r="D31" s="20">
        <f>F8</f>
        <v>142</v>
      </c>
      <c r="E31" s="141">
        <f>D31/$D$34</f>
        <v>0.18547544409613376</v>
      </c>
      <c r="F31" s="20" t="str">
        <f>H8</f>
        <v>(X)</v>
      </c>
      <c r="G31" s="141">
        <f t="shared" ref="G31:I32" si="0">(100/18*5)/100</f>
        <v>0.27777777777777779</v>
      </c>
      <c r="H31" s="20" t="str">
        <f>J8</f>
        <v>(X)</v>
      </c>
      <c r="I31" s="142">
        <f t="shared" si="0"/>
        <v>0.27777777777777779</v>
      </c>
      <c r="K31" s="137">
        <v>1.1755485893416927E-2</v>
      </c>
      <c r="L31" s="137">
        <v>0.19723092998955069</v>
      </c>
      <c r="M31" s="137">
        <v>0.65830721003134796</v>
      </c>
      <c r="N31" s="137">
        <v>1</v>
      </c>
      <c r="P31" s="159" t="s">
        <v>1167</v>
      </c>
      <c r="Q31" s="159">
        <f>S8</f>
        <v>272</v>
      </c>
      <c r="R31" s="160">
        <f>Q31/$Q$34</f>
        <v>0.23436153713596417</v>
      </c>
      <c r="S31" s="162">
        <v>0</v>
      </c>
      <c r="T31" s="156">
        <f>S31/$S$34</f>
        <v>0</v>
      </c>
      <c r="U31" s="162">
        <v>0</v>
      </c>
      <c r="V31" s="163">
        <f t="shared" ref="V31:X32" si="1">(100/18*5)/100</f>
        <v>0.27777777777777779</v>
      </c>
      <c r="W31" s="162" t="str">
        <f>Y8</f>
        <v>-</v>
      </c>
      <c r="X31" s="164">
        <f t="shared" si="1"/>
        <v>0.27777777777777779</v>
      </c>
      <c r="Z31" s="158">
        <v>1.1755485893416927E-2</v>
      </c>
      <c r="AA31" s="158">
        <v>0.19723092998955069</v>
      </c>
      <c r="AB31" s="158">
        <v>0.65830721003134796</v>
      </c>
      <c r="AC31" s="158">
        <v>1</v>
      </c>
    </row>
    <row r="32" spans="1:29">
      <c r="A32" s="138" t="s">
        <v>1168</v>
      </c>
      <c r="B32" s="138">
        <f>D9</f>
        <v>175</v>
      </c>
      <c r="C32" s="141">
        <f>B32/$B$34</f>
        <v>0.23881004366812228</v>
      </c>
      <c r="D32" s="20">
        <f>F9</f>
        <v>353</v>
      </c>
      <c r="E32" s="141">
        <f>D32/$D$34</f>
        <v>0.46107628004179729</v>
      </c>
      <c r="F32" s="20">
        <f>H9</f>
        <v>9</v>
      </c>
      <c r="G32" s="141">
        <f t="shared" si="0"/>
        <v>0.27777777777777779</v>
      </c>
      <c r="H32" s="20" t="str">
        <f>J9</f>
        <v>(X)</v>
      </c>
      <c r="I32" s="142">
        <f t="shared" si="0"/>
        <v>0.27777777777777779</v>
      </c>
      <c r="K32" s="137">
        <v>0.22379912663755461</v>
      </c>
      <c r="L32" s="137">
        <v>0.54175764192139741</v>
      </c>
      <c r="M32" s="137">
        <v>0.78056768558951972</v>
      </c>
      <c r="N32" s="137">
        <v>1</v>
      </c>
      <c r="P32" s="159" t="s">
        <v>1168</v>
      </c>
      <c r="Q32" s="159">
        <f>S9</f>
        <v>480</v>
      </c>
      <c r="R32" s="160">
        <f>Q32/$Q$34</f>
        <v>0.41357918318111325</v>
      </c>
      <c r="S32" s="162">
        <f>U9</f>
        <v>49</v>
      </c>
      <c r="T32" s="156">
        <f>S32/$S$34</f>
        <v>0.24847870182555781</v>
      </c>
      <c r="U32" s="162">
        <v>0</v>
      </c>
      <c r="V32" s="163">
        <f t="shared" si="1"/>
        <v>0.27777777777777779</v>
      </c>
      <c r="W32" s="162" t="str">
        <f>Y9</f>
        <v>-</v>
      </c>
      <c r="X32" s="164">
        <f t="shared" si="1"/>
        <v>0.27777777777777779</v>
      </c>
      <c r="Z32" s="165">
        <v>7.4961226951576782E-2</v>
      </c>
      <c r="AA32" s="165">
        <v>0.30932276408754095</v>
      </c>
      <c r="AB32" s="165">
        <v>0.7229019472686542</v>
      </c>
      <c r="AC32" s="165">
        <v>1</v>
      </c>
    </row>
    <row r="33" spans="1:28">
      <c r="A33" s="138" t="s">
        <v>1169</v>
      </c>
      <c r="B33" s="138">
        <f>D10/5*3</f>
        <v>160.80000000000001</v>
      </c>
      <c r="C33" s="141">
        <f>B33/$B$34</f>
        <v>0.21943231441048039</v>
      </c>
      <c r="D33" s="20">
        <f>F10/5*3</f>
        <v>261.60000000000002</v>
      </c>
      <c r="E33" s="141">
        <f>D33/$D$34</f>
        <v>0.34169278996865204</v>
      </c>
      <c r="F33" s="20">
        <f>H10/5*3</f>
        <v>99.600000000000009</v>
      </c>
      <c r="G33" s="141">
        <f>(100/18*3)/100</f>
        <v>0.16666666666666663</v>
      </c>
      <c r="H33" s="20" t="e">
        <f>J10/5*3</f>
        <v>#VALUE!</v>
      </c>
      <c r="I33" s="142">
        <f>(100/18*3)/100</f>
        <v>0.16666666666666663</v>
      </c>
      <c r="P33" s="159" t="s">
        <v>1169</v>
      </c>
      <c r="Q33" s="159">
        <f>S10/5*3</f>
        <v>321.60000000000002</v>
      </c>
      <c r="R33" s="160">
        <f>Q33/$Q$34</f>
        <v>0.27709805273134591</v>
      </c>
      <c r="S33" s="162">
        <f>U10/5*3</f>
        <v>148.19999999999999</v>
      </c>
      <c r="T33" s="156">
        <f>S33/$S$34</f>
        <v>0.75152129817444213</v>
      </c>
      <c r="U33" s="162" t="e">
        <f>W10/5*3</f>
        <v>#VALUE!</v>
      </c>
      <c r="V33" s="163">
        <f>(100/18*3)/100</f>
        <v>0.16666666666666663</v>
      </c>
      <c r="W33" s="162" t="e">
        <f>Y10/5*3</f>
        <v>#VALUE!</v>
      </c>
      <c r="X33" s="164">
        <f>(100/18*3)/100</f>
        <v>0.16666666666666663</v>
      </c>
    </row>
    <row r="34" spans="1:28">
      <c r="A34" s="143" t="s">
        <v>160</v>
      </c>
      <c r="B34" s="143">
        <f>SUM(B30:B33)</f>
        <v>732.8</v>
      </c>
      <c r="C34" s="144">
        <f>B34/$B$34</f>
        <v>1</v>
      </c>
      <c r="D34" s="145">
        <f>SUM(D30:D33)</f>
        <v>765.6</v>
      </c>
      <c r="E34" s="144">
        <f>D34/$D$34</f>
        <v>1</v>
      </c>
      <c r="F34" s="145">
        <f>SUM(F32:F33)</f>
        <v>108.60000000000001</v>
      </c>
      <c r="G34" s="145">
        <f>SUM(G30:G33)</f>
        <v>1</v>
      </c>
      <c r="H34" s="145"/>
      <c r="I34" s="146">
        <f>SUM(I30:I33)</f>
        <v>1</v>
      </c>
      <c r="P34" s="166" t="s">
        <v>160</v>
      </c>
      <c r="Q34" s="166">
        <f>SUM(Q30:Q33)</f>
        <v>1160.5999999999999</v>
      </c>
      <c r="R34" s="160">
        <f>Q34/$Q$34</f>
        <v>1</v>
      </c>
      <c r="S34" s="167">
        <f>SUM(S30:S33)</f>
        <v>197.2</v>
      </c>
      <c r="T34" s="156">
        <f>S34/$S$34</f>
        <v>1</v>
      </c>
      <c r="U34" s="167" t="e">
        <f>SUM(U32:U33)</f>
        <v>#VALUE!</v>
      </c>
      <c r="V34" s="168">
        <f>SUM(V30:V33)</f>
        <v>1</v>
      </c>
      <c r="W34" s="167"/>
      <c r="X34" s="169">
        <f>SUM(X30:X33)</f>
        <v>1</v>
      </c>
    </row>
    <row r="35" spans="1:28">
      <c r="A35" s="20"/>
      <c r="B35" s="20"/>
      <c r="C35" s="20"/>
      <c r="D35" s="20"/>
      <c r="E35" s="20"/>
      <c r="F35" s="20"/>
      <c r="G35" s="20"/>
      <c r="H35" s="20"/>
      <c r="I35" s="20"/>
      <c r="P35" s="162"/>
      <c r="Q35" s="162"/>
      <c r="R35" s="162"/>
      <c r="S35" s="162"/>
      <c r="T35" s="162"/>
      <c r="U35" s="162"/>
      <c r="V35" s="162"/>
      <c r="W35" s="162"/>
      <c r="X35" s="162"/>
    </row>
    <row r="36" spans="1:28">
      <c r="A36" s="20"/>
      <c r="B36" s="20"/>
      <c r="C36" s="147">
        <f>C30</f>
        <v>0.22379912663755461</v>
      </c>
      <c r="D36" s="20"/>
      <c r="E36" s="147">
        <f>E30</f>
        <v>1.1755485893416927E-2</v>
      </c>
      <c r="F36" s="20"/>
      <c r="G36" s="147">
        <f>G30</f>
        <v>0.27777777777777779</v>
      </c>
      <c r="H36" s="20"/>
      <c r="I36" s="147">
        <f>I30</f>
        <v>0.27777777777777779</v>
      </c>
      <c r="P36" s="162"/>
      <c r="Q36" s="162"/>
      <c r="R36" s="170">
        <f>R30</f>
        <v>7.4961226951576782E-2</v>
      </c>
      <c r="S36" s="162"/>
      <c r="T36" s="171">
        <f>T30</f>
        <v>0</v>
      </c>
      <c r="U36" s="162"/>
      <c r="V36" s="171">
        <f>V30</f>
        <v>0.27777777777777779</v>
      </c>
      <c r="W36" s="162"/>
      <c r="X36" s="171">
        <f>X30</f>
        <v>0.27777777777777779</v>
      </c>
    </row>
    <row r="37" spans="1:28">
      <c r="A37" s="20"/>
      <c r="B37" s="20"/>
      <c r="C37" s="20">
        <f>C36+C31</f>
        <v>0.54175764192139741</v>
      </c>
      <c r="D37" s="20"/>
      <c r="E37" s="20">
        <f>E36+E31</f>
        <v>0.19723092998955069</v>
      </c>
      <c r="F37" s="20"/>
      <c r="G37" s="20">
        <f>G36+G31</f>
        <v>0.55555555555555558</v>
      </c>
      <c r="H37" s="20"/>
      <c r="I37" s="20">
        <f>I36+I31</f>
        <v>0.55555555555555558</v>
      </c>
      <c r="P37" s="162"/>
      <c r="Q37" s="162"/>
      <c r="R37" s="170">
        <f>R36+R31</f>
        <v>0.30932276408754095</v>
      </c>
      <c r="S37" s="162"/>
      <c r="T37" s="162">
        <f>T36+T31</f>
        <v>0</v>
      </c>
      <c r="U37" s="162"/>
      <c r="V37" s="162">
        <f>V36+V31</f>
        <v>0.55555555555555558</v>
      </c>
      <c r="W37" s="162"/>
      <c r="X37" s="162">
        <f>X36+X31</f>
        <v>0.55555555555555558</v>
      </c>
    </row>
    <row r="38" spans="1:28">
      <c r="A38" s="20"/>
      <c r="B38" s="20"/>
      <c r="C38" s="20">
        <f>C37+C32</f>
        <v>0.78056768558951972</v>
      </c>
      <c r="D38" s="20"/>
      <c r="E38" s="20">
        <f>E37+E32</f>
        <v>0.65830721003134796</v>
      </c>
      <c r="F38" s="20"/>
      <c r="G38" s="20">
        <f>G37+G32</f>
        <v>0.83333333333333337</v>
      </c>
      <c r="H38" s="20"/>
      <c r="I38" s="20">
        <f>I37+I32</f>
        <v>0.83333333333333337</v>
      </c>
      <c r="P38" s="162"/>
      <c r="Q38" s="162"/>
      <c r="R38" s="170">
        <f>R37+R32</f>
        <v>0.7229019472686542</v>
      </c>
      <c r="S38" s="162"/>
      <c r="T38" s="162">
        <f>T37+T32</f>
        <v>0.24847870182555781</v>
      </c>
      <c r="U38" s="162"/>
      <c r="V38" s="162">
        <f>V37+V32</f>
        <v>0.83333333333333337</v>
      </c>
      <c r="W38" s="162"/>
      <c r="X38" s="162">
        <f>X37+X32</f>
        <v>0.83333333333333337</v>
      </c>
    </row>
    <row r="39" spans="1:28">
      <c r="C39" s="20">
        <f>C38+C33</f>
        <v>1</v>
      </c>
      <c r="E39" s="20">
        <f>E38+E33</f>
        <v>1</v>
      </c>
      <c r="G39" s="20">
        <f>G38+G33</f>
        <v>1</v>
      </c>
      <c r="I39" s="20">
        <f>I38+I33</f>
        <v>1</v>
      </c>
      <c r="R39" s="170">
        <f>R38+R33</f>
        <v>1</v>
      </c>
      <c r="T39" s="162">
        <f>T38+T33</f>
        <v>1</v>
      </c>
      <c r="V39" s="162">
        <f>V38+V33</f>
        <v>1</v>
      </c>
      <c r="X39" s="162">
        <f>X38+X33</f>
        <v>1</v>
      </c>
    </row>
    <row r="40" spans="1:28">
      <c r="C40" s="20"/>
      <c r="E40" s="20"/>
      <c r="G40" s="20"/>
      <c r="I40" s="20"/>
    </row>
    <row r="41" spans="1:28">
      <c r="C41" s="20"/>
      <c r="E41" s="20"/>
      <c r="G41" s="20"/>
      <c r="I41" s="20"/>
    </row>
    <row r="42" spans="1:28">
      <c r="A42" s="128" t="s">
        <v>278</v>
      </c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P42" s="120" t="s">
        <v>278</v>
      </c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</row>
    <row r="43" spans="1:28">
      <c r="A43" s="129" t="s">
        <v>1162</v>
      </c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P43" s="80" t="s">
        <v>279</v>
      </c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</row>
    <row r="44" spans="1:28" ht="12.75" customHeight="1">
      <c r="A44" s="303" t="s">
        <v>280</v>
      </c>
      <c r="B44" s="306" t="s">
        <v>160</v>
      </c>
      <c r="C44" s="307"/>
      <c r="D44" s="310" t="s">
        <v>161</v>
      </c>
      <c r="E44" s="311"/>
      <c r="F44" s="311"/>
      <c r="G44" s="311"/>
      <c r="H44" s="311"/>
      <c r="I44" s="311"/>
      <c r="J44" s="311"/>
      <c r="K44" s="311"/>
      <c r="L44" s="311"/>
      <c r="M44" s="312"/>
      <c r="P44" s="269" t="s">
        <v>280</v>
      </c>
      <c r="Q44" s="272" t="s">
        <v>160</v>
      </c>
      <c r="R44" s="273"/>
      <c r="S44" s="276" t="s">
        <v>161</v>
      </c>
      <c r="T44" s="277"/>
      <c r="U44" s="277"/>
      <c r="V44" s="277"/>
      <c r="W44" s="277"/>
      <c r="X44" s="277"/>
      <c r="Y44" s="277"/>
      <c r="Z44" s="277"/>
      <c r="AA44" s="277"/>
      <c r="AB44" s="278"/>
    </row>
    <row r="45" spans="1:28" ht="12.75" customHeight="1">
      <c r="A45" s="304"/>
      <c r="B45" s="308"/>
      <c r="C45" s="309"/>
      <c r="D45" s="310" t="s">
        <v>1163</v>
      </c>
      <c r="E45" s="312"/>
      <c r="F45" s="310" t="s">
        <v>1</v>
      </c>
      <c r="G45" s="312"/>
      <c r="H45" s="310" t="s">
        <v>2</v>
      </c>
      <c r="I45" s="312"/>
      <c r="J45" s="310" t="s">
        <v>3</v>
      </c>
      <c r="K45" s="312"/>
      <c r="L45" s="310" t="s">
        <v>4</v>
      </c>
      <c r="M45" s="312"/>
      <c r="P45" s="270"/>
      <c r="Q45" s="274"/>
      <c r="R45" s="275"/>
      <c r="S45" s="276" t="s">
        <v>1171</v>
      </c>
      <c r="T45" s="278"/>
      <c r="U45" s="276" t="s">
        <v>1</v>
      </c>
      <c r="V45" s="278"/>
      <c r="W45" s="276" t="s">
        <v>2</v>
      </c>
      <c r="X45" s="278"/>
      <c r="Y45" s="276" t="s">
        <v>3</v>
      </c>
      <c r="Z45" s="278"/>
      <c r="AA45" s="276" t="s">
        <v>4</v>
      </c>
      <c r="AB45" s="278"/>
    </row>
    <row r="46" spans="1:28">
      <c r="A46" s="305"/>
      <c r="B46" s="130" t="s">
        <v>5</v>
      </c>
      <c r="C46" s="130" t="s">
        <v>6</v>
      </c>
      <c r="D46" s="130" t="s">
        <v>5</v>
      </c>
      <c r="E46" s="130" t="s">
        <v>6</v>
      </c>
      <c r="F46" s="130" t="s">
        <v>5</v>
      </c>
      <c r="G46" s="130" t="s">
        <v>6</v>
      </c>
      <c r="H46" s="130" t="s">
        <v>5</v>
      </c>
      <c r="I46" s="130" t="s">
        <v>6</v>
      </c>
      <c r="J46" s="130" t="s">
        <v>5</v>
      </c>
      <c r="K46" s="130" t="s">
        <v>6</v>
      </c>
      <c r="L46" s="130" t="s">
        <v>5</v>
      </c>
      <c r="M46" s="130" t="s">
        <v>6</v>
      </c>
      <c r="P46" s="271"/>
      <c r="Q46" s="81" t="s">
        <v>5</v>
      </c>
      <c r="R46" s="81" t="s">
        <v>6</v>
      </c>
      <c r="S46" s="81" t="s">
        <v>5</v>
      </c>
      <c r="T46" s="81" t="s">
        <v>6</v>
      </c>
      <c r="U46" s="81" t="s">
        <v>5</v>
      </c>
      <c r="V46" s="81" t="s">
        <v>6</v>
      </c>
      <c r="W46" s="81" t="s">
        <v>5</v>
      </c>
      <c r="X46" s="81" t="s">
        <v>6</v>
      </c>
      <c r="Y46" s="81" t="s">
        <v>5</v>
      </c>
      <c r="Z46" s="81" t="s">
        <v>6</v>
      </c>
      <c r="AA46" s="81" t="s">
        <v>5</v>
      </c>
      <c r="AB46" s="81" t="s">
        <v>6</v>
      </c>
    </row>
    <row r="47" spans="1:28">
      <c r="A47" s="62" t="s">
        <v>64</v>
      </c>
      <c r="B47" s="65">
        <v>17023</v>
      </c>
      <c r="C47" s="66">
        <v>100</v>
      </c>
      <c r="D47" s="65">
        <v>2794</v>
      </c>
      <c r="E47" s="66">
        <v>100</v>
      </c>
      <c r="F47" s="65">
        <v>5968</v>
      </c>
      <c r="G47" s="66">
        <v>100</v>
      </c>
      <c r="H47" s="65">
        <v>3785</v>
      </c>
      <c r="I47" s="66">
        <v>100</v>
      </c>
      <c r="J47" s="65">
        <v>2286</v>
      </c>
      <c r="K47" s="66">
        <v>100</v>
      </c>
      <c r="L47" s="65">
        <v>2191</v>
      </c>
      <c r="M47" s="66">
        <v>100</v>
      </c>
      <c r="P47" s="178" t="s">
        <v>736</v>
      </c>
      <c r="Q47" s="110">
        <v>20359</v>
      </c>
      <c r="R47" s="109">
        <v>100</v>
      </c>
      <c r="S47" s="110">
        <v>7447</v>
      </c>
      <c r="T47" s="109">
        <v>100</v>
      </c>
      <c r="U47" s="110">
        <v>5655</v>
      </c>
      <c r="V47" s="109">
        <v>100</v>
      </c>
      <c r="W47" s="110">
        <v>3493</v>
      </c>
      <c r="X47" s="109">
        <v>100</v>
      </c>
      <c r="Y47" s="110">
        <v>1969</v>
      </c>
      <c r="Z47" s="109">
        <v>100</v>
      </c>
      <c r="AA47" s="110">
        <v>1794</v>
      </c>
      <c r="AB47" s="109">
        <v>100</v>
      </c>
    </row>
    <row r="48" spans="1:28">
      <c r="A48" s="67" t="s">
        <v>151</v>
      </c>
      <c r="B48" s="68">
        <v>161</v>
      </c>
      <c r="C48" s="66">
        <v>0.9</v>
      </c>
      <c r="D48" s="68">
        <v>157</v>
      </c>
      <c r="E48" s="66">
        <v>5.6</v>
      </c>
      <c r="F48" s="68">
        <v>4</v>
      </c>
      <c r="G48" s="66">
        <v>0.1</v>
      </c>
      <c r="H48" s="68" t="s">
        <v>92</v>
      </c>
      <c r="I48" s="66" t="s">
        <v>92</v>
      </c>
      <c r="J48" s="68" t="s">
        <v>92</v>
      </c>
      <c r="K48" s="66" t="s">
        <v>92</v>
      </c>
      <c r="L48" s="68" t="s">
        <v>92</v>
      </c>
      <c r="M48" s="66" t="s">
        <v>92</v>
      </c>
      <c r="P48" s="84" t="s">
        <v>288</v>
      </c>
      <c r="Q48" s="111">
        <v>117</v>
      </c>
      <c r="R48" s="111">
        <v>0.6</v>
      </c>
      <c r="S48" s="111">
        <v>117</v>
      </c>
      <c r="T48" s="111">
        <v>1.6</v>
      </c>
      <c r="U48" s="85" t="s">
        <v>44</v>
      </c>
      <c r="V48" s="85" t="s">
        <v>44</v>
      </c>
      <c r="W48" s="85" t="s">
        <v>44</v>
      </c>
      <c r="X48" s="85" t="s">
        <v>44</v>
      </c>
      <c r="Y48" s="85" t="s">
        <v>44</v>
      </c>
      <c r="Z48" s="85" t="s">
        <v>44</v>
      </c>
      <c r="AA48" s="85" t="s">
        <v>44</v>
      </c>
      <c r="AB48" s="85" t="s">
        <v>44</v>
      </c>
    </row>
    <row r="49" spans="1:28">
      <c r="A49" s="67" t="s">
        <v>121</v>
      </c>
      <c r="B49" s="68">
        <v>333</v>
      </c>
      <c r="C49" s="66">
        <v>2</v>
      </c>
      <c r="D49" s="68">
        <v>176</v>
      </c>
      <c r="E49" s="66">
        <v>6.3</v>
      </c>
      <c r="F49" s="68">
        <v>157</v>
      </c>
      <c r="G49" s="66">
        <v>2.6</v>
      </c>
      <c r="H49" s="68" t="s">
        <v>92</v>
      </c>
      <c r="I49" s="66" t="s">
        <v>92</v>
      </c>
      <c r="J49" s="68" t="s">
        <v>92</v>
      </c>
      <c r="K49" s="66" t="s">
        <v>92</v>
      </c>
      <c r="L49" s="68" t="s">
        <v>92</v>
      </c>
      <c r="M49" s="66" t="s">
        <v>92</v>
      </c>
      <c r="P49" s="84" t="s">
        <v>292</v>
      </c>
      <c r="Q49" s="111">
        <v>313</v>
      </c>
      <c r="R49" s="111">
        <v>1.5</v>
      </c>
      <c r="S49" s="111">
        <v>313</v>
      </c>
      <c r="T49" s="111">
        <v>4.2</v>
      </c>
      <c r="U49" s="85" t="s">
        <v>44</v>
      </c>
      <c r="V49" s="85" t="s">
        <v>44</v>
      </c>
      <c r="W49" s="85" t="s">
        <v>44</v>
      </c>
      <c r="X49" s="85" t="s">
        <v>44</v>
      </c>
      <c r="Y49" s="85" t="s">
        <v>44</v>
      </c>
      <c r="Z49" s="85" t="s">
        <v>44</v>
      </c>
      <c r="AA49" s="85" t="s">
        <v>44</v>
      </c>
      <c r="AB49" s="85" t="s">
        <v>44</v>
      </c>
    </row>
    <row r="50" spans="1:28">
      <c r="A50" s="67" t="s">
        <v>122</v>
      </c>
      <c r="B50" s="68">
        <v>576</v>
      </c>
      <c r="C50" s="66">
        <v>3.4</v>
      </c>
      <c r="D50" s="68">
        <v>212</v>
      </c>
      <c r="E50" s="66">
        <v>7.6</v>
      </c>
      <c r="F50" s="68">
        <v>357</v>
      </c>
      <c r="G50" s="66">
        <v>6</v>
      </c>
      <c r="H50" s="68">
        <v>6</v>
      </c>
      <c r="I50" s="66">
        <v>0.2</v>
      </c>
      <c r="J50" s="68" t="s">
        <v>92</v>
      </c>
      <c r="K50" s="66" t="s">
        <v>92</v>
      </c>
      <c r="L50" s="68" t="s">
        <v>92</v>
      </c>
      <c r="M50" s="66" t="s">
        <v>92</v>
      </c>
      <c r="P50" s="84" t="s">
        <v>296</v>
      </c>
      <c r="Q50" s="111">
        <v>463</v>
      </c>
      <c r="R50" s="111">
        <v>2.2999999999999998</v>
      </c>
      <c r="S50" s="111">
        <v>411</v>
      </c>
      <c r="T50" s="111">
        <v>5.5</v>
      </c>
      <c r="U50" s="111">
        <v>52</v>
      </c>
      <c r="V50" s="111">
        <v>0.9</v>
      </c>
      <c r="W50" s="85" t="s">
        <v>44</v>
      </c>
      <c r="X50" s="85" t="s">
        <v>44</v>
      </c>
      <c r="Y50" s="85" t="s">
        <v>44</v>
      </c>
      <c r="Z50" s="85" t="s">
        <v>44</v>
      </c>
      <c r="AA50" s="85" t="s">
        <v>44</v>
      </c>
      <c r="AB50" s="85" t="s">
        <v>44</v>
      </c>
    </row>
    <row r="51" spans="1:28">
      <c r="A51" s="67" t="s">
        <v>152</v>
      </c>
      <c r="B51" s="68">
        <v>807</v>
      </c>
      <c r="C51" s="66">
        <v>4.7</v>
      </c>
      <c r="D51" s="68">
        <v>228</v>
      </c>
      <c r="E51" s="66">
        <v>8.1999999999999993</v>
      </c>
      <c r="F51" s="68">
        <v>436</v>
      </c>
      <c r="G51" s="66">
        <v>7.3</v>
      </c>
      <c r="H51" s="68">
        <v>143</v>
      </c>
      <c r="I51" s="66">
        <v>3.8</v>
      </c>
      <c r="J51" s="68" t="s">
        <v>92</v>
      </c>
      <c r="K51" s="66" t="s">
        <v>92</v>
      </c>
      <c r="L51" s="68" t="s">
        <v>92</v>
      </c>
      <c r="M51" s="66" t="s">
        <v>92</v>
      </c>
      <c r="P51" s="84" t="s">
        <v>302</v>
      </c>
      <c r="Q51" s="111">
        <v>715</v>
      </c>
      <c r="R51" s="111">
        <v>3.5</v>
      </c>
      <c r="S51" s="111">
        <v>486</v>
      </c>
      <c r="T51" s="111">
        <v>6.5</v>
      </c>
      <c r="U51" s="111">
        <v>228</v>
      </c>
      <c r="V51" s="111">
        <v>4</v>
      </c>
      <c r="W51" s="85" t="s">
        <v>44</v>
      </c>
      <c r="X51" s="85" t="s">
        <v>44</v>
      </c>
      <c r="Y51" s="85" t="s">
        <v>44</v>
      </c>
      <c r="Z51" s="85" t="s">
        <v>44</v>
      </c>
      <c r="AA51" s="85" t="s">
        <v>44</v>
      </c>
      <c r="AB51" s="85" t="s">
        <v>44</v>
      </c>
    </row>
    <row r="52" spans="1:28">
      <c r="A52" s="67" t="s">
        <v>124</v>
      </c>
      <c r="B52" s="65">
        <v>1295</v>
      </c>
      <c r="C52" s="66">
        <v>7.6</v>
      </c>
      <c r="D52" s="68">
        <v>414</v>
      </c>
      <c r="E52" s="66">
        <v>14.8</v>
      </c>
      <c r="F52" s="68">
        <v>625</v>
      </c>
      <c r="G52" s="66">
        <v>10.5</v>
      </c>
      <c r="H52" s="68">
        <v>255</v>
      </c>
      <c r="I52" s="66">
        <v>6.7</v>
      </c>
      <c r="J52" s="68">
        <v>1</v>
      </c>
      <c r="K52" s="66">
        <v>0.1</v>
      </c>
      <c r="L52" s="68" t="s">
        <v>92</v>
      </c>
      <c r="M52" s="66" t="s">
        <v>92</v>
      </c>
      <c r="P52" s="84" t="s">
        <v>309</v>
      </c>
      <c r="Q52" s="112">
        <v>1194</v>
      </c>
      <c r="R52" s="111">
        <v>5.9</v>
      </c>
      <c r="S52" s="111">
        <v>738</v>
      </c>
      <c r="T52" s="111">
        <v>9.9</v>
      </c>
      <c r="U52" s="111">
        <v>431</v>
      </c>
      <c r="V52" s="111">
        <v>7.6</v>
      </c>
      <c r="W52" s="111">
        <v>25</v>
      </c>
      <c r="X52" s="111">
        <v>0.7</v>
      </c>
      <c r="Y52" s="85" t="s">
        <v>44</v>
      </c>
      <c r="Z52" s="85" t="s">
        <v>44</v>
      </c>
      <c r="AA52" s="85" t="s">
        <v>44</v>
      </c>
      <c r="AB52" s="85" t="s">
        <v>44</v>
      </c>
    </row>
    <row r="53" spans="1:28">
      <c r="A53" s="67" t="s">
        <v>125</v>
      </c>
      <c r="B53" s="65">
        <v>1727</v>
      </c>
      <c r="C53" s="66">
        <v>10.1</v>
      </c>
      <c r="D53" s="68">
        <v>511</v>
      </c>
      <c r="E53" s="66">
        <v>18.3</v>
      </c>
      <c r="F53" s="68">
        <v>854</v>
      </c>
      <c r="G53" s="66">
        <v>14.3</v>
      </c>
      <c r="H53" s="68">
        <v>273</v>
      </c>
      <c r="I53" s="66">
        <v>7.2</v>
      </c>
      <c r="J53" s="68">
        <v>90</v>
      </c>
      <c r="K53" s="66">
        <v>3.9</v>
      </c>
      <c r="L53" s="68" t="s">
        <v>92</v>
      </c>
      <c r="M53" s="66" t="s">
        <v>92</v>
      </c>
      <c r="P53" s="84" t="s">
        <v>317</v>
      </c>
      <c r="Q53" s="112">
        <v>1684</v>
      </c>
      <c r="R53" s="111">
        <v>8.3000000000000007</v>
      </c>
      <c r="S53" s="112">
        <v>1063</v>
      </c>
      <c r="T53" s="111">
        <v>14.3</v>
      </c>
      <c r="U53" s="111">
        <v>414</v>
      </c>
      <c r="V53" s="111">
        <v>7.3</v>
      </c>
      <c r="W53" s="111">
        <v>207</v>
      </c>
      <c r="X53" s="111">
        <v>5.9</v>
      </c>
      <c r="Y53" s="85" t="s">
        <v>44</v>
      </c>
      <c r="Z53" s="85" t="s">
        <v>44</v>
      </c>
      <c r="AA53" s="85" t="s">
        <v>44</v>
      </c>
      <c r="AB53" s="85" t="s">
        <v>44</v>
      </c>
    </row>
    <row r="54" spans="1:28">
      <c r="A54" s="67" t="s">
        <v>126</v>
      </c>
      <c r="B54" s="65">
        <v>1912</v>
      </c>
      <c r="C54" s="66">
        <v>11.2</v>
      </c>
      <c r="D54" s="68">
        <v>358</v>
      </c>
      <c r="E54" s="66">
        <v>12.8</v>
      </c>
      <c r="F54" s="68">
        <v>957</v>
      </c>
      <c r="G54" s="66">
        <v>16</v>
      </c>
      <c r="H54" s="68">
        <v>395</v>
      </c>
      <c r="I54" s="66">
        <v>10.4</v>
      </c>
      <c r="J54" s="68">
        <v>200</v>
      </c>
      <c r="K54" s="66">
        <v>8.8000000000000007</v>
      </c>
      <c r="L54" s="68">
        <v>2</v>
      </c>
      <c r="M54" s="66">
        <v>0.1</v>
      </c>
      <c r="P54" s="84" t="s">
        <v>326</v>
      </c>
      <c r="Q54" s="112">
        <v>2099</v>
      </c>
      <c r="R54" s="111">
        <v>10.3</v>
      </c>
      <c r="S54" s="112">
        <v>1181</v>
      </c>
      <c r="T54" s="111">
        <v>15.9</v>
      </c>
      <c r="U54" s="111">
        <v>659</v>
      </c>
      <c r="V54" s="111">
        <v>11.6</v>
      </c>
      <c r="W54" s="111">
        <v>243</v>
      </c>
      <c r="X54" s="111">
        <v>6.9</v>
      </c>
      <c r="Y54" s="111">
        <v>17</v>
      </c>
      <c r="Z54" s="111">
        <v>0.9</v>
      </c>
      <c r="AA54" s="85" t="s">
        <v>44</v>
      </c>
      <c r="AB54" s="85" t="s">
        <v>44</v>
      </c>
    </row>
    <row r="55" spans="1:28">
      <c r="A55" s="67" t="s">
        <v>127</v>
      </c>
      <c r="B55" s="65">
        <v>1908</v>
      </c>
      <c r="C55" s="66">
        <v>11.2</v>
      </c>
      <c r="D55" s="68">
        <v>270</v>
      </c>
      <c r="E55" s="66">
        <v>9.6999999999999993</v>
      </c>
      <c r="F55" s="68">
        <v>762</v>
      </c>
      <c r="G55" s="66">
        <v>12.8</v>
      </c>
      <c r="H55" s="68">
        <v>553</v>
      </c>
      <c r="I55" s="66">
        <v>14.6</v>
      </c>
      <c r="J55" s="68">
        <v>264</v>
      </c>
      <c r="K55" s="66">
        <v>11.5</v>
      </c>
      <c r="L55" s="68">
        <v>59</v>
      </c>
      <c r="M55" s="66">
        <v>2.7</v>
      </c>
      <c r="P55" s="84" t="s">
        <v>336</v>
      </c>
      <c r="Q55" s="112">
        <v>2201</v>
      </c>
      <c r="R55" s="111">
        <v>10.8</v>
      </c>
      <c r="S55" s="111">
        <v>914</v>
      </c>
      <c r="T55" s="111">
        <v>12.3</v>
      </c>
      <c r="U55" s="111">
        <v>816</v>
      </c>
      <c r="V55" s="111">
        <v>14.4</v>
      </c>
      <c r="W55" s="111">
        <v>305</v>
      </c>
      <c r="X55" s="111">
        <v>8.6999999999999993</v>
      </c>
      <c r="Y55" s="111">
        <v>165</v>
      </c>
      <c r="Z55" s="111">
        <v>8.4</v>
      </c>
      <c r="AA55" s="85" t="s">
        <v>44</v>
      </c>
      <c r="AB55" s="85" t="s">
        <v>44</v>
      </c>
    </row>
    <row r="56" spans="1:28">
      <c r="A56" s="67" t="s">
        <v>128</v>
      </c>
      <c r="B56" s="65">
        <v>1771</v>
      </c>
      <c r="C56" s="66">
        <v>10.4</v>
      </c>
      <c r="D56" s="68">
        <v>146</v>
      </c>
      <c r="E56" s="66">
        <v>5.2</v>
      </c>
      <c r="F56" s="68">
        <v>576</v>
      </c>
      <c r="G56" s="66">
        <v>9.6999999999999993</v>
      </c>
      <c r="H56" s="68">
        <v>668</v>
      </c>
      <c r="I56" s="66">
        <v>17.7</v>
      </c>
      <c r="J56" s="68">
        <v>240</v>
      </c>
      <c r="K56" s="66">
        <v>10.5</v>
      </c>
      <c r="L56" s="68">
        <v>140</v>
      </c>
      <c r="M56" s="66">
        <v>6.4</v>
      </c>
      <c r="P56" s="84" t="s">
        <v>345</v>
      </c>
      <c r="Q56" s="112">
        <v>2149</v>
      </c>
      <c r="R56" s="111">
        <v>10.6</v>
      </c>
      <c r="S56" s="111">
        <v>604</v>
      </c>
      <c r="T56" s="111">
        <v>8.1</v>
      </c>
      <c r="U56" s="111">
        <v>853</v>
      </c>
      <c r="V56" s="111">
        <v>15.1</v>
      </c>
      <c r="W56" s="111">
        <v>472</v>
      </c>
      <c r="X56" s="111">
        <v>13.5</v>
      </c>
      <c r="Y56" s="111">
        <v>208</v>
      </c>
      <c r="Z56" s="111">
        <v>10.5</v>
      </c>
      <c r="AA56" s="111">
        <v>13</v>
      </c>
      <c r="AB56" s="111">
        <v>0.7</v>
      </c>
    </row>
    <row r="57" spans="1:28">
      <c r="A57" s="67" t="s">
        <v>129</v>
      </c>
      <c r="B57" s="65">
        <v>1524</v>
      </c>
      <c r="C57" s="66">
        <v>9</v>
      </c>
      <c r="D57" s="68">
        <v>105</v>
      </c>
      <c r="E57" s="66">
        <v>3.8</v>
      </c>
      <c r="F57" s="68">
        <v>413</v>
      </c>
      <c r="G57" s="66">
        <v>6.9</v>
      </c>
      <c r="H57" s="68">
        <v>542</v>
      </c>
      <c r="I57" s="66">
        <v>14.3</v>
      </c>
      <c r="J57" s="68">
        <v>303</v>
      </c>
      <c r="K57" s="66">
        <v>13.3</v>
      </c>
      <c r="L57" s="68">
        <v>162</v>
      </c>
      <c r="M57" s="66">
        <v>7.4</v>
      </c>
      <c r="P57" s="84" t="s">
        <v>357</v>
      </c>
      <c r="Q57" s="112">
        <v>2062</v>
      </c>
      <c r="R57" s="111">
        <v>10.1</v>
      </c>
      <c r="S57" s="111">
        <v>521</v>
      </c>
      <c r="T57" s="111">
        <v>7</v>
      </c>
      <c r="U57" s="111">
        <v>683</v>
      </c>
      <c r="V57" s="111">
        <v>12.1</v>
      </c>
      <c r="W57" s="111">
        <v>603</v>
      </c>
      <c r="X57" s="111">
        <v>17.3</v>
      </c>
      <c r="Y57" s="111">
        <v>188</v>
      </c>
      <c r="Z57" s="111">
        <v>9.6</v>
      </c>
      <c r="AA57" s="111">
        <v>67</v>
      </c>
      <c r="AB57" s="111">
        <v>3.8</v>
      </c>
    </row>
    <row r="58" spans="1:28">
      <c r="A58" s="67" t="s">
        <v>154</v>
      </c>
      <c r="B58" s="65">
        <v>1155</v>
      </c>
      <c r="C58" s="66">
        <v>6.8</v>
      </c>
      <c r="D58" s="68">
        <v>64</v>
      </c>
      <c r="E58" s="66">
        <v>2.2999999999999998</v>
      </c>
      <c r="F58" s="68">
        <v>253</v>
      </c>
      <c r="G58" s="66">
        <v>4.2</v>
      </c>
      <c r="H58" s="68">
        <v>334</v>
      </c>
      <c r="I58" s="66">
        <v>8.8000000000000007</v>
      </c>
      <c r="J58" s="68">
        <v>353</v>
      </c>
      <c r="K58" s="66">
        <v>15.5</v>
      </c>
      <c r="L58" s="68">
        <v>152</v>
      </c>
      <c r="M58" s="66">
        <v>6.9</v>
      </c>
      <c r="P58" s="84" t="s">
        <v>369</v>
      </c>
      <c r="Q58" s="112">
        <v>1756</v>
      </c>
      <c r="R58" s="111">
        <v>8.6</v>
      </c>
      <c r="S58" s="111">
        <v>334</v>
      </c>
      <c r="T58" s="111">
        <v>4.5</v>
      </c>
      <c r="U58" s="111">
        <v>508</v>
      </c>
      <c r="V58" s="111">
        <v>9</v>
      </c>
      <c r="W58" s="111">
        <v>531</v>
      </c>
      <c r="X58" s="111">
        <v>15.2</v>
      </c>
      <c r="Y58" s="111">
        <v>264</v>
      </c>
      <c r="Z58" s="111">
        <v>13.4</v>
      </c>
      <c r="AA58" s="111">
        <v>119</v>
      </c>
      <c r="AB58" s="111">
        <v>6.7</v>
      </c>
    </row>
    <row r="59" spans="1:28">
      <c r="A59" s="67" t="s">
        <v>131</v>
      </c>
      <c r="B59" s="68">
        <v>965</v>
      </c>
      <c r="C59" s="66">
        <v>5.7</v>
      </c>
      <c r="D59" s="68">
        <v>39</v>
      </c>
      <c r="E59" s="66">
        <v>1.4</v>
      </c>
      <c r="F59" s="68">
        <v>182</v>
      </c>
      <c r="G59" s="66">
        <v>3.1</v>
      </c>
      <c r="H59" s="68">
        <v>189</v>
      </c>
      <c r="I59" s="66">
        <v>5</v>
      </c>
      <c r="J59" s="68">
        <v>297</v>
      </c>
      <c r="K59" s="66">
        <v>13</v>
      </c>
      <c r="L59" s="68">
        <v>258</v>
      </c>
      <c r="M59" s="66">
        <v>11.8</v>
      </c>
      <c r="P59" s="84" t="s">
        <v>378</v>
      </c>
      <c r="Q59" s="112">
        <v>1471</v>
      </c>
      <c r="R59" s="111">
        <v>7.2</v>
      </c>
      <c r="S59" s="111">
        <v>236</v>
      </c>
      <c r="T59" s="111">
        <v>3.2</v>
      </c>
      <c r="U59" s="111">
        <v>335</v>
      </c>
      <c r="V59" s="111">
        <v>5.9</v>
      </c>
      <c r="W59" s="111">
        <v>433</v>
      </c>
      <c r="X59" s="111">
        <v>12.4</v>
      </c>
      <c r="Y59" s="111">
        <v>337</v>
      </c>
      <c r="Z59" s="111">
        <v>17.100000000000001</v>
      </c>
      <c r="AA59" s="111">
        <v>131</v>
      </c>
      <c r="AB59" s="111">
        <v>7.3</v>
      </c>
    </row>
    <row r="60" spans="1:28">
      <c r="A60" s="67" t="s">
        <v>132</v>
      </c>
      <c r="B60" s="68">
        <v>722</v>
      </c>
      <c r="C60" s="66">
        <v>4.2</v>
      </c>
      <c r="D60" s="68">
        <v>30</v>
      </c>
      <c r="E60" s="66">
        <v>1.1000000000000001</v>
      </c>
      <c r="F60" s="68">
        <v>105</v>
      </c>
      <c r="G60" s="66">
        <v>1.8</v>
      </c>
      <c r="H60" s="68">
        <v>134</v>
      </c>
      <c r="I60" s="66">
        <v>3.5</v>
      </c>
      <c r="J60" s="68">
        <v>176</v>
      </c>
      <c r="K60" s="66">
        <v>7.7</v>
      </c>
      <c r="L60" s="68">
        <v>278</v>
      </c>
      <c r="M60" s="66">
        <v>12.7</v>
      </c>
      <c r="P60" s="84" t="s">
        <v>387</v>
      </c>
      <c r="Q60" s="112">
        <v>1243</v>
      </c>
      <c r="R60" s="111">
        <v>6.1</v>
      </c>
      <c r="S60" s="111">
        <v>184</v>
      </c>
      <c r="T60" s="111">
        <v>2.5</v>
      </c>
      <c r="U60" s="111">
        <v>239</v>
      </c>
      <c r="V60" s="111">
        <v>4.2</v>
      </c>
      <c r="W60" s="111">
        <v>280</v>
      </c>
      <c r="X60" s="111">
        <v>8</v>
      </c>
      <c r="Y60" s="111">
        <v>308</v>
      </c>
      <c r="Z60" s="111">
        <v>15.6</v>
      </c>
      <c r="AA60" s="111">
        <v>233</v>
      </c>
      <c r="AB60" s="111">
        <v>13</v>
      </c>
    </row>
    <row r="61" spans="1:28">
      <c r="A61" s="67" t="s">
        <v>133</v>
      </c>
      <c r="B61" s="68">
        <v>704</v>
      </c>
      <c r="C61" s="66">
        <v>4.0999999999999996</v>
      </c>
      <c r="D61" s="68">
        <v>27</v>
      </c>
      <c r="E61" s="66">
        <v>1</v>
      </c>
      <c r="F61" s="68">
        <v>95</v>
      </c>
      <c r="G61" s="66">
        <v>1.6</v>
      </c>
      <c r="H61" s="68">
        <v>81</v>
      </c>
      <c r="I61" s="66">
        <v>2.1</v>
      </c>
      <c r="J61" s="68">
        <v>152</v>
      </c>
      <c r="K61" s="66">
        <v>6.7</v>
      </c>
      <c r="L61" s="68">
        <v>350</v>
      </c>
      <c r="M61" s="66">
        <v>16</v>
      </c>
      <c r="P61" s="84" t="s">
        <v>397</v>
      </c>
      <c r="Q61" s="111">
        <v>852</v>
      </c>
      <c r="R61" s="111">
        <v>4.2</v>
      </c>
      <c r="S61" s="111">
        <v>125</v>
      </c>
      <c r="T61" s="111">
        <v>1.7</v>
      </c>
      <c r="U61" s="111">
        <v>126</v>
      </c>
      <c r="V61" s="111">
        <v>2.2000000000000002</v>
      </c>
      <c r="W61" s="111">
        <v>129</v>
      </c>
      <c r="X61" s="111">
        <v>3.7</v>
      </c>
      <c r="Y61" s="111">
        <v>163</v>
      </c>
      <c r="Z61" s="111">
        <v>8.3000000000000007</v>
      </c>
      <c r="AA61" s="111">
        <v>309</v>
      </c>
      <c r="AB61" s="111">
        <v>17.2</v>
      </c>
    </row>
    <row r="62" spans="1:28">
      <c r="A62" s="67" t="s">
        <v>134</v>
      </c>
      <c r="B62" s="68">
        <v>512</v>
      </c>
      <c r="C62" s="66">
        <v>3</v>
      </c>
      <c r="D62" s="68">
        <v>24</v>
      </c>
      <c r="E62" s="66">
        <v>0.9</v>
      </c>
      <c r="F62" s="68">
        <v>94</v>
      </c>
      <c r="G62" s="66">
        <v>1.6</v>
      </c>
      <c r="H62" s="68">
        <v>79</v>
      </c>
      <c r="I62" s="66">
        <v>2.1</v>
      </c>
      <c r="J62" s="68">
        <v>76</v>
      </c>
      <c r="K62" s="66">
        <v>3.3</v>
      </c>
      <c r="L62" s="68">
        <v>238</v>
      </c>
      <c r="M62" s="66">
        <v>10.9</v>
      </c>
      <c r="P62" s="84" t="s">
        <v>409</v>
      </c>
      <c r="Q62" s="111">
        <v>747</v>
      </c>
      <c r="R62" s="111">
        <v>3.7</v>
      </c>
      <c r="S62" s="111">
        <v>112</v>
      </c>
      <c r="T62" s="111">
        <v>1.5</v>
      </c>
      <c r="U62" s="111">
        <v>112</v>
      </c>
      <c r="V62" s="111">
        <v>2</v>
      </c>
      <c r="W62" s="111">
        <v>95</v>
      </c>
      <c r="X62" s="111">
        <v>2.7</v>
      </c>
      <c r="Y62" s="111">
        <v>142</v>
      </c>
      <c r="Z62" s="111">
        <v>7.2</v>
      </c>
      <c r="AA62" s="111">
        <v>287</v>
      </c>
      <c r="AB62" s="111">
        <v>16</v>
      </c>
    </row>
    <row r="63" spans="1:28">
      <c r="A63" s="67" t="s">
        <v>135</v>
      </c>
      <c r="B63" s="68">
        <v>450</v>
      </c>
      <c r="C63" s="66">
        <v>2.6</v>
      </c>
      <c r="D63" s="68">
        <v>21</v>
      </c>
      <c r="E63" s="66">
        <v>0.8</v>
      </c>
      <c r="F63" s="68">
        <v>53</v>
      </c>
      <c r="G63" s="66">
        <v>0.9</v>
      </c>
      <c r="H63" s="68">
        <v>65</v>
      </c>
      <c r="I63" s="66">
        <v>1.7</v>
      </c>
      <c r="J63" s="68">
        <v>65</v>
      </c>
      <c r="K63" s="66">
        <v>2.9</v>
      </c>
      <c r="L63" s="68">
        <v>246</v>
      </c>
      <c r="M63" s="66">
        <v>11.2</v>
      </c>
      <c r="P63" s="84" t="s">
        <v>419</v>
      </c>
      <c r="Q63" s="111">
        <v>546</v>
      </c>
      <c r="R63" s="111">
        <v>2.7</v>
      </c>
      <c r="S63" s="111">
        <v>52</v>
      </c>
      <c r="T63" s="111">
        <v>0.7</v>
      </c>
      <c r="U63" s="111">
        <v>93</v>
      </c>
      <c r="V63" s="111">
        <v>1.6</v>
      </c>
      <c r="W63" s="111">
        <v>77</v>
      </c>
      <c r="X63" s="111">
        <v>2.2000000000000002</v>
      </c>
      <c r="Y63" s="111">
        <v>83</v>
      </c>
      <c r="Z63" s="111">
        <v>4.2</v>
      </c>
      <c r="AA63" s="111">
        <v>242</v>
      </c>
      <c r="AB63" s="111">
        <v>13.5</v>
      </c>
    </row>
    <row r="64" spans="1:28">
      <c r="A64" s="67" t="s">
        <v>136</v>
      </c>
      <c r="B64" s="68">
        <v>261</v>
      </c>
      <c r="C64" s="66">
        <v>1.5</v>
      </c>
      <c r="D64" s="68">
        <v>3</v>
      </c>
      <c r="E64" s="66">
        <v>0.1</v>
      </c>
      <c r="F64" s="68">
        <v>34</v>
      </c>
      <c r="G64" s="66">
        <v>0.6</v>
      </c>
      <c r="H64" s="68">
        <v>28</v>
      </c>
      <c r="I64" s="66">
        <v>0.7</v>
      </c>
      <c r="J64" s="68">
        <v>22</v>
      </c>
      <c r="K64" s="66">
        <v>0.9</v>
      </c>
      <c r="L64" s="68">
        <v>174</v>
      </c>
      <c r="M64" s="66">
        <v>7.9</v>
      </c>
      <c r="P64" s="84" t="s">
        <v>428</v>
      </c>
      <c r="Q64" s="111">
        <v>385</v>
      </c>
      <c r="R64" s="111">
        <v>1.9</v>
      </c>
      <c r="S64" s="111">
        <v>34</v>
      </c>
      <c r="T64" s="111">
        <v>0.5</v>
      </c>
      <c r="U64" s="111">
        <v>63</v>
      </c>
      <c r="V64" s="111">
        <v>1.1000000000000001</v>
      </c>
      <c r="W64" s="111">
        <v>48</v>
      </c>
      <c r="X64" s="111">
        <v>1.4</v>
      </c>
      <c r="Y64" s="111">
        <v>45</v>
      </c>
      <c r="Z64" s="111">
        <v>2.2999999999999998</v>
      </c>
      <c r="AA64" s="111">
        <v>196</v>
      </c>
      <c r="AB64" s="111">
        <v>10.9</v>
      </c>
    </row>
    <row r="65" spans="1:29">
      <c r="A65" s="67" t="s">
        <v>137</v>
      </c>
      <c r="B65" s="68">
        <v>238</v>
      </c>
      <c r="C65" s="66">
        <v>1.4</v>
      </c>
      <c r="D65" s="68">
        <v>9</v>
      </c>
      <c r="E65" s="66">
        <v>0.3</v>
      </c>
      <c r="F65" s="68">
        <v>10</v>
      </c>
      <c r="G65" s="66">
        <v>0.2</v>
      </c>
      <c r="H65" s="68">
        <v>40</v>
      </c>
      <c r="I65" s="66">
        <v>1.1000000000000001</v>
      </c>
      <c r="J65" s="68">
        <v>46</v>
      </c>
      <c r="K65" s="66">
        <v>2</v>
      </c>
      <c r="L65" s="68">
        <v>134</v>
      </c>
      <c r="M65" s="66">
        <v>6.1</v>
      </c>
      <c r="P65" s="84" t="s">
        <v>440</v>
      </c>
      <c r="Q65" s="111">
        <v>362</v>
      </c>
      <c r="R65" s="111">
        <v>1.8</v>
      </c>
      <c r="S65" s="111">
        <v>25</v>
      </c>
      <c r="T65" s="111">
        <v>0.3</v>
      </c>
      <c r="U65" s="111">
        <v>45</v>
      </c>
      <c r="V65" s="111">
        <v>0.8</v>
      </c>
      <c r="W65" s="111">
        <v>44</v>
      </c>
      <c r="X65" s="111">
        <v>1.3</v>
      </c>
      <c r="Y65" s="111">
        <v>52</v>
      </c>
      <c r="Z65" s="111">
        <v>2.6</v>
      </c>
      <c r="AA65" s="111">
        <v>196</v>
      </c>
      <c r="AB65" s="111">
        <v>10.9</v>
      </c>
    </row>
    <row r="68" spans="1:29">
      <c r="A68" s="131"/>
      <c r="B68" s="315" t="s">
        <v>1164</v>
      </c>
      <c r="C68" s="315"/>
      <c r="D68" s="315" t="s">
        <v>1</v>
      </c>
      <c r="E68" s="315"/>
      <c r="F68" s="315" t="s">
        <v>2</v>
      </c>
      <c r="G68" s="315"/>
      <c r="H68" s="315" t="s">
        <v>3</v>
      </c>
      <c r="I68" s="316"/>
      <c r="K68" s="137">
        <v>0.27777777777777779</v>
      </c>
      <c r="L68" s="137">
        <v>0.55555555555555558</v>
      </c>
      <c r="M68" s="137">
        <v>0.83333333333333337</v>
      </c>
      <c r="N68" s="137">
        <v>1</v>
      </c>
      <c r="P68" s="154"/>
      <c r="Q68" s="313" t="s">
        <v>1164</v>
      </c>
      <c r="R68" s="313"/>
      <c r="S68" s="313" t="s">
        <v>1</v>
      </c>
      <c r="T68" s="313"/>
      <c r="U68" s="313" t="s">
        <v>2</v>
      </c>
      <c r="V68" s="313"/>
      <c r="W68" s="313" t="s">
        <v>3</v>
      </c>
      <c r="X68" s="314"/>
      <c r="Z68" s="158">
        <v>0.27777777777777779</v>
      </c>
      <c r="AA68" s="158">
        <v>0.55555555555555558</v>
      </c>
      <c r="AB68" s="158">
        <v>0.83333333333333337</v>
      </c>
      <c r="AC68" s="158">
        <v>1</v>
      </c>
    </row>
    <row r="69" spans="1:29">
      <c r="A69" s="148" t="s">
        <v>1170</v>
      </c>
      <c r="B69" s="131" t="s">
        <v>160</v>
      </c>
      <c r="C69" s="135" t="s">
        <v>6</v>
      </c>
      <c r="D69" s="135" t="s">
        <v>160</v>
      </c>
      <c r="E69" s="135" t="s">
        <v>6</v>
      </c>
      <c r="F69" s="135" t="s">
        <v>160</v>
      </c>
      <c r="G69" s="135" t="s">
        <v>6</v>
      </c>
      <c r="H69" s="135" t="s">
        <v>160</v>
      </c>
      <c r="I69" s="136" t="s">
        <v>6</v>
      </c>
      <c r="K69" s="137">
        <v>0.27777777777777779</v>
      </c>
      <c r="L69" s="137">
        <v>0.55555555555555558</v>
      </c>
      <c r="M69" s="137">
        <v>0.83333333333333337</v>
      </c>
      <c r="N69" s="137">
        <v>1</v>
      </c>
      <c r="P69" s="172" t="s">
        <v>1170</v>
      </c>
      <c r="Q69" s="154" t="s">
        <v>160</v>
      </c>
      <c r="R69" s="156" t="s">
        <v>6</v>
      </c>
      <c r="S69" s="156" t="s">
        <v>160</v>
      </c>
      <c r="T69" s="156" t="s">
        <v>6</v>
      </c>
      <c r="U69" s="156" t="s">
        <v>160</v>
      </c>
      <c r="V69" s="156" t="s">
        <v>6</v>
      </c>
      <c r="W69" s="156" t="s">
        <v>160</v>
      </c>
      <c r="X69" s="157" t="s">
        <v>6</v>
      </c>
      <c r="Z69" s="158">
        <v>0.27777777777777779</v>
      </c>
      <c r="AA69" s="158">
        <v>0.55555555555555558</v>
      </c>
      <c r="AB69" s="158">
        <v>0.83333333333333337</v>
      </c>
      <c r="AC69" s="158">
        <v>1</v>
      </c>
    </row>
    <row r="70" spans="1:29">
      <c r="A70" s="131" t="s">
        <v>1166</v>
      </c>
      <c r="B70" s="131">
        <f>D48</f>
        <v>157</v>
      </c>
      <c r="C70" s="136">
        <f>B70/$B$74</f>
        <v>0.20310478654592498</v>
      </c>
      <c r="D70" s="135">
        <f>F48</f>
        <v>4</v>
      </c>
      <c r="E70" s="135">
        <f>D70/$D$74</f>
        <v>4.1928721174004195E-3</v>
      </c>
      <c r="F70" s="131" t="str">
        <f>H48</f>
        <v>(X)</v>
      </c>
      <c r="G70" s="136">
        <f>(100/18*5)/100</f>
        <v>0.27777777777777779</v>
      </c>
      <c r="H70" s="135" t="str">
        <f>J48</f>
        <v>(X)</v>
      </c>
      <c r="I70" s="136">
        <f>(100/18*5)/100</f>
        <v>0.27777777777777779</v>
      </c>
      <c r="K70" s="137">
        <v>4.1928721174004195E-3</v>
      </c>
      <c r="L70" s="137">
        <v>0.16876310272536688</v>
      </c>
      <c r="M70" s="137">
        <v>0.54297693920335433</v>
      </c>
      <c r="N70" s="137">
        <v>1</v>
      </c>
      <c r="P70" s="154" t="s">
        <v>1166</v>
      </c>
      <c r="Q70" s="154">
        <f>S48</f>
        <v>117</v>
      </c>
      <c r="R70" s="157">
        <f>Q70/$Q$74</f>
        <v>8.816880180859081E-2</v>
      </c>
      <c r="S70" s="156">
        <v>0</v>
      </c>
      <c r="T70" s="156">
        <v>0</v>
      </c>
      <c r="U70" s="154" t="str">
        <f>W48</f>
        <v>-</v>
      </c>
      <c r="V70" s="157">
        <f>(100/18*5)/100</f>
        <v>0.27777777777777779</v>
      </c>
      <c r="W70" s="156" t="str">
        <f>Y48</f>
        <v>-</v>
      </c>
      <c r="X70" s="157">
        <f>(100/18*5)/100</f>
        <v>0.27777777777777779</v>
      </c>
      <c r="Z70" s="158">
        <v>4.1928721174004195E-3</v>
      </c>
      <c r="AA70" s="158">
        <v>0.16876310272536688</v>
      </c>
      <c r="AB70" s="158">
        <v>0.54297693920335433</v>
      </c>
      <c r="AC70" s="158">
        <v>1</v>
      </c>
    </row>
    <row r="71" spans="1:29">
      <c r="A71" s="138" t="s">
        <v>1167</v>
      </c>
      <c r="B71" s="138">
        <f>D49</f>
        <v>176</v>
      </c>
      <c r="C71" s="149">
        <f>B71/$B$74</f>
        <v>0.2276843467011643</v>
      </c>
      <c r="D71" s="20">
        <f>F49</f>
        <v>157</v>
      </c>
      <c r="E71" s="20">
        <f>D71/$D$74</f>
        <v>0.16457023060796647</v>
      </c>
      <c r="F71" s="138" t="str">
        <f>H49</f>
        <v>(X)</v>
      </c>
      <c r="G71" s="149">
        <f>(100/18*5)/100</f>
        <v>0.27777777777777779</v>
      </c>
      <c r="H71" s="20" t="str">
        <f>J49</f>
        <v>(X)</v>
      </c>
      <c r="I71" s="149">
        <f>(100/18*5)/100</f>
        <v>0.27777777777777779</v>
      </c>
      <c r="K71" s="137">
        <v>0.20310478654592498</v>
      </c>
      <c r="L71" s="137">
        <v>0.43078913324708928</v>
      </c>
      <c r="M71" s="137">
        <v>0.70504527813712814</v>
      </c>
      <c r="N71" s="137">
        <v>1</v>
      </c>
      <c r="P71" s="159" t="s">
        <v>1167</v>
      </c>
      <c r="Q71" s="159">
        <f>S49</f>
        <v>313</v>
      </c>
      <c r="R71" s="157">
        <f>Q71/$Q$74</f>
        <v>0.23587038432554636</v>
      </c>
      <c r="S71" s="162">
        <v>0</v>
      </c>
      <c r="T71" s="162">
        <v>0</v>
      </c>
      <c r="U71" s="159" t="str">
        <f>W49</f>
        <v>-</v>
      </c>
      <c r="V71" s="173">
        <f>(100/18*5)/100</f>
        <v>0.27777777777777779</v>
      </c>
      <c r="W71" s="162" t="str">
        <f>Y49</f>
        <v>-</v>
      </c>
      <c r="X71" s="173">
        <f>(100/18*5)/100</f>
        <v>0.27777777777777779</v>
      </c>
      <c r="Z71" s="165">
        <v>8.816880180859081E-2</v>
      </c>
      <c r="AA71" s="165">
        <v>0.32403918613413718</v>
      </c>
      <c r="AB71" s="165">
        <v>0.6337603617181613</v>
      </c>
      <c r="AC71" s="165">
        <v>1</v>
      </c>
    </row>
    <row r="72" spans="1:29">
      <c r="A72" s="138" t="s">
        <v>1168</v>
      </c>
      <c r="B72" s="138">
        <f>D50</f>
        <v>212</v>
      </c>
      <c r="C72" s="149">
        <f>B72/$B$74</f>
        <v>0.2742561448900388</v>
      </c>
      <c r="D72" s="20">
        <f>F50</f>
        <v>357</v>
      </c>
      <c r="E72" s="20">
        <f>D72/$D$74</f>
        <v>0.37421383647798739</v>
      </c>
      <c r="F72" s="138">
        <f>H50</f>
        <v>6</v>
      </c>
      <c r="G72" s="149">
        <f>(100/18*5)/100</f>
        <v>0.27777777777777779</v>
      </c>
      <c r="H72" s="20" t="str">
        <f>J50</f>
        <v>(X)</v>
      </c>
      <c r="I72" s="149">
        <f>(100/18*5)/100</f>
        <v>0.27777777777777779</v>
      </c>
      <c r="P72" s="159" t="s">
        <v>1168</v>
      </c>
      <c r="Q72" s="159">
        <f>S50</f>
        <v>411</v>
      </c>
      <c r="R72" s="157">
        <f>Q72/$Q$74</f>
        <v>0.30972117558402412</v>
      </c>
      <c r="S72" s="162">
        <f>U50</f>
        <v>52</v>
      </c>
      <c r="T72" s="162">
        <f>S72/$S$74</f>
        <v>0.18571428571428572</v>
      </c>
      <c r="U72" s="159" t="str">
        <f>W50</f>
        <v>-</v>
      </c>
      <c r="V72" s="173">
        <f>(100/18*5)/100</f>
        <v>0.27777777777777779</v>
      </c>
      <c r="W72" s="162" t="str">
        <f>Y50</f>
        <v>-</v>
      </c>
      <c r="X72" s="173">
        <f>(100/18*5)/100</f>
        <v>0.27777777777777779</v>
      </c>
    </row>
    <row r="73" spans="1:29">
      <c r="A73" s="138" t="s">
        <v>1169</v>
      </c>
      <c r="B73" s="138">
        <f>D51</f>
        <v>228</v>
      </c>
      <c r="C73" s="149">
        <f>B73/$B$74</f>
        <v>0.29495472186287192</v>
      </c>
      <c r="D73" s="20">
        <f>F51</f>
        <v>436</v>
      </c>
      <c r="E73" s="20">
        <f>D73/$D$74</f>
        <v>0.45702306079664567</v>
      </c>
      <c r="F73" s="138">
        <f>H51</f>
        <v>143</v>
      </c>
      <c r="G73" s="149">
        <f>(100/18*3)/100</f>
        <v>0.16666666666666663</v>
      </c>
      <c r="H73" s="20" t="str">
        <f>J51</f>
        <v>(X)</v>
      </c>
      <c r="I73" s="149">
        <f>(100/18*3)/100</f>
        <v>0.16666666666666663</v>
      </c>
      <c r="P73" s="159" t="s">
        <v>1169</v>
      </c>
      <c r="Q73" s="159">
        <f>S51</f>
        <v>486</v>
      </c>
      <c r="R73" s="157">
        <f>Q73/$Q$74</f>
        <v>0.36623963828183875</v>
      </c>
      <c r="S73" s="162">
        <f>U51</f>
        <v>228</v>
      </c>
      <c r="T73" s="162">
        <f>S73/$S$74</f>
        <v>0.81428571428571428</v>
      </c>
      <c r="U73" s="159" t="str">
        <f>W51</f>
        <v>-</v>
      </c>
      <c r="V73" s="173">
        <f>(100/18*3)/100</f>
        <v>0.16666666666666663</v>
      </c>
      <c r="W73" s="162" t="str">
        <f>Y51</f>
        <v>-</v>
      </c>
      <c r="X73" s="173">
        <f>(100/18*3)/100</f>
        <v>0.16666666666666663</v>
      </c>
    </row>
    <row r="74" spans="1:29">
      <c r="A74" s="150" t="s">
        <v>160</v>
      </c>
      <c r="B74" s="150">
        <f>SUM(B70:B73)</f>
        <v>773</v>
      </c>
      <c r="C74" s="151">
        <f>B74/$B$74</f>
        <v>1</v>
      </c>
      <c r="D74" s="152">
        <f>SUM(D70:D73)</f>
        <v>954</v>
      </c>
      <c r="E74" s="145">
        <f>D74/$D$74</f>
        <v>1</v>
      </c>
      <c r="F74" s="150">
        <f>SUM(F70:F73)</f>
        <v>149</v>
      </c>
      <c r="G74" s="153"/>
      <c r="H74" s="152">
        <f>SUM(H70:H73)</f>
        <v>0</v>
      </c>
      <c r="I74" s="153">
        <f>SUM(I70:I73)</f>
        <v>1</v>
      </c>
      <c r="P74" s="174" t="s">
        <v>160</v>
      </c>
      <c r="Q74" s="174">
        <f>SUM(Q70:Q73)</f>
        <v>1327</v>
      </c>
      <c r="R74" s="157">
        <f>Q74/$Q$74</f>
        <v>1</v>
      </c>
      <c r="S74" s="175">
        <f>SUM(S70:S73)</f>
        <v>280</v>
      </c>
      <c r="T74" s="162">
        <f>S74/$S$74</f>
        <v>1</v>
      </c>
      <c r="U74" s="174">
        <f>SUM(U70:U73)</f>
        <v>0</v>
      </c>
      <c r="V74" s="176"/>
      <c r="W74" s="175">
        <f>SUM(W70:W73)</f>
        <v>0</v>
      </c>
      <c r="X74" s="176">
        <f>SUM(X70:X73)</f>
        <v>1</v>
      </c>
    </row>
    <row r="76" spans="1:29">
      <c r="C76">
        <f>C70</f>
        <v>0.20310478654592498</v>
      </c>
      <c r="E76">
        <f>E70</f>
        <v>4.1928721174004195E-3</v>
      </c>
      <c r="G76">
        <f>G70</f>
        <v>0.27777777777777779</v>
      </c>
      <c r="I76">
        <f>I70</f>
        <v>0.27777777777777779</v>
      </c>
      <c r="R76" s="177">
        <f>R70</f>
        <v>8.816880180859081E-2</v>
      </c>
      <c r="T76" s="98">
        <f>T70</f>
        <v>0</v>
      </c>
      <c r="V76" s="98">
        <f>V70</f>
        <v>0.27777777777777779</v>
      </c>
      <c r="X76" s="98">
        <f>X70</f>
        <v>0.27777777777777779</v>
      </c>
    </row>
    <row r="77" spans="1:29">
      <c r="C77">
        <f>C76+C71</f>
        <v>0.43078913324708928</v>
      </c>
      <c r="E77">
        <f>E76+E71</f>
        <v>0.16876310272536688</v>
      </c>
      <c r="G77">
        <f>G76+G71</f>
        <v>0.55555555555555558</v>
      </c>
      <c r="I77">
        <f>I76+I71</f>
        <v>0.55555555555555558</v>
      </c>
      <c r="R77" s="177">
        <f>R76+R71</f>
        <v>0.32403918613413718</v>
      </c>
      <c r="T77" s="98">
        <f>T76+T71</f>
        <v>0</v>
      </c>
      <c r="V77" s="98">
        <f>V76+V71</f>
        <v>0.55555555555555558</v>
      </c>
      <c r="X77" s="98">
        <f>X76+X71</f>
        <v>0.55555555555555558</v>
      </c>
    </row>
    <row r="78" spans="1:29">
      <c r="C78">
        <f>C77+C72</f>
        <v>0.70504527813712814</v>
      </c>
      <c r="E78">
        <f>E77+E72</f>
        <v>0.54297693920335433</v>
      </c>
      <c r="G78">
        <f>G77+G72</f>
        <v>0.83333333333333337</v>
      </c>
      <c r="I78">
        <f>I77+I72</f>
        <v>0.83333333333333337</v>
      </c>
      <c r="R78" s="177">
        <f>R77+R72</f>
        <v>0.6337603617181613</v>
      </c>
      <c r="T78" s="98">
        <f>T77+T72</f>
        <v>0.18571428571428572</v>
      </c>
      <c r="V78" s="98">
        <f>V77+V72</f>
        <v>0.83333333333333337</v>
      </c>
      <c r="X78" s="98">
        <f>X77+X72</f>
        <v>0.83333333333333337</v>
      </c>
    </row>
    <row r="79" spans="1:29">
      <c r="C79">
        <f>C78+C73</f>
        <v>1</v>
      </c>
      <c r="E79">
        <f>E78+E73</f>
        <v>1</v>
      </c>
      <c r="G79">
        <f>G78+G73</f>
        <v>1</v>
      </c>
      <c r="I79">
        <f>I78+I73</f>
        <v>1</v>
      </c>
      <c r="R79" s="177">
        <f>R78+R73</f>
        <v>1</v>
      </c>
      <c r="T79" s="98">
        <f>T78+T73</f>
        <v>1</v>
      </c>
      <c r="V79" s="98">
        <f>V78+V73</f>
        <v>1</v>
      </c>
      <c r="X79" s="98">
        <f>X78+X73</f>
        <v>1</v>
      </c>
    </row>
  </sheetData>
  <mergeCells count="48">
    <mergeCell ref="Y45:Z45"/>
    <mergeCell ref="AA45:AB45"/>
    <mergeCell ref="B68:C68"/>
    <mergeCell ref="D68:E68"/>
    <mergeCell ref="F68:G68"/>
    <mergeCell ref="H68:I68"/>
    <mergeCell ref="Q68:R68"/>
    <mergeCell ref="S68:T68"/>
    <mergeCell ref="U68:V68"/>
    <mergeCell ref="W68:X68"/>
    <mergeCell ref="H45:I45"/>
    <mergeCell ref="J45:K45"/>
    <mergeCell ref="L45:M45"/>
    <mergeCell ref="S45:T45"/>
    <mergeCell ref="U45:V45"/>
    <mergeCell ref="W45:X45"/>
    <mergeCell ref="U28:V28"/>
    <mergeCell ref="W28:X28"/>
    <mergeCell ref="A44:A46"/>
    <mergeCell ref="B44:C45"/>
    <mergeCell ref="D44:M44"/>
    <mergeCell ref="P44:P46"/>
    <mergeCell ref="Q44:R45"/>
    <mergeCell ref="S44:AB44"/>
    <mergeCell ref="D45:E45"/>
    <mergeCell ref="F45:G45"/>
    <mergeCell ref="B28:C28"/>
    <mergeCell ref="D28:E28"/>
    <mergeCell ref="F28:G28"/>
    <mergeCell ref="H28:I28"/>
    <mergeCell ref="Q28:R28"/>
    <mergeCell ref="S28:T28"/>
    <mergeCell ref="AA4:AB4"/>
    <mergeCell ref="A3:A5"/>
    <mergeCell ref="B3:C4"/>
    <mergeCell ref="D3:M3"/>
    <mergeCell ref="P3:P5"/>
    <mergeCell ref="Q3:R4"/>
    <mergeCell ref="S3:AB3"/>
    <mergeCell ref="D4:E4"/>
    <mergeCell ref="F4:G4"/>
    <mergeCell ref="H4:I4"/>
    <mergeCell ref="J4:K4"/>
    <mergeCell ref="L4:M4"/>
    <mergeCell ref="S4:T4"/>
    <mergeCell ref="U4:V4"/>
    <mergeCell ref="W4:X4"/>
    <mergeCell ref="Y4:Z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New_Transition_Probs</vt:lpstr>
      <vt:lpstr>Fam-typ</vt:lpstr>
      <vt:lpstr>Age-dist</vt:lpstr>
      <vt:lpstr>Size dist</vt:lpstr>
      <vt:lpstr>Educ Attainment</vt:lpstr>
      <vt:lpstr>Emp-status</vt:lpstr>
      <vt:lpstr>Earnings</vt:lpstr>
      <vt:lpstr>Income</vt:lpstr>
      <vt:lpstr>Child_Age</vt:lpstr>
      <vt:lpstr>Child_Educ</vt:lpstr>
      <vt:lpstr>Race</vt:lpstr>
      <vt:lpstr>Disability</vt:lpstr>
      <vt:lpstr>SSA_Legal_Illegal</vt:lpstr>
      <vt:lpstr>Old_Transition_Probs</vt:lpstr>
    </vt:vector>
  </TitlesOfParts>
  <Company>CATO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</dc:creator>
  <cp:lastModifiedBy>Jagadeesh</cp:lastModifiedBy>
  <dcterms:created xsi:type="dcterms:W3CDTF">2005-12-14T18:06:07Z</dcterms:created>
  <dcterms:modified xsi:type="dcterms:W3CDTF">2015-02-03T04:26:49Z</dcterms:modified>
</cp:coreProperties>
</file>