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R:\03 Transport Strategy and Planning\20 Boroughs and LIPs\06 Monitoring MTS progress\01 MTS outcome Borough Data Pack\04 Tracking progress data packs\"/>
    </mc:Choice>
  </mc:AlternateContent>
  <xr:revisionPtr revIDLastSave="0" documentId="13_ncr:1_{F2459308-6A85-474C-987B-6FD559EA382F}" xr6:coauthVersionLast="44" xr6:coauthVersionMax="44" xr10:uidLastSave="{00000000-0000-0000-0000-000000000000}"/>
  <bookViews>
    <workbookView xWindow="-120" yWindow="-120" windowWidth="23280" windowHeight="12600" tabRatio="660" xr2:uid="{00000000-000D-0000-FFFF-FFFF00000000}"/>
  </bookViews>
  <sheets>
    <sheet name="Contents" sheetId="17" r:id="rId1"/>
    <sheet name="Borough dashboard" sheetId="22" r:id="rId2"/>
    <sheet name="Overall aim Sust Mode Share" sheetId="2" r:id="rId3"/>
    <sheet name="Supplementary Mode Share data" sheetId="24" r:id="rId4"/>
    <sheet name="Outcome 1a daily active travel" sheetId="3" r:id="rId5"/>
    <sheet name="Outcome 1b cycle network access" sheetId="4" r:id="rId6"/>
    <sheet name="Outcome 2 Vision Zero" sheetId="16" r:id="rId7"/>
    <sheet name="Outcome 3a reduce traffic" sheetId="20" r:id="rId8"/>
    <sheet name="Outcome 3b central freight" sheetId="7" r:id="rId9"/>
    <sheet name="Outcome 3c car ownership" sheetId="8" r:id="rId10"/>
    <sheet name="Outcome 4a CO2" sheetId="9" r:id="rId11"/>
    <sheet name="Outcome 4b NOx" sheetId="10" r:id="rId12"/>
    <sheet name="Outcome 4c PM10" sheetId="11" r:id="rId13"/>
    <sheet name="Outcome 4d PM2.5" sheetId="18" r:id="rId14"/>
    <sheet name="Outcome 5 PT use" sheetId="12" r:id="rId15"/>
    <sheet name="Outcome 6 Step-free journ time" sheetId="13" r:id="rId16"/>
    <sheet name="Outcome 7 bus speeds" sheetId="14" r:id="rId17"/>
    <sheet name="Further data sources" sheetId="21" r:id="rId18"/>
  </sheets>
  <definedNames>
    <definedName name="_xlnm.Print_Area" localSheetId="1">'Borough dashboard'!$A$1:$S$165</definedName>
    <definedName name="_xlnm.Print_Area" localSheetId="0">Contents!$A$1:$H$34</definedName>
    <definedName name="_xlnm.Print_Area" localSheetId="17">'Further data sources'!$A$1:$C$14</definedName>
    <definedName name="_xlnm.Print_Area" localSheetId="4">'Outcome 1a daily active travel'!$A$1:$N$65</definedName>
    <definedName name="_xlnm.Print_Area" localSheetId="5">'Outcome 1b cycle network access'!$A$1:$L$58</definedName>
    <definedName name="_xlnm.Print_Area" localSheetId="7">'Outcome 3a reduce traffic'!$A$1:$AC$90</definedName>
    <definedName name="_xlnm.Print_Area" localSheetId="8">'Outcome 3b central freight'!$A$1:$M$14</definedName>
    <definedName name="_xlnm.Print_Area" localSheetId="9">'Outcome 3c car ownership'!$A$1:$AA$53</definedName>
    <definedName name="_xlnm.Print_Area" localSheetId="10">'Outcome 4a CO2'!$A$1:$K$62</definedName>
    <definedName name="_xlnm.Print_Area" localSheetId="11">'Outcome 4b NOx'!$A$1:$K$61</definedName>
    <definedName name="_xlnm.Print_Area" localSheetId="12">'Outcome 4c PM10'!$A$1:$K$61</definedName>
    <definedName name="_xlnm.Print_Area" localSheetId="13">'Outcome 4d PM2.5'!$A$1:$K$61</definedName>
    <definedName name="_xlnm.Print_Area" localSheetId="14">'Outcome 5 PT use'!$A$1:$P$57</definedName>
    <definedName name="_xlnm.Print_Area" localSheetId="15">'Outcome 6 Step-free journ time'!$A$1:$V$46</definedName>
    <definedName name="_xlnm.Print_Area" localSheetId="16">'Outcome 7 bus speeds'!$A$1:$O$79</definedName>
    <definedName name="_xlnm.Print_Area" localSheetId="2">'Overall aim Sust Mode Share'!$A$1:$N$57</definedName>
    <definedName name="_xlnm.Print_Area" localSheetId="3">'Supplementary Mode Share data'!$A$1:$L$56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22" l="1"/>
  <c r="L151" i="22"/>
  <c r="M151" i="22"/>
  <c r="L42" i="22"/>
  <c r="M42" i="22"/>
  <c r="O36" i="22"/>
  <c r="N36" i="22"/>
  <c r="M36" i="22"/>
  <c r="Z38" i="22" s="1"/>
  <c r="I159" i="22" l="1"/>
  <c r="I158" i="22"/>
  <c r="H159" i="22"/>
  <c r="H158" i="22"/>
  <c r="F158" i="22"/>
  <c r="Z157" i="22" s="1"/>
  <c r="E158" i="22"/>
  <c r="D158" i="22"/>
  <c r="C158" i="22"/>
  <c r="B158" i="22"/>
  <c r="J133" i="22"/>
  <c r="I133" i="22"/>
  <c r="H133" i="22"/>
  <c r="AB137" i="22" s="1"/>
  <c r="H10" i="22"/>
  <c r="G10" i="22"/>
  <c r="H36" i="22"/>
  <c r="G36" i="22"/>
  <c r="I91" i="22"/>
  <c r="H91" i="22"/>
  <c r="K58" i="22"/>
  <c r="J58" i="22"/>
  <c r="I58" i="22"/>
  <c r="AM56" i="22" s="1"/>
  <c r="AJ54" i="22"/>
  <c r="AN89" i="22"/>
  <c r="G91" i="22"/>
  <c r="H58" i="22"/>
  <c r="L36" i="22"/>
  <c r="K36" i="22"/>
  <c r="F36" i="22"/>
  <c r="F10" i="22"/>
  <c r="AA8" i="22" s="1"/>
  <c r="D11" i="7" l="1"/>
  <c r="C11" i="7"/>
  <c r="E11" i="7"/>
  <c r="H17" i="22" l="1"/>
  <c r="G17" i="22"/>
  <c r="F17" i="22"/>
  <c r="E17" i="22"/>
  <c r="D17" i="22"/>
  <c r="C17" i="22"/>
  <c r="B17" i="22"/>
  <c r="F11" i="7" l="1"/>
  <c r="H151" i="22" l="1"/>
  <c r="I151" i="22"/>
  <c r="J151" i="22"/>
  <c r="Y157" i="22"/>
  <c r="G133" i="22"/>
  <c r="AA137" i="22" s="1"/>
  <c r="F91" i="22"/>
  <c r="AM89" i="22"/>
  <c r="AL89" i="22"/>
  <c r="AM72" i="22"/>
  <c r="J74" i="22"/>
  <c r="J73" i="22"/>
  <c r="I74" i="22"/>
  <c r="I73" i="22"/>
  <c r="F74" i="22"/>
  <c r="F73" i="22"/>
  <c r="AI54" i="22"/>
  <c r="G58" i="22"/>
  <c r="Y38" i="22"/>
  <c r="E36" i="22"/>
  <c r="Z33" i="22" s="1"/>
  <c r="E10" i="22"/>
  <c r="Z8" i="22" s="1"/>
  <c r="D10" i="22"/>
  <c r="D36" i="22"/>
  <c r="D43" i="22"/>
  <c r="D58" i="22"/>
  <c r="D63" i="22"/>
  <c r="D73" i="22"/>
  <c r="D74" i="22"/>
  <c r="D80" i="22"/>
  <c r="D81" i="22"/>
  <c r="D91" i="22"/>
  <c r="D98" i="22"/>
  <c r="D108" i="22"/>
  <c r="D114" i="22"/>
  <c r="E120" i="22"/>
  <c r="E125" i="22"/>
  <c r="D133" i="22"/>
  <c r="D140" i="22"/>
  <c r="D151" i="22"/>
  <c r="S48" i="16" l="1"/>
  <c r="T48" i="16"/>
  <c r="U48" i="16"/>
  <c r="R151" i="22" l="1"/>
  <c r="Q151" i="22"/>
  <c r="P151" i="22"/>
  <c r="O151" i="22"/>
  <c r="N151" i="22"/>
  <c r="G151" i="22"/>
  <c r="F151" i="22"/>
  <c r="E151" i="22"/>
  <c r="C151" i="22"/>
  <c r="B151" i="22"/>
  <c r="E114" i="22"/>
  <c r="AY119" i="22" s="1"/>
  <c r="AE119" i="22"/>
  <c r="K114" i="22"/>
  <c r="AE122" i="22" s="1"/>
  <c r="L114" i="22"/>
  <c r="AY122" i="22" s="1"/>
  <c r="L108" i="22"/>
  <c r="AY116" i="22" s="1"/>
  <c r="K108" i="22"/>
  <c r="AE116" i="22" s="1"/>
  <c r="E108" i="22"/>
  <c r="AA161" i="22" l="1"/>
  <c r="AA160" i="22"/>
  <c r="O159" i="22"/>
  <c r="N159" i="22"/>
  <c r="O158" i="22"/>
  <c r="N158" i="22"/>
  <c r="L159" i="22"/>
  <c r="L158" i="22"/>
  <c r="AW139" i="22"/>
  <c r="AC139" i="22"/>
  <c r="C140" i="22"/>
  <c r="AU160" i="22" l="1"/>
  <c r="AU161" i="22"/>
  <c r="AE110" i="22"/>
  <c r="AY110" i="22"/>
  <c r="BJ91" i="22"/>
  <c r="AP91" i="22"/>
  <c r="N125" i="22"/>
  <c r="L125" i="22"/>
  <c r="G125" i="22"/>
  <c r="N120" i="22"/>
  <c r="L120" i="22"/>
  <c r="G120" i="22"/>
  <c r="AY109" i="22" s="1"/>
  <c r="AE109" i="22"/>
  <c r="BF56" i="22"/>
  <c r="AU56" i="22"/>
  <c r="C63" i="22"/>
  <c r="AU40" i="22"/>
  <c r="AA40" i="22"/>
  <c r="AB35" i="22"/>
  <c r="AV35" i="22"/>
  <c r="AB10" i="22"/>
  <c r="BJ75" i="22" l="1"/>
  <c r="AP76" i="22"/>
  <c r="BJ76" i="22"/>
  <c r="AP75" i="22"/>
  <c r="AY121" i="22"/>
  <c r="AY115" i="22"/>
  <c r="AE118" i="22"/>
  <c r="AY118" i="22"/>
  <c r="AE115" i="22"/>
  <c r="AE121" i="22"/>
  <c r="V48" i="16"/>
  <c r="W48" i="16"/>
  <c r="X48" i="16"/>
  <c r="AV10" i="22" l="1"/>
  <c r="J10" i="22"/>
  <c r="AV9" i="22" s="1"/>
  <c r="I10" i="22"/>
  <c r="AB9" i="22" s="1"/>
  <c r="W157" i="22" l="1"/>
  <c r="X157" i="22"/>
  <c r="AA158" i="22"/>
  <c r="F133" i="22"/>
  <c r="Z137" i="22" s="1"/>
  <c r="J114" i="22"/>
  <c r="Z120" i="22" s="1"/>
  <c r="I114" i="22"/>
  <c r="W120" i="22" s="1"/>
  <c r="C114" i="22"/>
  <c r="Z117" i="22" s="1"/>
  <c r="B114" i="22"/>
  <c r="W117" i="22" s="1"/>
  <c r="J108" i="22"/>
  <c r="Z114" i="22" s="1"/>
  <c r="I108" i="22"/>
  <c r="W114" i="22" s="1"/>
  <c r="B108" i="22"/>
  <c r="W108" i="22" s="1"/>
  <c r="C108" i="22"/>
  <c r="Z108" i="22" s="1"/>
  <c r="E91" i="22"/>
  <c r="AL72" i="22"/>
  <c r="E74" i="22"/>
  <c r="E73" i="22"/>
  <c r="J36" i="22"/>
  <c r="W38" i="22" s="1"/>
  <c r="X38" i="22"/>
  <c r="Y33" i="22"/>
  <c r="Y8" i="22"/>
  <c r="AA39" i="22"/>
  <c r="G80" i="22"/>
  <c r="G81" i="22"/>
  <c r="V16" i="22"/>
  <c r="W16" i="22"/>
  <c r="X16" i="22"/>
  <c r="Y16" i="22"/>
  <c r="Z16" i="22"/>
  <c r="AA16" i="22"/>
  <c r="AB16" i="22"/>
  <c r="A17" i="22"/>
  <c r="U16" i="22" s="1"/>
  <c r="U17" i="22" s="1"/>
  <c r="A10" i="22"/>
  <c r="G158" i="22" l="1"/>
  <c r="G159" i="22"/>
  <c r="V157" i="22"/>
  <c r="B133" i="22" l="1"/>
  <c r="V137" i="22" s="1"/>
  <c r="C133" i="22"/>
  <c r="W137" i="22" s="1"/>
  <c r="X137" i="22"/>
  <c r="E133" i="22"/>
  <c r="Y137" i="22" s="1"/>
  <c r="AC138" i="22"/>
  <c r="AW138" i="22"/>
  <c r="F58" i="22"/>
  <c r="V54" i="22" l="1"/>
  <c r="W54" i="22"/>
  <c r="X54" i="22"/>
  <c r="Y54" i="22"/>
  <c r="Z54" i="22"/>
  <c r="AA54" i="22"/>
  <c r="AB54" i="22"/>
  <c r="AC54" i="22"/>
  <c r="AD54" i="22"/>
  <c r="AE54" i="22"/>
  <c r="AF54" i="22"/>
  <c r="AG54" i="22"/>
  <c r="G11" i="7"/>
  <c r="AU159" i="22"/>
  <c r="AA159" i="22"/>
  <c r="AU158" i="22"/>
  <c r="Q15" i="13"/>
  <c r="AN74" i="22"/>
  <c r="AO74" i="22"/>
  <c r="AP74" i="22"/>
  <c r="AQ74" i="22"/>
  <c r="AR74" i="22"/>
  <c r="AS74" i="22"/>
  <c r="AT74" i="22"/>
  <c r="AU74" i="22"/>
  <c r="AV74" i="22"/>
  <c r="AW74" i="22"/>
  <c r="AX74" i="22"/>
  <c r="AY74" i="22"/>
  <c r="AZ74" i="22"/>
  <c r="BA74" i="22"/>
  <c r="BB74" i="22"/>
  <c r="BC74" i="22"/>
  <c r="BD74" i="22"/>
  <c r="BE74" i="22"/>
  <c r="BF74" i="22"/>
  <c r="BG74" i="22"/>
  <c r="BH74" i="22"/>
  <c r="BI74" i="22"/>
  <c r="BJ74" i="22"/>
  <c r="AN73" i="22"/>
  <c r="AO73" i="22"/>
  <c r="AP73" i="22"/>
  <c r="AQ73" i="22"/>
  <c r="AR73" i="22"/>
  <c r="AS73" i="22"/>
  <c r="AT73" i="22"/>
  <c r="AU73" i="22"/>
  <c r="AV73" i="22"/>
  <c r="AW73" i="22"/>
  <c r="AX73" i="22"/>
  <c r="AY73" i="22"/>
  <c r="AZ73" i="22"/>
  <c r="BA73" i="22"/>
  <c r="BB73" i="22"/>
  <c r="BC73" i="22"/>
  <c r="BD73" i="22"/>
  <c r="BE73" i="22"/>
  <c r="BF73" i="22"/>
  <c r="BG73" i="22"/>
  <c r="BH73" i="22"/>
  <c r="BI73" i="22"/>
  <c r="BJ73" i="22"/>
  <c r="AC72" i="22"/>
  <c r="AD72" i="22"/>
  <c r="AE72" i="22"/>
  <c r="AF72" i="22"/>
  <c r="AG72" i="22"/>
  <c r="AH72" i="22"/>
  <c r="AI72" i="22"/>
  <c r="AJ72" i="22"/>
  <c r="AK72" i="22"/>
  <c r="W72" i="22"/>
  <c r="X72" i="22"/>
  <c r="Y72" i="22"/>
  <c r="Z72" i="22"/>
  <c r="AA72" i="22"/>
  <c r="AB72" i="22"/>
  <c r="V72" i="22"/>
  <c r="E81" i="22"/>
  <c r="C81" i="22"/>
  <c r="C91" i="22"/>
  <c r="C98" i="22"/>
  <c r="B91" i="22"/>
  <c r="V89" i="22"/>
  <c r="AO90" i="22"/>
  <c r="AP90" i="22"/>
  <c r="AQ90" i="22"/>
  <c r="AR90" i="22"/>
  <c r="AS90" i="22"/>
  <c r="AT90" i="22"/>
  <c r="AU90" i="22"/>
  <c r="AV90" i="22"/>
  <c r="AW90" i="22"/>
  <c r="AX90" i="22"/>
  <c r="AY90" i="22"/>
  <c r="AZ90" i="22"/>
  <c r="BA90" i="22"/>
  <c r="BB90" i="22"/>
  <c r="BC90" i="22"/>
  <c r="BD90" i="22"/>
  <c r="BE90" i="22"/>
  <c r="BF90" i="22"/>
  <c r="BG90" i="22"/>
  <c r="BH90" i="22"/>
  <c r="BI90" i="22"/>
  <c r="BJ90" i="22"/>
  <c r="W89" i="22"/>
  <c r="X89" i="22"/>
  <c r="Y89" i="22"/>
  <c r="Z89" i="22"/>
  <c r="AA89" i="22"/>
  <c r="AB89" i="22"/>
  <c r="AC89" i="22"/>
  <c r="AD89" i="22"/>
  <c r="AE89" i="22"/>
  <c r="AF89" i="22"/>
  <c r="AG89" i="22"/>
  <c r="AH89" i="22"/>
  <c r="AI89" i="22"/>
  <c r="AJ89" i="22"/>
  <c r="AK89" i="22"/>
  <c r="C74" i="22"/>
  <c r="H74" i="22" s="1"/>
  <c r="B74" i="22"/>
  <c r="C73" i="22"/>
  <c r="H73" i="22" s="1"/>
  <c r="C80" i="22"/>
  <c r="E80" i="22"/>
  <c r="B73" i="22"/>
  <c r="AH54" i="22"/>
  <c r="AK55" i="22"/>
  <c r="BE55" i="22"/>
  <c r="BF55" i="22"/>
  <c r="AN55" i="22"/>
  <c r="AO55" i="22"/>
  <c r="AP55" i="22"/>
  <c r="AQ55" i="22"/>
  <c r="AR55" i="22"/>
  <c r="AS55" i="22"/>
  <c r="AT55" i="22"/>
  <c r="AU55" i="22"/>
  <c r="AV55" i="22"/>
  <c r="AW55" i="22"/>
  <c r="AX55" i="22"/>
  <c r="AY55" i="22"/>
  <c r="AZ55" i="22"/>
  <c r="BA55" i="22"/>
  <c r="BB55" i="22"/>
  <c r="BC55" i="22"/>
  <c r="BD55" i="22"/>
  <c r="AM55" i="22"/>
  <c r="AL55" i="22"/>
  <c r="C58" i="22"/>
  <c r="E58" i="22"/>
  <c r="E63" i="22"/>
  <c r="B58" i="22"/>
  <c r="AU39" i="22"/>
  <c r="C36" i="22"/>
  <c r="X33" i="22" s="1"/>
  <c r="C43" i="22"/>
  <c r="AB34" i="22" s="1"/>
  <c r="AV34" i="22"/>
  <c r="B36" i="22"/>
  <c r="W33" i="22" s="1"/>
  <c r="C10" i="22"/>
  <c r="X8" i="22" s="1"/>
  <c r="B10" i="22"/>
  <c r="W8" i="22" s="1"/>
  <c r="V8" i="22"/>
  <c r="Q42" i="13"/>
  <c r="Q41" i="13"/>
  <c r="Q40" i="13"/>
  <c r="Q39" i="13"/>
  <c r="Q38" i="13"/>
  <c r="Q37" i="13"/>
  <c r="Q36" i="13"/>
  <c r="Q35" i="13"/>
  <c r="Q34" i="13"/>
  <c r="Q33" i="13"/>
  <c r="Q32" i="13"/>
  <c r="Q31" i="13"/>
  <c r="Q30" i="13"/>
  <c r="Q29" i="13"/>
  <c r="Q28" i="13"/>
  <c r="Q27" i="13"/>
  <c r="Q26" i="13"/>
  <c r="Q25" i="13"/>
  <c r="Q24" i="13"/>
  <c r="Q10" i="13"/>
  <c r="Q11" i="13"/>
  <c r="Q12" i="13"/>
  <c r="Q13" i="13"/>
  <c r="Q14" i="13"/>
  <c r="Q16" i="13"/>
  <c r="Q17" i="13"/>
  <c r="Q18" i="13"/>
  <c r="Q19" i="13"/>
  <c r="Q20" i="13"/>
  <c r="Q21" i="13"/>
  <c r="Q22" i="13"/>
  <c r="Q9" i="13"/>
  <c r="G73" i="22" l="1"/>
  <c r="G74" i="22"/>
</calcChain>
</file>

<file path=xl/sharedStrings.xml><?xml version="1.0" encoding="utf-8"?>
<sst xmlns="http://schemas.openxmlformats.org/spreadsheetml/2006/main" count="1271" uniqueCount="321">
  <si>
    <t>Borough</t>
  </si>
  <si>
    <t>City of London</t>
  </si>
  <si>
    <t>Barnet</t>
  </si>
  <si>
    <t>Bexley</t>
  </si>
  <si>
    <t>Brent</t>
  </si>
  <si>
    <t>Bromley</t>
  </si>
  <si>
    <t>Camden</t>
  </si>
  <si>
    <t>Croydon</t>
  </si>
  <si>
    <t>Ealing</t>
  </si>
  <si>
    <t>Enfield</t>
  </si>
  <si>
    <t>Greenwich</t>
  </si>
  <si>
    <t>Hackney</t>
  </si>
  <si>
    <t>Haringey</t>
  </si>
  <si>
    <t>Harrow</t>
  </si>
  <si>
    <t>Havering</t>
  </si>
  <si>
    <t>Hillingdon</t>
  </si>
  <si>
    <t>Hounslow</t>
  </si>
  <si>
    <t>Islington</t>
  </si>
  <si>
    <t>Kingston upon Thames</t>
  </si>
  <si>
    <t>Lambeth</t>
  </si>
  <si>
    <t>Lewisham</t>
  </si>
  <si>
    <t>Merton</t>
  </si>
  <si>
    <t>Newham</t>
  </si>
  <si>
    <t>Redbridge</t>
  </si>
  <si>
    <t>Richmond upon Thames</t>
  </si>
  <si>
    <t>Southwark</t>
  </si>
  <si>
    <t>Sutton</t>
  </si>
  <si>
    <t>Tower Hamlets</t>
  </si>
  <si>
    <t>Waltham Forest</t>
  </si>
  <si>
    <t>Wandsworth</t>
  </si>
  <si>
    <t>Westminster</t>
  </si>
  <si>
    <t>Hammersmith &amp; Fulham</t>
  </si>
  <si>
    <t>Kensington &amp; Chelsea</t>
  </si>
  <si>
    <t>Inner London</t>
  </si>
  <si>
    <t>Barking &amp; Dagenham</t>
  </si>
  <si>
    <t>Outer London</t>
  </si>
  <si>
    <t>2014/15 to 2016/17</t>
  </si>
  <si>
    <t>2013/14 to 2015/16</t>
  </si>
  <si>
    <t>2012/13 to 2014/15</t>
  </si>
  <si>
    <t>https://tfl.gov.uk/corporate/about-tfl/how-we-work/planning-for-the-future/consultations-and-surveys/london-travel-demand-survey</t>
  </si>
  <si>
    <t>Three questionnaires are carried out:</t>
  </si>
  <si>
    <t>The London Travel Demand Survey is a survey of personal travel by London residents, with 8,000 households surveyed each financial year. The survey has been carried out since 2005/06.</t>
  </si>
  <si>
    <t>Household - basic demographic information such as income, housing tenure and vehicle ownership.</t>
  </si>
  <si>
    <t>Individual - completed by all members of the household aged five and over. This includes further demographic and travel-related information such as working status, frequency of use of transport modes, and details of driving licences and public transport tickets held.</t>
  </si>
  <si>
    <t>Trip sheets - completed by every household member aged five and over. This gathers data on all trips made on a designated travel day. Details captured include trip purposes, modes used, trip start and end times, and the locations of trip origins and destinations.</t>
  </si>
  <si>
    <t>For more information, visit:</t>
  </si>
  <si>
    <t>Department for Transport (DfT) traffic statistics provide estimates of the vehicle kilometres travelled each year in Great Britain, by vehicle type, road category and region.</t>
  </si>
  <si>
    <t>Final annual road traffic estimates are mainly based on around ten thousand manual counts, which are combined with ATC data and road lengths to produce overall estimates.</t>
  </si>
  <si>
    <t>Traffic estimates for major roads are based on a census whereas traffic estimates for minor roads are estimated by calculating growth rates from a fixed sample of count points on the minor road network.</t>
  </si>
  <si>
    <t>https://www.gov.uk/government/collections/road-traffic-statistics</t>
  </si>
  <si>
    <t>Mayor's Transport Strategy Outcome Indicators</t>
  </si>
  <si>
    <t xml:space="preserve">Outer London </t>
  </si>
  <si>
    <t>Observed</t>
  </si>
  <si>
    <t>Trajectory</t>
  </si>
  <si>
    <t>2021</t>
  </si>
  <si>
    <t>Total commercial vehicles</t>
  </si>
  <si>
    <t>% difference compared to 2015 baseline</t>
  </si>
  <si>
    <t>A good public transport experience</t>
  </si>
  <si>
    <t>Healthy Streets and healthy people</t>
  </si>
  <si>
    <t>Traffic will fall and congestion kept in check, allowing more efficient operations.</t>
  </si>
  <si>
    <t>Less road freight transport at peak times in central London</t>
  </si>
  <si>
    <t>All Londoners to be doing a healthy level of activity through travel</t>
  </si>
  <si>
    <t>http://content.tfl.gov.uk/strategic-cycling-analysis.pdf</t>
  </si>
  <si>
    <t xml:space="preserve">Traffic will fall and congestion kept in check, allowing more efficient operations </t>
  </si>
  <si>
    <t>Outcome 2: Vision Zero - Deaths and serious injuries from all road collisions to be eliminated from our streets</t>
  </si>
  <si>
    <t>Outcome 3b: Reduce the number of freight trips in the central London morning peak</t>
  </si>
  <si>
    <t>Outcome 3c: Reduce car ownership in London</t>
  </si>
  <si>
    <t>Outcome 4a: Reduced CO2 emissions</t>
  </si>
  <si>
    <t>Outcome 4b: Reduced NOx emissions</t>
  </si>
  <si>
    <t>Outcome 4c: Reduced particulate emissions (PM10)</t>
  </si>
  <si>
    <t>Outcome 4d: Reduced particulate emissions (PM2.5)</t>
  </si>
  <si>
    <t>Outcome 6: Everyone will be able to travel spontaneously and independently</t>
  </si>
  <si>
    <t>Outcome 7: Bus journeys will be quick and reliable, an attractive alternative to the car</t>
  </si>
  <si>
    <t>Outcome 1: London's streets will be healthy and more Londoners will travel actively</t>
  </si>
  <si>
    <t>Outcome 2: London's streets will be safe and secure</t>
  </si>
  <si>
    <t>Outcome 3: London's streets will be used more efficiently and have less traffic on them</t>
  </si>
  <si>
    <t>New homes and jobs</t>
  </si>
  <si>
    <t>Outcome 4: London's streets will be clean and green</t>
  </si>
  <si>
    <t>Outcome 5: The public transport network will meet the needs of a growing London</t>
  </si>
  <si>
    <t>Outcome 6: Public transport will be safe, affordable and accessible to all</t>
  </si>
  <si>
    <t>Outcome 7: Journeys by public transport will be pleasant, fast and reliable</t>
  </si>
  <si>
    <t>Outcome 8: Active, efficient and sustainable travel will be the best option in new developments</t>
  </si>
  <si>
    <t>Outcome 9: Transport investment will unlock the delivery of new homes and jobs</t>
  </si>
  <si>
    <t>Back to contents</t>
  </si>
  <si>
    <t xml:space="preserve">Measures: </t>
  </si>
  <si>
    <t>70% reduction in KSIs by 2030 on the 2010-14 baseline</t>
  </si>
  <si>
    <t>0 KSIs by 2041</t>
  </si>
  <si>
    <t>2005-09 baseline</t>
  </si>
  <si>
    <t>2010-14 baseline</t>
  </si>
  <si>
    <t>Walking, cycling and public transport % mode share by borough resident based on average daily trips</t>
  </si>
  <si>
    <t>Percentage of residents doing at least two x10 minutes of active travel a day by borough</t>
  </si>
  <si>
    <t>Outcome 1a: Londoners to do at least the 20 minutes of active travel they need to stay healthy each day</t>
  </si>
  <si>
    <t>Outcome 1b: Londoners have access to a safe and pleasant cycle network</t>
  </si>
  <si>
    <t>Overall aim: 80% walking, cycling and public transport</t>
  </si>
  <si>
    <t>Overall aim: Londoners’ trips to be on foot, by cycle or by public transport</t>
  </si>
  <si>
    <t>Killed and seriously injured casualties</t>
  </si>
  <si>
    <r>
      <rPr>
        <b/>
        <sz val="10"/>
        <color theme="1"/>
        <rFont val="NJFont Book"/>
        <family val="2"/>
      </rPr>
      <t>Observed data</t>
    </r>
    <r>
      <rPr>
        <sz val="10"/>
        <color theme="1"/>
        <rFont val="NJFont Book"/>
        <family val="2"/>
      </rPr>
      <t xml:space="preserve"> - source: London Travel Demand Survey (LTDS), percentage of residents aged 20 and over achieving two sessions of 10 minutes or more of walking or cycling per day</t>
    </r>
  </si>
  <si>
    <r>
      <rPr>
        <b/>
        <sz val="10"/>
        <color theme="1"/>
        <rFont val="NJFont Book"/>
        <family val="2"/>
      </rPr>
      <t>Trajectory data</t>
    </r>
    <r>
      <rPr>
        <sz val="10"/>
        <color theme="1"/>
        <rFont val="NJFont Book"/>
        <family val="2"/>
      </rPr>
      <t xml:space="preserve"> - source: Strategic Cycling Analysis</t>
    </r>
  </si>
  <si>
    <r>
      <rPr>
        <b/>
        <sz val="10"/>
        <color theme="1"/>
        <rFont val="NJFont Book"/>
        <family val="2"/>
      </rPr>
      <t>Observed data</t>
    </r>
    <r>
      <rPr>
        <sz val="10"/>
        <color theme="1"/>
        <rFont val="NJFont Book"/>
        <family val="2"/>
      </rPr>
      <t xml:space="preserve"> - source: Department for Transport road traffic statistics</t>
    </r>
  </si>
  <si>
    <t>2011/12 to 2013/14</t>
  </si>
  <si>
    <r>
      <rPr>
        <b/>
        <sz val="10"/>
        <color theme="1"/>
        <rFont val="NJFont Book"/>
        <family val="2"/>
      </rPr>
      <t>Trajectory data</t>
    </r>
    <r>
      <rPr>
        <sz val="10"/>
        <color theme="1"/>
        <rFont val="NJFont Book"/>
        <family val="2"/>
      </rPr>
      <t xml:space="preserve"> - source:  (TfL 2018)</t>
    </r>
  </si>
  <si>
    <t>Back</t>
  </si>
  <si>
    <t>Next</t>
  </si>
  <si>
    <t>Travel in London reports</t>
  </si>
  <si>
    <t>Mayor's Transport Strategy Supporting evidence Challenges and Opportunities for London's Transport Network to 2041</t>
  </si>
  <si>
    <t>Mayor's Transport Strategy: Supporting evidence Outcomes Summary Report</t>
  </si>
  <si>
    <t>Further data sources</t>
  </si>
  <si>
    <t>Outcome 3a: Reduce the volume of traffic in London</t>
  </si>
  <si>
    <r>
      <rPr>
        <b/>
        <sz val="10"/>
        <color theme="1"/>
        <rFont val="NJFont Book"/>
        <family val="2"/>
      </rPr>
      <t>Trajectory data</t>
    </r>
    <r>
      <rPr>
        <sz val="10"/>
        <color theme="1"/>
        <rFont val="NJFont Book"/>
        <family val="2"/>
      </rPr>
      <t xml:space="preserve"> - source: TfL Strategic Models, consistent with work for the MTS Evidence Base (2018)</t>
    </r>
  </si>
  <si>
    <t>Percentage of population within 400m of strategic cycle network by borough</t>
  </si>
  <si>
    <t>Percentage change by 2041</t>
  </si>
  <si>
    <t>Percentage change by 2021</t>
  </si>
  <si>
    <t>Number of cars owned</t>
  </si>
  <si>
    <t>CO2 emissions (in tonnes) from road transport</t>
  </si>
  <si>
    <t>TfL PCOC model</t>
  </si>
  <si>
    <t>Source: Department for Transport</t>
  </si>
  <si>
    <t>https://data.london.gov.uk/dataset/licensed-vehicles-numbers-borough</t>
  </si>
  <si>
    <t>Annual vehicle kilometres (millions)</t>
  </si>
  <si>
    <r>
      <rPr>
        <b/>
        <sz val="10"/>
        <color theme="1"/>
        <rFont val="NJFont Book"/>
        <family val="2"/>
      </rPr>
      <t>Observed data</t>
    </r>
    <r>
      <rPr>
        <sz val="10"/>
        <color theme="1"/>
        <rFont val="NJFont Book"/>
        <family val="2"/>
      </rPr>
      <t xml:space="preserve"> - source: Number of licensed vehicles, all PLG (Private or Light Goods Vehicles)</t>
    </r>
  </si>
  <si>
    <t>NOx emissions (in tonnes) from road transport</t>
  </si>
  <si>
    <t>PM2.5 emissions (in tonnes) from road transport</t>
  </si>
  <si>
    <t>PM10 emissions (in tonnes) from road transport</t>
  </si>
  <si>
    <t>Public Transport (Rail, Underground/DLR, Bus/Tram) Trips per day (000s)</t>
  </si>
  <si>
    <t>Bus speeds (mph)</t>
  </si>
  <si>
    <t>For 80 per cent of trips to be made by active, efficient and sustainable modes – public transport, walking and cycling – by 2041</t>
  </si>
  <si>
    <t>https://www.gov.uk/government/uploads/system/uploads/attachment_data/file/213740/dh_128145.pdf</t>
  </si>
  <si>
    <t xml:space="preserve">The physical activity guidance of the Chief Medical Officer states that everybody needs to be active every day in periods of ten minutes or more to reach a minimum of 150 minutes of activity per week for adults or 60 minutes of activity per day for children aged over 5 years. </t>
  </si>
  <si>
    <t>https://www.gov.uk/government/publications/everybody-active-every-day-a-framework-to-embed-physical-activity-into-daily-life</t>
  </si>
  <si>
    <t>Active travel is the main way that Londoners stay active and is the easiest way for people to build short periods of activity into their daily routine.</t>
  </si>
  <si>
    <t>Public Health England Guidance ‘Everybody active, every day’ shows that building activity into the daily routine through walking or cycling for travel purposes is the most effective means of achieving the recommended physical activity level for the majority of the population.</t>
  </si>
  <si>
    <t xml:space="preserve">In London the majority of people walk each week and report wishing to walk or cycle more if the conditions where amenable to do so. </t>
  </si>
  <si>
    <t>Physical activity guidelines for adults</t>
  </si>
  <si>
    <t>Everybody active, every day: a framework to embed physical activity into daily life</t>
  </si>
  <si>
    <r>
      <rPr>
        <b/>
        <sz val="10"/>
        <color theme="1"/>
        <rFont val="NJFont Book"/>
        <family val="2"/>
      </rPr>
      <t>Trajectory data</t>
    </r>
    <r>
      <rPr>
        <sz val="10"/>
        <color theme="1"/>
        <rFont val="NJFont Book"/>
        <family val="2"/>
      </rPr>
      <t xml:space="preserve"> - source: TfL and King’s College London modelling</t>
    </r>
  </si>
  <si>
    <t>Modelling takes into account:</t>
  </si>
  <si>
    <t>(i) planned introduction of the ULEZ in 2019</t>
  </si>
  <si>
    <t>(ii) proposed changes to the LEZ for heavy vehicles in 2020</t>
  </si>
  <si>
    <t>(iii) proposed expansion to the ULEZ to the North and South Circulars in 2021</t>
  </si>
  <si>
    <t>(iv) full conversion of the TfL bus fleet to zero emission, (v) conversion of private road vehicles to zero emission, following the Roadmap to Zero Emission Road Transport set out in the MTS document</t>
  </si>
  <si>
    <t>Forecast changes to road traffic in London, and technological changes to London’s road vehicle fleet including:</t>
  </si>
  <si>
    <t xml:space="preserve">For more information, visit: </t>
  </si>
  <si>
    <t xml:space="preserve">https://www.gov.uk/government/collections/road-accidents-and-safety-statistics </t>
  </si>
  <si>
    <t>65% reduction in KSIs by 2022 on the 2005-09 baseline</t>
  </si>
  <si>
    <t>Outcome 5: Increase public transport use</t>
  </si>
  <si>
    <r>
      <rPr>
        <b/>
        <sz val="10"/>
        <color theme="1"/>
        <rFont val="NJFont Book"/>
        <family val="2"/>
      </rPr>
      <t>Observed data</t>
    </r>
    <r>
      <rPr>
        <sz val="10"/>
        <color theme="1"/>
        <rFont val="NJFont Book"/>
        <family val="2"/>
      </rPr>
      <t xml:space="preserve"> - source: TfL Central London Congestion Charge camera monitoring</t>
    </r>
  </si>
  <si>
    <t>Total</t>
  </si>
  <si>
    <t>Straight line trajectory calculated from 2014/15 - 2016/17 average to 2041 target</t>
  </si>
  <si>
    <t>http://content.tfl.gov.uk/travel-in-london-report-10.pdf</t>
  </si>
  <si>
    <t>All rights reserved. Reproduction permitted for research, private study and internal circulation within an organisation. Extracts may be reproduced provided the source is acknowledged.</t>
  </si>
  <si>
    <t>Disclaimer</t>
  </si>
  <si>
    <t>This publication is intended to provide accurate information. However, Transport for London (TfL) and the authors accept no liability or responsibility for any errors or omissions or for any damage or loss arising from use of the information provided.</t>
  </si>
  <si>
    <t>Number of commercial vehicles entering Central London Congestion Charge Zone</t>
  </si>
  <si>
    <r>
      <rPr>
        <b/>
        <sz val="10"/>
        <rFont val="NJFont Book"/>
        <family val="2"/>
      </rPr>
      <t>All data</t>
    </r>
    <r>
      <rPr>
        <sz val="10"/>
        <rFont val="NJFont Book"/>
        <family val="2"/>
      </rPr>
      <t xml:space="preserve"> - source: TfL Strategic Models, consistent with work for the MTS Evidence Base (2018)</t>
    </r>
  </si>
  <si>
    <t>Step-free station assumptions are consistent with the LU Strategic Planning Team's SFA database</t>
  </si>
  <si>
    <t>Bus journeys will be quick and reliable, an attractive alternative to the car</t>
  </si>
  <si>
    <r>
      <rPr>
        <b/>
        <sz val="12"/>
        <color rgb="FF000080"/>
        <rFont val="NJFont Book"/>
        <family val="2"/>
      </rPr>
      <t xml:space="preserve">Metric: </t>
    </r>
    <r>
      <rPr>
        <sz val="12"/>
        <color rgb="FF000080"/>
        <rFont val="NJFont Book"/>
        <family val="2"/>
      </rPr>
      <t>Average bus speeds from ibus in mph</t>
    </r>
  </si>
  <si>
    <r>
      <rPr>
        <b/>
        <sz val="12"/>
        <color rgb="FF000080"/>
        <rFont val="NJFont Book"/>
        <family val="2"/>
      </rPr>
      <t>Measure:</t>
    </r>
    <r>
      <rPr>
        <sz val="12"/>
        <color rgb="FF000080"/>
        <rFont val="NJFont Book"/>
        <family val="2"/>
      </rPr>
      <t xml:space="preserve"> Bus speeds will improve by approximately 5 % to 15% London-wide by 2041, with particular improvements expected in inner London</t>
    </r>
  </si>
  <si>
    <r>
      <rPr>
        <b/>
        <sz val="12"/>
        <color rgb="FF000080"/>
        <rFont val="NJFont Book"/>
        <family val="2"/>
      </rPr>
      <t>MTS Outcome 7:</t>
    </r>
    <r>
      <rPr>
        <sz val="12"/>
        <color rgb="FF000080"/>
        <rFont val="NJFont Book"/>
        <family val="2"/>
      </rPr>
      <t xml:space="preserve"> Journeys by public transport will be pleasant, fast and reliable</t>
    </r>
  </si>
  <si>
    <t>Everyone will be able to travel spontaneously and independently</t>
  </si>
  <si>
    <r>
      <rPr>
        <b/>
        <sz val="12"/>
        <color rgb="FF000080"/>
        <rFont val="NJFont Book"/>
        <family val="2"/>
      </rPr>
      <t xml:space="preserve">Measure: </t>
    </r>
    <r>
      <rPr>
        <sz val="12"/>
        <color rgb="FF000080"/>
        <rFont val="NJFont Book"/>
        <family val="2"/>
      </rPr>
      <t>Reduce on average, the difference between total network and step-free network journey times by 50% by 2041</t>
    </r>
  </si>
  <si>
    <t>% change in travel time difference between 2015 and 2041</t>
  </si>
  <si>
    <r>
      <rPr>
        <b/>
        <sz val="12"/>
        <color rgb="FF000080"/>
        <rFont val="NJFont Book"/>
        <family val="2"/>
      </rPr>
      <t xml:space="preserve">Metric: </t>
    </r>
    <r>
      <rPr>
        <sz val="12"/>
        <color rgb="FF000080"/>
        <rFont val="NJFont Book"/>
        <family val="2"/>
      </rPr>
      <t>Average journey time using the full and step-free network (minutes)</t>
    </r>
  </si>
  <si>
    <r>
      <rPr>
        <b/>
        <sz val="12"/>
        <color rgb="FF000080"/>
        <rFont val="NJFont Book"/>
        <family val="2"/>
      </rPr>
      <t xml:space="preserve">MTS Outcome 5: </t>
    </r>
    <r>
      <rPr>
        <sz val="12"/>
        <color rgb="FF000080"/>
        <rFont val="NJFont Book"/>
        <family val="2"/>
      </rPr>
      <t>The public transport network will meet the needs of a growing London</t>
    </r>
  </si>
  <si>
    <t>Between 14 and 15 million trips will be made by public transport every day by 2041</t>
  </si>
  <si>
    <r>
      <rPr>
        <b/>
        <sz val="12"/>
        <color rgb="FF000080"/>
        <rFont val="NJFont Book"/>
        <family val="2"/>
      </rPr>
      <t>Measure:</t>
    </r>
    <r>
      <rPr>
        <sz val="12"/>
        <color rgb="FF000080"/>
        <rFont val="NJFont Book"/>
        <family val="2"/>
      </rPr>
      <t xml:space="preserve"> Increased number of trips per day by public transport</t>
    </r>
  </si>
  <si>
    <r>
      <rPr>
        <b/>
        <sz val="12"/>
        <color rgb="FF000080"/>
        <rFont val="NJFont Book"/>
        <family val="2"/>
      </rPr>
      <t>MTS Outcome 4d:</t>
    </r>
    <r>
      <rPr>
        <sz val="12"/>
        <color rgb="FF000080"/>
        <rFont val="NJFont Book"/>
        <family val="2"/>
      </rPr>
      <t xml:space="preserve"> London's streets will be clean and green</t>
    </r>
  </si>
  <si>
    <t>A 53% reduction in road transport PM2.5 emissions by 2041</t>
  </si>
  <si>
    <r>
      <rPr>
        <b/>
        <sz val="12"/>
        <color rgb="FF000080"/>
        <rFont val="NJFont Book"/>
        <family val="2"/>
      </rPr>
      <t>MTS Outcome 1a:</t>
    </r>
    <r>
      <rPr>
        <sz val="12"/>
        <color rgb="FF000080"/>
        <rFont val="NJFont Book"/>
        <family val="2"/>
      </rPr>
      <t xml:space="preserve"> London’s streets will be healthy and more Londoners will travel actively</t>
    </r>
  </si>
  <si>
    <r>
      <rPr>
        <b/>
        <sz val="12"/>
        <color rgb="FF000080"/>
        <rFont val="NJFont Book"/>
        <family val="2"/>
      </rPr>
      <t>Measure:</t>
    </r>
    <r>
      <rPr>
        <sz val="12"/>
        <color rgb="FF000080"/>
        <rFont val="NJFont Book"/>
        <family val="2"/>
      </rPr>
      <t xml:space="preserve"> Londoners to do at least the 20 minutes of active travel they need to stay healthy each day by 2041</t>
    </r>
  </si>
  <si>
    <t>Demonstrated by 70 per cent of people reporting two periods of ten minutes spent walking or cycling on the previous day</t>
  </si>
  <si>
    <r>
      <rPr>
        <b/>
        <sz val="12"/>
        <color rgb="FF000080"/>
        <rFont val="NJFont Book"/>
        <family val="2"/>
      </rPr>
      <t>Metric:</t>
    </r>
    <r>
      <rPr>
        <sz val="12"/>
        <color rgb="FF000080"/>
        <rFont val="NJFont Book"/>
        <family val="2"/>
      </rPr>
      <t xml:space="preserve"> LTDS borough residents. Proportion of London residents doing at least two x 10 minutes of active travel a day (or a single block of 20 minutes or more)</t>
    </r>
  </si>
  <si>
    <r>
      <rPr>
        <b/>
        <sz val="12"/>
        <color rgb="FF000080"/>
        <rFont val="NJFont Book"/>
        <family val="2"/>
      </rPr>
      <t xml:space="preserve">Measure: </t>
    </r>
    <r>
      <rPr>
        <sz val="12"/>
        <color rgb="FF000080"/>
        <rFont val="NJFont Book"/>
        <family val="2"/>
      </rPr>
      <t>Active, efficient and sustainable (walking, cycling and public transport) mode share</t>
    </r>
  </si>
  <si>
    <r>
      <rPr>
        <b/>
        <sz val="12"/>
        <color rgb="FF000080"/>
        <rFont val="NJFont Book"/>
        <family val="2"/>
      </rPr>
      <t xml:space="preserve">Metric: </t>
    </r>
    <r>
      <rPr>
        <sz val="12"/>
        <color rgb="FF000080"/>
        <rFont val="NJFont Book"/>
        <family val="2"/>
      </rPr>
      <t>LTDS borough residents mode share based on average daily trips. Base period 2013/14 - 2015/16.</t>
    </r>
  </si>
  <si>
    <r>
      <rPr>
        <b/>
        <sz val="12"/>
        <color rgb="FF000080"/>
        <rFont val="NJFont Book"/>
        <family val="2"/>
      </rPr>
      <t>MTS Outcome 1b</t>
    </r>
    <r>
      <rPr>
        <sz val="12"/>
        <color rgb="FF000080"/>
        <rFont val="NJFont Book"/>
        <family val="2"/>
      </rPr>
      <t>: London’s streets will be healthy and more Londoners will travel actively</t>
    </r>
  </si>
  <si>
    <t>Walking or cycling will be the best choice for shorter journeys</t>
  </si>
  <si>
    <r>
      <rPr>
        <b/>
        <sz val="12"/>
        <color rgb="FF000080"/>
        <rFont val="NJFont Book"/>
        <family val="2"/>
      </rPr>
      <t>Measure:</t>
    </r>
    <r>
      <rPr>
        <sz val="12"/>
        <color rgb="FF000080"/>
        <rFont val="NJFont Book"/>
        <family val="2"/>
      </rPr>
      <t xml:space="preserve"> 70% of Londoners will live within 400m of the London-wide strategic cycle network by 2041</t>
    </r>
  </si>
  <si>
    <r>
      <rPr>
        <b/>
        <sz val="12"/>
        <color rgb="FF000080"/>
        <rFont val="NJFont Book"/>
        <family val="2"/>
      </rPr>
      <t>Metric:</t>
    </r>
    <r>
      <rPr>
        <sz val="12"/>
        <color rgb="FF000080"/>
        <rFont val="NJFont Book"/>
        <family val="2"/>
      </rPr>
      <t xml:space="preserve"> GIS analysis and Strategic Cycling Analysis</t>
    </r>
  </si>
  <si>
    <r>
      <rPr>
        <b/>
        <sz val="12"/>
        <color rgb="FF000080"/>
        <rFont val="NJFont Book"/>
        <family val="2"/>
      </rPr>
      <t>Metric:</t>
    </r>
    <r>
      <rPr>
        <sz val="12"/>
        <color rgb="FF000080"/>
        <rFont val="NJFont Book"/>
        <family val="2"/>
      </rPr>
      <t xml:space="preserve"> Casualties Killed or Seriously Injured (KSIs) according to STATS19 data</t>
    </r>
  </si>
  <si>
    <r>
      <rPr>
        <b/>
        <sz val="12"/>
        <color rgb="FF000080"/>
        <rFont val="NJFont Book"/>
        <family val="2"/>
      </rPr>
      <t xml:space="preserve">MTS Outcome 3a: </t>
    </r>
    <r>
      <rPr>
        <sz val="12"/>
        <color rgb="FF000080"/>
        <rFont val="NJFont Book"/>
        <family val="2"/>
      </rPr>
      <t>London's streets will be used more efficiently and have less traffic on them</t>
    </r>
  </si>
  <si>
    <r>
      <rPr>
        <b/>
        <sz val="12"/>
        <color rgb="FF000080"/>
        <rFont val="NJFont Book"/>
        <family val="2"/>
      </rPr>
      <t>Measure:</t>
    </r>
    <r>
      <rPr>
        <sz val="12"/>
        <color rgb="FF000080"/>
        <rFont val="NJFont Book"/>
        <family val="2"/>
      </rPr>
      <t xml:space="preserve"> a 10-15 per cent reduction in vehicle kilometres by 2041</t>
    </r>
  </si>
  <si>
    <r>
      <rPr>
        <b/>
        <sz val="12"/>
        <color rgb="FF000080"/>
        <rFont val="NJFont Book"/>
        <family val="2"/>
      </rPr>
      <t>Metric:</t>
    </r>
    <r>
      <rPr>
        <sz val="12"/>
        <color rgb="FF000080"/>
        <rFont val="NJFont Book"/>
        <family val="2"/>
      </rPr>
      <t xml:space="preserve"> DfT road traffic statistics</t>
    </r>
  </si>
  <si>
    <r>
      <rPr>
        <b/>
        <sz val="12"/>
        <color rgb="FF000080"/>
        <rFont val="NJFont Book"/>
        <family val="2"/>
      </rPr>
      <t>MTS Outcome 3b:</t>
    </r>
    <r>
      <rPr>
        <sz val="12"/>
        <color rgb="FF000080"/>
        <rFont val="NJFont Book"/>
        <family val="2"/>
      </rPr>
      <t xml:space="preserve"> London's streets will be used more efficiently and have less traffic on them</t>
    </r>
  </si>
  <si>
    <r>
      <rPr>
        <b/>
        <sz val="12"/>
        <color rgb="FF000080"/>
        <rFont val="NJFont Book"/>
        <family val="2"/>
      </rPr>
      <t xml:space="preserve">Measure: </t>
    </r>
    <r>
      <rPr>
        <sz val="12"/>
        <color rgb="FF000080"/>
        <rFont val="NJFont Book"/>
        <family val="2"/>
      </rPr>
      <t>A 10 per cent reduction in morning peak freight transport in central London by 2026</t>
    </r>
  </si>
  <si>
    <r>
      <rPr>
        <b/>
        <sz val="12"/>
        <color rgb="FF000080"/>
        <rFont val="NJFont Book"/>
        <family val="2"/>
      </rPr>
      <t>Metric:</t>
    </r>
    <r>
      <rPr>
        <sz val="12"/>
        <color rgb="FF000080"/>
        <rFont val="NJFont Book"/>
        <family val="2"/>
      </rPr>
      <t xml:space="preserve"> Light goods vehicles and heavy goods vehicles captured by Central London Congestion Charge camera monitoring.</t>
    </r>
  </si>
  <si>
    <r>
      <rPr>
        <b/>
        <sz val="12"/>
        <color rgb="FF000080"/>
        <rFont val="NJFont Book"/>
        <family val="2"/>
      </rPr>
      <t>MTS Outcome 3c:</t>
    </r>
    <r>
      <rPr>
        <sz val="12"/>
        <color rgb="FF000080"/>
        <rFont val="NJFont Book"/>
        <family val="2"/>
      </rPr>
      <t xml:space="preserve"> London's streets will be clean and green.</t>
    </r>
  </si>
  <si>
    <r>
      <rPr>
        <b/>
        <sz val="12"/>
        <color rgb="FF000080"/>
        <rFont val="NJFont Book"/>
        <family val="2"/>
      </rPr>
      <t>Measure:</t>
    </r>
    <r>
      <rPr>
        <sz val="12"/>
        <color rgb="FF000080"/>
        <rFont val="NJFont Book"/>
        <family val="2"/>
      </rPr>
      <t xml:space="preserve"> Household car ownership. 250,000 fewer cars owned in London by 2041</t>
    </r>
  </si>
  <si>
    <r>
      <rPr>
        <b/>
        <sz val="12"/>
        <color rgb="FF000080"/>
        <rFont val="NJFont Book"/>
        <family val="2"/>
      </rPr>
      <t>Metric:</t>
    </r>
    <r>
      <rPr>
        <sz val="12"/>
        <color rgb="FF000080"/>
        <rFont val="NJFont Book"/>
        <family val="2"/>
      </rPr>
      <t xml:space="preserve"> Number of licensed vehicles by borough</t>
    </r>
  </si>
  <si>
    <r>
      <rPr>
        <b/>
        <sz val="12"/>
        <color rgb="FF000080"/>
        <rFont val="NJFont Book"/>
        <family val="2"/>
      </rPr>
      <t>Measure:</t>
    </r>
    <r>
      <rPr>
        <sz val="12"/>
        <color rgb="FF000080"/>
        <rFont val="NJFont Book"/>
        <family val="2"/>
      </rPr>
      <t xml:space="preserve"> Reduction in CO2 emissions (in tonnes) from road transport</t>
    </r>
  </si>
  <si>
    <t>A 72 per cent reduction in carbon dioxide (CO2) emissions from transport (excluding aviation) by 2041</t>
  </si>
  <si>
    <r>
      <rPr>
        <b/>
        <sz val="12"/>
        <color rgb="FF000080"/>
        <rFont val="NJFont Book"/>
        <family val="2"/>
      </rPr>
      <t>Metric:</t>
    </r>
    <r>
      <rPr>
        <sz val="12"/>
        <color rgb="FF000080"/>
        <rFont val="NJFont Book"/>
        <family val="2"/>
      </rPr>
      <t xml:space="preserve"> CO2 emissions (in tonnes) from road transport within the borough, base year 2013</t>
    </r>
  </si>
  <si>
    <r>
      <rPr>
        <b/>
        <sz val="12"/>
        <color rgb="FF000080"/>
        <rFont val="NJFont Book"/>
        <family val="2"/>
      </rPr>
      <t>Metric:</t>
    </r>
    <r>
      <rPr>
        <sz val="12"/>
        <color rgb="FF000080"/>
        <rFont val="NJFont Book"/>
        <family val="2"/>
      </rPr>
      <t xml:space="preserve"> NOx emissions (in tonnes) from road transport within the borough, base year 2013</t>
    </r>
  </si>
  <si>
    <t>A 94% reduction in road transport NOx emissions by 2041</t>
  </si>
  <si>
    <r>
      <rPr>
        <b/>
        <sz val="12"/>
        <color rgb="FF000080"/>
        <rFont val="NJFont Book"/>
        <family val="2"/>
      </rPr>
      <t>MTS Outcome 4b:</t>
    </r>
    <r>
      <rPr>
        <sz val="12"/>
        <color rgb="FF000080"/>
        <rFont val="NJFont Book"/>
        <family val="2"/>
      </rPr>
      <t xml:space="preserve"> London's streets will be clean and green</t>
    </r>
  </si>
  <si>
    <r>
      <rPr>
        <b/>
        <sz val="12"/>
        <color rgb="FF000080"/>
        <rFont val="NJFont Book"/>
        <family val="2"/>
      </rPr>
      <t xml:space="preserve">MTS Outcome 4a: </t>
    </r>
    <r>
      <rPr>
        <sz val="12"/>
        <color rgb="FF000080"/>
        <rFont val="NJFont Book"/>
        <family val="2"/>
      </rPr>
      <t>London's streets will be clean and green</t>
    </r>
  </si>
  <si>
    <r>
      <rPr>
        <b/>
        <sz val="12"/>
        <color rgb="FF000080"/>
        <rFont val="NJFont Book"/>
        <family val="2"/>
      </rPr>
      <t>MTS Outcome 4c:</t>
    </r>
    <r>
      <rPr>
        <sz val="12"/>
        <color rgb="FF000080"/>
        <rFont val="NJFont Book"/>
        <family val="2"/>
      </rPr>
      <t xml:space="preserve"> London's streets will be clean and green</t>
    </r>
  </si>
  <si>
    <t>A 45% reduction in road transport PM10 emissions by 2041</t>
  </si>
  <si>
    <r>
      <rPr>
        <b/>
        <sz val="12"/>
        <color rgb="FF000080"/>
        <rFont val="NJFont Book"/>
        <family val="2"/>
      </rPr>
      <t>Metric:</t>
    </r>
    <r>
      <rPr>
        <sz val="12"/>
        <color rgb="FF000080"/>
        <rFont val="NJFont Book"/>
        <family val="2"/>
      </rPr>
      <t xml:space="preserve"> PM10 emissions (in tonnes) from road transport within the borough, base year 2013</t>
    </r>
  </si>
  <si>
    <r>
      <rPr>
        <b/>
        <sz val="12"/>
        <color rgb="FF000080"/>
        <rFont val="NJFont Book"/>
        <family val="2"/>
      </rPr>
      <t xml:space="preserve">Measure: </t>
    </r>
    <r>
      <rPr>
        <sz val="12"/>
        <color rgb="FF000080"/>
        <rFont val="NJFont Book"/>
        <family val="2"/>
      </rPr>
      <t>Reduction in NOx emissions (in tonnes) from road transport</t>
    </r>
  </si>
  <si>
    <r>
      <rPr>
        <b/>
        <sz val="12"/>
        <color rgb="FF000080"/>
        <rFont val="NJFont Book"/>
        <family val="2"/>
      </rPr>
      <t xml:space="preserve">Measure: </t>
    </r>
    <r>
      <rPr>
        <sz val="12"/>
        <color rgb="FF000080"/>
        <rFont val="NJFont Book"/>
        <family val="2"/>
      </rPr>
      <t>Reduction in PM10 emissions (in tonnes) from road transport</t>
    </r>
  </si>
  <si>
    <r>
      <rPr>
        <b/>
        <sz val="12"/>
        <color rgb="FF000080"/>
        <rFont val="NJFont Book"/>
        <family val="2"/>
      </rPr>
      <t xml:space="preserve">Metric: </t>
    </r>
    <r>
      <rPr>
        <sz val="12"/>
        <color rgb="FF000080"/>
        <rFont val="NJFont Book"/>
        <family val="2"/>
      </rPr>
      <t>PM10 and PM2.5 emissions (in tonnes) from road transport within the borough, base year 2013</t>
    </r>
  </si>
  <si>
    <r>
      <rPr>
        <b/>
        <sz val="12"/>
        <color rgb="FF000080"/>
        <rFont val="NJFont Book"/>
        <family val="2"/>
      </rPr>
      <t xml:space="preserve">Measure: </t>
    </r>
    <r>
      <rPr>
        <sz val="12"/>
        <color rgb="FF000080"/>
        <rFont val="NJFont Book"/>
        <family val="2"/>
      </rPr>
      <t>Reduction in PM2.5 emissions (in tonnes) from road transport</t>
    </r>
  </si>
  <si>
    <t>Mayor's Transport Strategy Outcomes</t>
  </si>
  <si>
    <t>London Travel Demand Survey</t>
  </si>
  <si>
    <t>Analysis of Cycling Potential 2016</t>
  </si>
  <si>
    <t>Analysis of Walking Potential 2016</t>
  </si>
  <si>
    <t>Travel in London report 10</t>
  </si>
  <si>
    <t>Interim years assume a linear trajectory</t>
  </si>
  <si>
    <t>All boroughs have a range for 2041, those in central London also have a range for 2021</t>
  </si>
  <si>
    <t>Strategic Cycling Analysis - Identifying future cycling demand in London June 2017</t>
  </si>
  <si>
    <t>There are no outcome indicators for this outcome</t>
  </si>
  <si>
    <t>Includes exhaust CO2 emissions and CO2 emissions from the charging of electric vehicles</t>
  </si>
  <si>
    <t xml:space="preserve">For more information, visit section 6.6 page 146: </t>
  </si>
  <si>
    <t>Borough:</t>
  </si>
  <si>
    <t>Trajectory (high)</t>
  </si>
  <si>
    <t>Trajectory (low)</t>
  </si>
  <si>
    <t>(high)</t>
  </si>
  <si>
    <t>(low)</t>
  </si>
  <si>
    <r>
      <rPr>
        <b/>
        <sz val="12"/>
        <color rgb="FF000080"/>
        <rFont val="NJFont Book"/>
        <family val="2"/>
      </rPr>
      <t xml:space="preserve">Metric: </t>
    </r>
    <r>
      <rPr>
        <sz val="12"/>
        <color rgb="FF000080"/>
        <rFont val="NJFont Book"/>
        <family val="2"/>
      </rPr>
      <t>Trips per day by borough of residence. Reported as three-year moving average. Base year 2013/14-2015/16</t>
    </r>
  </si>
  <si>
    <t>2016/17</t>
  </si>
  <si>
    <t>2017/18</t>
  </si>
  <si>
    <t>Observed 2015
Average journey time using full network (minutes)</t>
  </si>
  <si>
    <t>Observed 2015
Average journey time using step-free network (minutes)</t>
  </si>
  <si>
    <t>Observed 2015
Time difference (minutes)</t>
  </si>
  <si>
    <t>Trajectory 2041
Average journey time using full network (minutes)</t>
  </si>
  <si>
    <t>Trajectory 2041
Average journey time using step-free network (minutes)</t>
  </si>
  <si>
    <t>Trajectory 2041
Time difference (minutes)</t>
  </si>
  <si>
    <t>Select borough name from drop-down menu in cell B2</t>
  </si>
  <si>
    <t>Active, efficient and sustainable mode share</t>
  </si>
  <si>
    <t>Borough dashboard</t>
  </si>
  <si>
    <r>
      <rPr>
        <b/>
        <sz val="12"/>
        <color rgb="FF000080"/>
        <rFont val="NJFont Book"/>
        <family val="2"/>
      </rPr>
      <t xml:space="preserve">MTS Outcome 6: </t>
    </r>
    <r>
      <rPr>
        <sz val="12"/>
        <color rgb="FF000080"/>
        <rFont val="NJFont Book"/>
        <family val="2"/>
      </rPr>
      <t>Public transport will be safe, affordable and accessible to all</t>
    </r>
  </si>
  <si>
    <t>Casualty data is reported for calendar years</t>
  </si>
  <si>
    <t>Information is reported for financial years.</t>
  </si>
  <si>
    <t>http://content.tfl.gov.uk/casualties-in-greater-london-2017.pdf</t>
  </si>
  <si>
    <t>Back estimates contain a level of uncertainty and will be refined as more collision data becomes available from the police.</t>
  </si>
  <si>
    <t>Observed with back casting applied</t>
  </si>
  <si>
    <t>Deaths and serious injuries from all road collisions to be eliminated from our streets</t>
  </si>
  <si>
    <r>
      <rPr>
        <b/>
        <sz val="12"/>
        <color rgb="FF000080"/>
        <rFont val="NJFont Book"/>
        <family val="2"/>
      </rPr>
      <t>MTS Outcome 2:</t>
    </r>
    <r>
      <rPr>
        <sz val="12"/>
        <color rgb="FF000080"/>
        <rFont val="NJFont Book"/>
        <family val="2"/>
      </rPr>
      <t xml:space="preserve"> London's streets will be safe and secure - Vision Zero</t>
    </r>
  </si>
  <si>
    <r>
      <rPr>
        <b/>
        <sz val="10"/>
        <rFont val="NJFont Book"/>
        <family val="2"/>
      </rPr>
      <t>Observed data</t>
    </r>
    <r>
      <rPr>
        <sz val="10"/>
        <rFont val="NJFont Book"/>
        <family val="2"/>
      </rPr>
      <t xml:space="preserve"> - source: STATS19</t>
    </r>
  </si>
  <si>
    <t xml:space="preserve">Data presented is for road traffic collisions and casualties occurring on the public highway, involving personal injury in the Greater London area, and reported to the Metropolitan and City of London police services in accordance with the STATS 19 national reporting system including online collision self-reporting. </t>
  </si>
  <si>
    <t>Travel in London report 11</t>
  </si>
  <si>
    <r>
      <rPr>
        <b/>
        <sz val="10"/>
        <color theme="1"/>
        <rFont val="NJFont Book"/>
        <family val="2"/>
      </rPr>
      <t>Trajectory data</t>
    </r>
    <r>
      <rPr>
        <sz val="10"/>
        <color theme="1"/>
        <rFont val="NJFont Book"/>
        <family val="2"/>
      </rPr>
      <t xml:space="preserve"> - source: Linear trajectory from observed (with back casting applied) to meet the three sets of Vision Zero aims</t>
    </r>
  </si>
  <si>
    <r>
      <rPr>
        <b/>
        <sz val="10"/>
        <rFont val="NJFont Book"/>
        <family val="2"/>
      </rPr>
      <t>Observed with back casting applied data</t>
    </r>
    <r>
      <rPr>
        <sz val="10"/>
        <rFont val="NJFont Book"/>
        <family val="2"/>
      </rPr>
      <t xml:space="preserve"> - source: Transport for London, adjustment to STATS19 data based on analysis undertaken with the Transport Research Laboratory (TRL) to back cast the number of casualties that would have been reported by the police using an injury-defined rather than a severity-defined system </t>
    </r>
  </si>
  <si>
    <t>Road danger reduction and safety statistics</t>
  </si>
  <si>
    <t>2015/16 to 2017/18</t>
  </si>
  <si>
    <t>Observed 2018
Average journey time using full network (minutes)</t>
  </si>
  <si>
    <t>Observed 2018
Average journey time using step-free network (minutes)</t>
  </si>
  <si>
    <t>Observed 2018
Time difference (minutes)</t>
  </si>
  <si>
    <t>2015/16</t>
  </si>
  <si>
    <t>https://tfl.gov.uk/corporate/publications-and-reports/buses-performance-data#on-this-page-4</t>
  </si>
  <si>
    <t>Percentage of trips by main mode (%)</t>
  </si>
  <si>
    <t>Trips per day</t>
  </si>
  <si>
    <t>National Rail/Overground</t>
  </si>
  <si>
    <t>Underground/ DLR</t>
  </si>
  <si>
    <t>Bus/tram</t>
  </si>
  <si>
    <t>Taxi/Other</t>
  </si>
  <si>
    <t>Car/motorcycle</t>
  </si>
  <si>
    <t>Cycle</t>
  </si>
  <si>
    <t>Walk</t>
  </si>
  <si>
    <t>All modes</t>
  </si>
  <si>
    <t>Greater London</t>
  </si>
  <si>
    <t>Supplementary mode share data</t>
  </si>
  <si>
    <t>Back to borough dashboard</t>
  </si>
  <si>
    <t>Public Transport (Rail, Underground/DLR, Bus/Tram) Trips per day (000s) by borough resident based on average daily trips</t>
  </si>
  <si>
    <t>LIP target for 2041
Time difference (minutes)</t>
  </si>
  <si>
    <t>Not set</t>
  </si>
  <si>
    <t>LIP target</t>
  </si>
  <si>
    <t>LIP target (high)</t>
  </si>
  <si>
    <t>LIP target (low)</t>
  </si>
  <si>
    <t>CO2 emissions in tonnes</t>
  </si>
  <si>
    <t>All other emissions in tonnes</t>
  </si>
  <si>
    <t>PM10 observed</t>
  </si>
  <si>
    <t>PM10 trajectory</t>
  </si>
  <si>
    <t>PM10 LIP target</t>
  </si>
  <si>
    <t>PM2.5 observed</t>
  </si>
  <si>
    <t>PM2.5 trajectory</t>
  </si>
  <si>
    <t>PM2.5 LIP target</t>
  </si>
  <si>
    <t>https://data.london.gov.uk/dataset/london-atmospheric-emissions-inventory--laei--2016</t>
  </si>
  <si>
    <t>London Atmospheric Emissions Inventory</t>
  </si>
  <si>
    <r>
      <rPr>
        <b/>
        <sz val="10"/>
        <color theme="1"/>
        <rFont val="NJFont Book"/>
        <family val="2"/>
      </rPr>
      <t>2013 data</t>
    </r>
    <r>
      <rPr>
        <sz val="10"/>
        <color theme="1"/>
        <rFont val="NJFont Book"/>
        <family val="2"/>
      </rPr>
      <t xml:space="preserve"> - source: London Atmospheric Emissions Inventory</t>
    </r>
  </si>
  <si>
    <t>https://data.london.gov.uk/dataset/london-atmospheric-emissions-inventory-2013</t>
  </si>
  <si>
    <r>
      <rPr>
        <b/>
        <sz val="10"/>
        <color theme="1"/>
        <rFont val="NJFont Book"/>
        <family val="2"/>
      </rPr>
      <t>2016 data</t>
    </r>
    <r>
      <rPr>
        <sz val="10"/>
        <color theme="1"/>
        <rFont val="NJFont Book"/>
        <family val="2"/>
      </rPr>
      <t xml:space="preserve"> - source: London Atmospheric Emissions Inventory</t>
    </r>
  </si>
  <si>
    <t>Note, both 2013 and 2016 data was updated in March 2019 but for the purposes of consistency and target setting the 2013 data shown above is that which was issued in May 2018</t>
  </si>
  <si>
    <t>The Strategic Cycle Network is currently comprised of routes delivered (completed or awaiting wayfinding) through four cycle programmes: Cycle Superhighways, Central London Grid, Quietways and Mini-Hollands</t>
  </si>
  <si>
    <t xml:space="preserve">The population has been disaggregated to unit postcode level weighted by the number of domestic addresses recorded against each postcode to give a better 
geographic distribution of the population.
</t>
  </si>
  <si>
    <t>https://gismaps.im.tfl.gov.uk/playbook/home/webmap/viewer.html?webmap=1cf58bcdf0e04bec989774114dd39627</t>
  </si>
  <si>
    <r>
      <rPr>
        <b/>
        <sz val="10"/>
        <color theme="1"/>
        <rFont val="NJFont Book"/>
        <family val="2"/>
      </rPr>
      <t>2013 data</t>
    </r>
    <r>
      <rPr>
        <sz val="10"/>
        <color theme="1"/>
        <rFont val="NJFont Book"/>
        <family val="2"/>
      </rPr>
      <t xml:space="preserve"> - source: London Atmospheric Emissions Inventory but with cold starts removed</t>
    </r>
  </si>
  <si>
    <r>
      <rPr>
        <b/>
        <sz val="10"/>
        <color theme="1"/>
        <rFont val="NJFont Book"/>
        <family val="2"/>
      </rPr>
      <t>2016 data</t>
    </r>
    <r>
      <rPr>
        <sz val="10"/>
        <color theme="1"/>
        <rFont val="NJFont Book"/>
        <family val="2"/>
      </rPr>
      <t xml:space="preserve"> - source: London Atmospheric Emissions Inventory but with cold starts removed</t>
    </r>
  </si>
  <si>
    <r>
      <rPr>
        <b/>
        <sz val="10"/>
        <color theme="1"/>
        <rFont val="NJFont Book"/>
        <family val="2"/>
      </rPr>
      <t>Trajectory data</t>
    </r>
    <r>
      <rPr>
        <sz val="10"/>
        <color theme="1"/>
        <rFont val="NJFont Book"/>
        <family val="2"/>
      </rPr>
      <t xml:space="preserve"> - source: TfL and King’s College London modelling without cold starts</t>
    </r>
  </si>
  <si>
    <t>Both 2013 and 2016 figures do not include cold starts, this is so they are consistent with future trajectories</t>
  </si>
  <si>
    <t>Note, the 2013 data was updated in March 2019 but for the purposes of consistency and target settoing has not been updated</t>
  </si>
  <si>
    <t>Includes exhaust NOx emissions (except cold start emissions)</t>
  </si>
  <si>
    <t>Includes exhaust PM10 emissions (except cold start emissions) and PM10 emissions from tyre and brake wear</t>
  </si>
  <si>
    <t>Includes exhaust PM2.5 emission  (except cold start emissions) and PM2.5 emissions from tyre and brake wear</t>
  </si>
  <si>
    <t>2016/17 to 2018/19</t>
  </si>
  <si>
    <t>2018/19</t>
  </si>
  <si>
    <t>Observed 2019
Average journey time using full network (minutes)</t>
  </si>
  <si>
    <t>Observed 2019
Average journey time using step-free network (minutes)</t>
  </si>
  <si>
    <t>Observed 2019
Time difference (minutes)</t>
  </si>
  <si>
    <t>Baseline est.</t>
  </si>
  <si>
    <t>2017/18 to 2019/20</t>
  </si>
  <si>
    <r>
      <rPr>
        <b/>
        <sz val="10"/>
        <color theme="1"/>
        <rFont val="NJFont Book"/>
        <family val="2"/>
      </rPr>
      <t>Observed data</t>
    </r>
    <r>
      <rPr>
        <sz val="10"/>
        <color theme="1"/>
        <rFont val="NJFont Book"/>
        <family val="2"/>
      </rPr>
      <t xml:space="preserve"> - source: London Travel Demand Survey 2012/13 – 2019/20 and LTS home based travel. </t>
    </r>
  </si>
  <si>
    <r>
      <rPr>
        <b/>
        <sz val="12"/>
        <color rgb="FF000080"/>
        <rFont val="NJFont Book"/>
        <family val="2"/>
      </rPr>
      <t xml:space="preserve">Metric: </t>
    </r>
    <r>
      <rPr>
        <sz val="12"/>
        <color rgb="FF000080"/>
        <rFont val="NJFont Book"/>
        <family val="2"/>
      </rPr>
      <t>LTDS borough residents mode share based on average daily trips. Period 2017/18 - 2019/20</t>
    </r>
  </si>
  <si>
    <t>Londoners' trips by borough of residence, trips per day and shares by main mode, average day (7 day week), 2017/18 to 2019/20</t>
  </si>
  <si>
    <r>
      <rPr>
        <b/>
        <sz val="10"/>
        <color theme="1"/>
        <rFont val="NJFont Book"/>
        <family val="2"/>
      </rPr>
      <t>Observed data</t>
    </r>
    <r>
      <rPr>
        <sz val="10"/>
        <color theme="1"/>
        <rFont val="NJFont Book"/>
        <family val="2"/>
      </rPr>
      <t xml:space="preserve"> - source: London Travel Demand Survey 2017/18 – 2019/20</t>
    </r>
  </si>
  <si>
    <t>https://tfl.gov.uk/corporate/publications-and-reports/road-safety</t>
  </si>
  <si>
    <t>2019/20</t>
  </si>
  <si>
    <t>Observed data - source: London Travel Demand Survey 2011/12 – 2019/20. Londoners' trips by borough of residence, trips per day and shares by main mode, average day (7-day week)</t>
  </si>
  <si>
    <t>Source: TfL from ibus. Observed all bus speeds. Mean of period data.</t>
  </si>
  <si>
    <t>Borough residents' trips % mode share (main mode) based on average daily trips 2017/18 to 2019/20</t>
  </si>
  <si>
    <t>Observed 2020
Average journey time using full network (minutes)</t>
  </si>
  <si>
    <t>Observed 2020
Average journey time using step-free network (minutes)</t>
  </si>
  <si>
    <t>Observed 2020
Time difference (minutes)</t>
  </si>
  <si>
    <t>The 2018 step-free results are also compared against the 2015 base as the modelling teams do not update the base year on an annual basis
The 2018 step-free results are based on data produced for Q3 - end of December 2018
The 2019 step-free results are based on data produced for Q3 - end of December 2019
The 2020 step-free results are based on data produced for Q3 - end of December 2020
The time represents the average travel time from all zones in each borough to all other zones in London</t>
  </si>
  <si>
    <t>Observed*</t>
  </si>
  <si>
    <t>2020*</t>
  </si>
  <si>
    <r>
      <rPr>
        <b/>
        <sz val="10"/>
        <color theme="1"/>
        <rFont val="NJFont Book"/>
        <family val="2"/>
      </rPr>
      <t xml:space="preserve">Observed data - </t>
    </r>
    <r>
      <rPr>
        <sz val="10"/>
        <color theme="1"/>
        <rFont val="NJFont Book"/>
        <family val="2"/>
      </rPr>
      <t>source: map maintained by TfL Strategic Analysis and available on TfL’s Surface Playbook in the Cycling Information map</t>
    </r>
  </si>
  <si>
    <t>*2020 data is up to November 2020 and includes temporary routes as part of the Streetspace for London Plan. Delivery of new sections of the cycle network have been completed since this analysis was done including in Barnet, Bromley and Sutton</t>
  </si>
  <si>
    <t>*up to November 2020</t>
  </si>
  <si>
    <t>*2019 figures have not been provided as they are pending further investigation with the DfT, due to revisions to the series following the minor road traffic benchmarking exercise undertaken in 2019</t>
  </si>
  <si>
    <t>©Transport for London 2020</t>
  </si>
  <si>
    <t>Version: Publication v6.0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</si>
</sst>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_-* #,##0.0_-;\-* #,##0.0_-;_-* &quot;-&quot;??_-;_-@_-"/>
    <numFmt numFmtId="167" formatCode="0%;\-0%;\-"/>
    <numFmt numFmtId="168" formatCode="0.0"/>
    <numFmt numFmtId="169" formatCode="#,##0_ ;\-#,##0\ "/>
  </numFmts>
  <fonts count="56" x14ac:knownFonts="1">
    <font>
      <sz val="12"/>
      <color theme="1"/>
      <name val="Arial"/>
      <family val="2"/>
    </font>
    <font>
      <sz val="12"/>
      <color theme="1"/>
      <name val="Arial"/>
      <family val="2"/>
    </font>
    <font>
      <sz val="12"/>
      <color theme="1"/>
      <name val="NJFont Book"/>
      <family val="2"/>
    </font>
    <font>
      <b/>
      <sz val="10"/>
      <color theme="1"/>
      <name val="NJFont Book"/>
      <family val="2"/>
    </font>
    <font>
      <sz val="10"/>
      <color indexed="8"/>
      <name val="Arial"/>
      <family val="2"/>
    </font>
    <font>
      <b/>
      <sz val="10"/>
      <color indexed="8"/>
      <name val="NJFont Book"/>
      <family val="2"/>
    </font>
    <font>
      <sz val="10"/>
      <color indexed="8"/>
      <name val="NJFont Book"/>
      <family val="2"/>
    </font>
    <font>
      <b/>
      <sz val="10"/>
      <color theme="1"/>
      <name val="Arial"/>
      <family val="2"/>
    </font>
    <font>
      <sz val="10"/>
      <color theme="1"/>
      <name val="Arial"/>
      <family val="2"/>
    </font>
    <font>
      <u/>
      <sz val="12"/>
      <color theme="10"/>
      <name val="Arial"/>
      <family val="2"/>
    </font>
    <font>
      <sz val="14"/>
      <color rgb="FF000080"/>
      <name val="NJFont Book"/>
      <family val="2"/>
    </font>
    <font>
      <sz val="10"/>
      <color theme="1"/>
      <name val="NJFont Book"/>
      <family val="2"/>
    </font>
    <font>
      <sz val="12"/>
      <color rgb="FF000080"/>
      <name val="NJFont Book"/>
      <family val="2"/>
    </font>
    <font>
      <u/>
      <sz val="12"/>
      <color theme="10"/>
      <name val="NJFont Book"/>
      <family val="2"/>
    </font>
    <font>
      <b/>
      <sz val="14"/>
      <color rgb="FF000080"/>
      <name val="NJFont Book"/>
      <family val="2"/>
    </font>
    <font>
      <sz val="10"/>
      <name val="NJFont Book"/>
      <family val="2"/>
    </font>
    <font>
      <b/>
      <sz val="10"/>
      <name val="NJFont Book"/>
      <family val="2"/>
    </font>
    <font>
      <b/>
      <sz val="10"/>
      <color rgb="FF282828"/>
      <name val="NJFont Book"/>
      <family val="2"/>
    </font>
    <font>
      <sz val="10"/>
      <color rgb="FF282828"/>
      <name val="NJFont Book"/>
      <family val="2"/>
    </font>
    <font>
      <sz val="10"/>
      <color rgb="FF000000"/>
      <name val="NJFont Book"/>
      <family val="2"/>
    </font>
    <font>
      <b/>
      <sz val="10"/>
      <color rgb="FF282828"/>
      <name val="NJFont Book"/>
      <family val="2"/>
    </font>
    <font>
      <sz val="12"/>
      <color theme="0"/>
      <name val="Arial"/>
      <family val="2"/>
    </font>
    <font>
      <i/>
      <sz val="10"/>
      <color rgb="FF282828"/>
      <name val="NJFont Book"/>
      <family val="2"/>
    </font>
    <font>
      <sz val="10"/>
      <color rgb="FF282828"/>
      <name val="NJFont Book"/>
      <family val="2"/>
    </font>
    <font>
      <b/>
      <sz val="12"/>
      <color theme="0"/>
      <name val="NJFont Book"/>
      <family val="2"/>
    </font>
    <font>
      <b/>
      <sz val="12"/>
      <color theme="1"/>
      <name val="NJFont Book"/>
      <family val="2"/>
    </font>
    <font>
      <sz val="12"/>
      <name val="NJFont Book"/>
      <family val="2"/>
    </font>
    <font>
      <sz val="14"/>
      <name val="NJFont Book"/>
      <family val="2"/>
    </font>
    <font>
      <u/>
      <sz val="12"/>
      <color rgb="FF000080"/>
      <name val="NJFont Book"/>
      <family val="2"/>
    </font>
    <font>
      <b/>
      <sz val="12"/>
      <color rgb="FF000080"/>
      <name val="NJFont Book"/>
      <family val="2"/>
    </font>
    <font>
      <sz val="10"/>
      <name val="Arial"/>
      <family val="2"/>
    </font>
    <font>
      <u/>
      <sz val="10"/>
      <color theme="10"/>
      <name val="NJFont Book"/>
      <family val="2"/>
    </font>
    <font>
      <sz val="12"/>
      <color rgb="FF000000"/>
      <name val="NJFont Book"/>
      <family val="2"/>
    </font>
    <font>
      <b/>
      <sz val="11"/>
      <color theme="1"/>
      <name val="NJFont Book"/>
      <family val="2"/>
    </font>
    <font>
      <sz val="11"/>
      <color theme="1"/>
      <name val="NJFont Book"/>
      <family val="2"/>
    </font>
    <font>
      <sz val="12"/>
      <color indexed="8"/>
      <name val="NJFont Book"/>
      <family val="2"/>
    </font>
    <font>
      <sz val="11"/>
      <color rgb="FF1F497D"/>
      <name val="Arial"/>
      <family val="2"/>
    </font>
    <font>
      <b/>
      <sz val="10"/>
      <color rgb="FF000000"/>
      <name val="NJFont Book"/>
      <family val="2"/>
    </font>
    <font>
      <sz val="12"/>
      <color rgb="FFFF0000"/>
      <name val="NJFont Book"/>
      <family val="2"/>
    </font>
    <font>
      <sz val="14"/>
      <color theme="1"/>
      <name val="NJFont Book"/>
      <family val="2"/>
    </font>
    <font>
      <b/>
      <sz val="14"/>
      <color theme="1"/>
      <name val="NJFont Book"/>
      <family val="2"/>
    </font>
    <font>
      <b/>
      <sz val="14"/>
      <color theme="0"/>
      <name val="NJFont Book"/>
      <family val="2"/>
    </font>
    <font>
      <i/>
      <sz val="14"/>
      <color theme="1"/>
      <name val="NJFont Book"/>
      <family val="2"/>
    </font>
    <font>
      <b/>
      <sz val="14"/>
      <name val="NJFont Book"/>
      <family val="2"/>
    </font>
    <font>
      <u/>
      <sz val="12"/>
      <name val="NJFont Book"/>
      <family val="2"/>
    </font>
    <font>
      <sz val="14"/>
      <color theme="1"/>
      <name val="Arial"/>
      <family val="2"/>
    </font>
    <font>
      <sz val="14"/>
      <color theme="0"/>
      <name val="Arial"/>
      <family val="2"/>
    </font>
    <font>
      <u/>
      <sz val="12"/>
      <color theme="1"/>
      <name val="NJFont Book"/>
      <family val="2"/>
    </font>
    <font>
      <sz val="12"/>
      <name val="Arial"/>
      <family val="2"/>
    </font>
    <font>
      <b/>
      <sz val="11"/>
      <color theme="1"/>
      <name val="Arial"/>
      <family val="2"/>
    </font>
    <font>
      <b/>
      <sz val="11"/>
      <color indexed="8"/>
      <name val="NJFont Book"/>
      <family val="2"/>
    </font>
    <font>
      <sz val="11"/>
      <color indexed="8"/>
      <name val="NJFont Book"/>
      <family val="2"/>
    </font>
    <font>
      <u/>
      <sz val="14"/>
      <name val="NJFont Book"/>
      <family val="2"/>
    </font>
    <font>
      <u/>
      <sz val="11"/>
      <color theme="1"/>
      <name val="NJFont Book"/>
      <family val="2"/>
    </font>
    <font>
      <b/>
      <u/>
      <sz val="11"/>
      <color theme="1"/>
      <name val="NJFont Book"/>
      <family val="2"/>
    </font>
    <font>
      <sz val="8"/>
      <name val="Arial"/>
      <family val="2"/>
    </font>
  </fonts>
  <fills count="27">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rgb="FF00B0F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4.9989318521683403E-2"/>
        <bgColor theme="4" tint="0.79998168889431442"/>
      </patternFill>
    </fill>
    <fill>
      <patternFill patternType="solid">
        <fgColor rgb="FF008D48"/>
        <bgColor indexed="64"/>
      </patternFill>
    </fill>
    <fill>
      <patternFill patternType="solid">
        <fgColor rgb="FF00D66B"/>
        <bgColor indexed="64"/>
      </patternFill>
    </fill>
    <fill>
      <patternFill patternType="solid">
        <fgColor rgb="FF4BFFA5"/>
        <bgColor indexed="64"/>
      </patternFill>
    </fill>
    <fill>
      <patternFill patternType="solid">
        <fgColor rgb="FFAFFFD7"/>
        <bgColor indexed="64"/>
      </patternFill>
    </fill>
    <fill>
      <patternFill patternType="solid">
        <fgColor rgb="FFDDFFEE"/>
        <bgColor indexed="64"/>
      </patternFill>
    </fill>
    <fill>
      <patternFill patternType="solid">
        <fgColor rgb="FFE0001B"/>
        <bgColor indexed="64"/>
      </patternFill>
    </fill>
    <fill>
      <patternFill patternType="solid">
        <fgColor rgb="FFFF5367"/>
        <bgColor indexed="64"/>
      </patternFill>
    </fill>
    <fill>
      <patternFill patternType="solid">
        <fgColor rgb="FFFFB3BC"/>
        <bgColor indexed="64"/>
      </patternFill>
    </fill>
    <fill>
      <patternFill patternType="solid">
        <fgColor rgb="FFFFE5E8"/>
        <bgColor indexed="64"/>
      </patternFill>
    </fill>
    <fill>
      <patternFill patternType="solid">
        <fgColor rgb="FFFFFFFF"/>
        <bgColor indexed="64"/>
      </patternFill>
    </fill>
    <fill>
      <patternFill patternType="solid">
        <fgColor rgb="FFF2F2F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0.14999847407452621"/>
        <bgColor theme="4" tint="0.79998168889431442"/>
      </patternFill>
    </fill>
  </fills>
  <borders count="17">
    <border>
      <left/>
      <right/>
      <top/>
      <bottom/>
      <diagonal/>
    </border>
    <border>
      <left/>
      <right/>
      <top/>
      <bottom style="thin">
        <color indexed="64"/>
      </bottom>
      <diagonal/>
    </border>
    <border>
      <left/>
      <right/>
      <top style="thin">
        <color indexed="64"/>
      </top>
      <bottom/>
      <diagonal/>
    </border>
    <border>
      <left style="thin">
        <color auto="1"/>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auto="1"/>
      </left>
      <right/>
      <top style="thin">
        <color indexed="64"/>
      </top>
      <bottom/>
      <diagonal/>
    </border>
    <border>
      <left style="thin">
        <color theme="0"/>
      </left>
      <right/>
      <top/>
      <bottom/>
      <diagonal/>
    </border>
    <border>
      <left/>
      <right style="thin">
        <color theme="0"/>
      </right>
      <top/>
      <bottom/>
      <diagonal/>
    </border>
    <border>
      <left style="double">
        <color theme="9" tint="-0.24994659260841701"/>
      </left>
      <right style="double">
        <color theme="9" tint="-0.24994659260841701"/>
      </right>
      <top style="double">
        <color theme="9" tint="-0.24994659260841701"/>
      </top>
      <bottom style="double">
        <color theme="9" tint="-0.24994659260841701"/>
      </bottom>
      <diagonal/>
    </border>
    <border>
      <left/>
      <right style="dashed">
        <color indexed="64"/>
      </right>
      <top/>
      <bottom/>
      <diagonal/>
    </border>
    <border>
      <left/>
      <right style="dashed">
        <color indexed="64"/>
      </right>
      <top/>
      <bottom style="thin">
        <color indexed="64"/>
      </bottom>
      <diagonal/>
    </border>
    <border>
      <left/>
      <right style="dashed">
        <color indexed="64"/>
      </right>
      <top style="thin">
        <color indexed="64"/>
      </top>
      <bottom/>
      <diagonal/>
    </border>
    <border>
      <left/>
      <right/>
      <top style="thin">
        <color indexed="64"/>
      </top>
      <bottom style="thin">
        <color indexed="64"/>
      </bottom>
      <diagonal/>
    </border>
    <border>
      <left style="dashed">
        <color indexed="64"/>
      </left>
      <right/>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9" fillId="0" borderId="0" applyNumberFormat="0" applyFill="0" applyBorder="0" applyAlignment="0" applyProtection="0">
      <alignment vertical="top"/>
      <protection locked="0"/>
    </xf>
    <xf numFmtId="0" fontId="30" fillId="0" borderId="0"/>
    <xf numFmtId="0" fontId="1" fillId="0" borderId="0"/>
    <xf numFmtId="43" fontId="30" fillId="0" borderId="0" applyFont="0" applyFill="0" applyBorder="0" applyAlignment="0" applyProtection="0"/>
    <xf numFmtId="0" fontId="1" fillId="0" borderId="0"/>
  </cellStyleXfs>
  <cellXfs count="691">
    <xf numFmtId="0" fontId="0" fillId="0" borderId="0" xfId="0"/>
    <xf numFmtId="0" fontId="0" fillId="2" borderId="0" xfId="0" applyFill="1"/>
    <xf numFmtId="0" fontId="6" fillId="2" borderId="0" xfId="3" applyFont="1" applyFill="1" applyBorder="1" applyAlignment="1">
      <alignment horizontal="left" wrapText="1"/>
    </xf>
    <xf numFmtId="0" fontId="5" fillId="2" borderId="1" xfId="3" applyFont="1" applyFill="1" applyBorder="1" applyAlignment="1">
      <alignment horizontal="left" vertical="center" wrapText="1"/>
    </xf>
    <xf numFmtId="0" fontId="5" fillId="2" borderId="1" xfId="3" applyFont="1" applyFill="1" applyBorder="1" applyAlignment="1">
      <alignment horizontal="center" vertical="center" wrapText="1"/>
    </xf>
    <xf numFmtId="0" fontId="11" fillId="2" borderId="0" xfId="0" applyFont="1" applyFill="1" applyBorder="1" applyAlignment="1">
      <alignment horizontal="left"/>
    </xf>
    <xf numFmtId="0" fontId="12" fillId="2" borderId="0" xfId="0" applyFont="1" applyFill="1" applyAlignment="1"/>
    <xf numFmtId="0" fontId="3" fillId="2" borderId="0" xfId="0" applyFont="1" applyFill="1" applyBorder="1" applyAlignment="1">
      <alignment horizontal="left"/>
    </xf>
    <xf numFmtId="0" fontId="3" fillId="2" borderId="0" xfId="0" applyFont="1" applyFill="1" applyBorder="1" applyAlignment="1">
      <alignment horizontal="center"/>
    </xf>
    <xf numFmtId="1" fontId="6" fillId="2" borderId="0" xfId="3" applyNumberFormat="1" applyFont="1" applyFill="1" applyBorder="1" applyAlignment="1">
      <alignment horizontal="center" wrapText="1"/>
    </xf>
    <xf numFmtId="0" fontId="8" fillId="2" borderId="0" xfId="0" applyFont="1" applyFill="1"/>
    <xf numFmtId="164" fontId="6" fillId="2" borderId="0" xfId="1" applyNumberFormat="1" applyFont="1" applyFill="1" applyBorder="1" applyAlignment="1">
      <alignment horizontal="center" wrapText="1"/>
    </xf>
    <xf numFmtId="164" fontId="6" fillId="2" borderId="0" xfId="1" applyNumberFormat="1" applyFont="1" applyFill="1" applyBorder="1" applyAlignment="1">
      <alignment horizontal="left" wrapText="1"/>
    </xf>
    <xf numFmtId="0" fontId="7" fillId="2" borderId="0" xfId="0" applyFont="1" applyFill="1" applyBorder="1" applyAlignment="1">
      <alignment horizontal="left"/>
    </xf>
    <xf numFmtId="9" fontId="6" fillId="2" borderId="0" xfId="2" applyFont="1" applyFill="1" applyBorder="1" applyAlignment="1">
      <alignment horizontal="center" wrapText="1"/>
    </xf>
    <xf numFmtId="3" fontId="0" fillId="2" borderId="0" xfId="0" applyNumberFormat="1" applyFill="1"/>
    <xf numFmtId="4" fontId="0" fillId="2" borderId="0" xfId="0" applyNumberFormat="1" applyFill="1"/>
    <xf numFmtId="0" fontId="13" fillId="2" borderId="0" xfId="4" applyFont="1" applyFill="1" applyAlignment="1" applyProtection="1"/>
    <xf numFmtId="0" fontId="2" fillId="2" borderId="0" xfId="0" applyFont="1" applyFill="1"/>
    <xf numFmtId="167" fontId="0" fillId="2" borderId="0" xfId="0" applyNumberFormat="1" applyFill="1"/>
    <xf numFmtId="0" fontId="11" fillId="2" borderId="0" xfId="0" applyFont="1" applyFill="1"/>
    <xf numFmtId="164" fontId="15" fillId="2" borderId="0" xfId="1" applyNumberFormat="1" applyFont="1" applyFill="1" applyBorder="1"/>
    <xf numFmtId="164" fontId="11" fillId="2" borderId="0" xfId="1" applyNumberFormat="1" applyFont="1" applyFill="1" applyBorder="1"/>
    <xf numFmtId="0" fontId="13" fillId="2" borderId="0" xfId="4" applyFont="1" applyFill="1" applyBorder="1" applyAlignment="1" applyProtection="1">
      <alignment horizontal="left"/>
    </xf>
    <xf numFmtId="164" fontId="0" fillId="2" borderId="0" xfId="0" applyNumberFormat="1" applyFill="1"/>
    <xf numFmtId="43" fontId="0" fillId="2" borderId="0" xfId="0" applyNumberFormat="1" applyFill="1"/>
    <xf numFmtId="0" fontId="18" fillId="0" borderId="0" xfId="0" applyFont="1" applyBorder="1" applyAlignment="1">
      <alignment horizontal="left" wrapText="1" readingOrder="1"/>
    </xf>
    <xf numFmtId="0" fontId="0" fillId="2" borderId="0" xfId="0" applyFill="1" applyBorder="1"/>
    <xf numFmtId="0" fontId="17" fillId="0" borderId="0" xfId="0" applyFont="1" applyBorder="1" applyAlignment="1">
      <alignment horizontal="center" vertical="center" wrapText="1" readingOrder="1"/>
    </xf>
    <xf numFmtId="0" fontId="19" fillId="0" borderId="0" xfId="0" applyFont="1" applyBorder="1" applyAlignment="1">
      <alignment horizontal="left" wrapText="1" readingOrder="1"/>
    </xf>
    <xf numFmtId="0" fontId="5" fillId="2" borderId="0" xfId="3" applyFont="1" applyFill="1" applyBorder="1" applyAlignment="1">
      <alignment horizontal="left" wrapText="1"/>
    </xf>
    <xf numFmtId="165" fontId="5" fillId="2" borderId="0" xfId="3" applyNumberFormat="1" applyFont="1" applyFill="1" applyBorder="1" applyAlignment="1">
      <alignment horizontal="center" wrapText="1"/>
    </xf>
    <xf numFmtId="0" fontId="20" fillId="0" borderId="2" xfId="0" applyFont="1" applyBorder="1" applyAlignment="1">
      <alignment horizontal="center" vertical="center" readingOrder="1"/>
    </xf>
    <xf numFmtId="0" fontId="0" fillId="0" borderId="0" xfId="0" applyAlignment="1">
      <alignment horizontal="center"/>
    </xf>
    <xf numFmtId="0" fontId="5" fillId="4" borderId="1" xfId="3" applyFont="1" applyFill="1" applyBorder="1" applyAlignment="1">
      <alignment horizontal="center" vertical="center" wrapText="1"/>
    </xf>
    <xf numFmtId="0" fontId="20" fillId="0" borderId="0" xfId="0" applyFont="1" applyBorder="1" applyAlignment="1">
      <alignment horizontal="center" vertical="center" wrapText="1" readingOrder="1"/>
    </xf>
    <xf numFmtId="0" fontId="17" fillId="0" borderId="2" xfId="0" applyFont="1" applyBorder="1" applyAlignment="1">
      <alignment horizontal="center" vertical="center" wrapText="1" readingOrder="1"/>
    </xf>
    <xf numFmtId="0" fontId="20" fillId="0" borderId="2" xfId="0" applyFont="1" applyBorder="1" applyAlignment="1">
      <alignment horizontal="center" vertical="center" wrapText="1" readingOrder="1"/>
    </xf>
    <xf numFmtId="9" fontId="6" fillId="2" borderId="0" xfId="2" applyFont="1" applyFill="1" applyBorder="1" applyAlignment="1">
      <alignment wrapText="1"/>
    </xf>
    <xf numFmtId="168" fontId="20" fillId="0" borderId="2" xfId="0" applyNumberFormat="1" applyFont="1" applyBorder="1" applyAlignment="1">
      <alignment horizontal="center" vertical="center" wrapText="1" readingOrder="1"/>
    </xf>
    <xf numFmtId="0" fontId="23" fillId="0" borderId="0" xfId="0" applyFont="1" applyBorder="1" applyAlignment="1">
      <alignment horizontal="left" readingOrder="1"/>
    </xf>
    <xf numFmtId="168" fontId="23" fillId="0" borderId="0" xfId="0" applyNumberFormat="1" applyFont="1" applyBorder="1" applyAlignment="1">
      <alignment wrapText="1" readingOrder="1"/>
    </xf>
    <xf numFmtId="9" fontId="22" fillId="0" borderId="0" xfId="0" applyNumberFormat="1" applyFont="1" applyBorder="1" applyAlignment="1">
      <alignment horizontal="right" wrapText="1" readingOrder="1"/>
    </xf>
    <xf numFmtId="9" fontId="23" fillId="0" borderId="0" xfId="0" applyNumberFormat="1" applyFont="1" applyBorder="1" applyAlignment="1">
      <alignment horizontal="center" wrapText="1" readingOrder="1"/>
    </xf>
    <xf numFmtId="9" fontId="22" fillId="0" borderId="0" xfId="0" applyNumberFormat="1" applyFont="1" applyBorder="1" applyAlignment="1">
      <alignment horizontal="center" wrapText="1" readingOrder="1"/>
    </xf>
    <xf numFmtId="168" fontId="0" fillId="2" borderId="0" xfId="0" applyNumberFormat="1" applyFill="1"/>
    <xf numFmtId="0" fontId="12" fillId="0" borderId="0" xfId="0" applyFont="1" applyFill="1" applyAlignment="1"/>
    <xf numFmtId="0" fontId="0" fillId="0" borderId="0" xfId="0" applyFill="1"/>
    <xf numFmtId="0" fontId="0" fillId="0" borderId="0" xfId="0" applyFill="1" applyAlignment="1"/>
    <xf numFmtId="0" fontId="17" fillId="0" borderId="2" xfId="0" applyFont="1" applyFill="1" applyBorder="1" applyAlignment="1">
      <alignment horizontal="center" vertical="center" wrapText="1" readingOrder="1"/>
    </xf>
    <xf numFmtId="0" fontId="20" fillId="0" borderId="2" xfId="0" applyFont="1" applyFill="1" applyBorder="1" applyAlignment="1">
      <alignment horizontal="center" vertical="center" wrapText="1" readingOrder="1"/>
    </xf>
    <xf numFmtId="9" fontId="20" fillId="0" borderId="2" xfId="2" applyFont="1" applyFill="1" applyBorder="1" applyAlignment="1">
      <alignment horizontal="center" vertical="center" wrapText="1" readingOrder="1"/>
    </xf>
    <xf numFmtId="1" fontId="18" fillId="0" borderId="0" xfId="0" applyNumberFormat="1" applyFont="1" applyBorder="1" applyAlignment="1">
      <alignment horizontal="center" vertical="center" wrapText="1" readingOrder="1"/>
    </xf>
    <xf numFmtId="9" fontId="18" fillId="0" borderId="0" xfId="2" applyFont="1" applyBorder="1" applyAlignment="1">
      <alignment horizontal="center" vertical="center" wrapText="1" readingOrder="1"/>
    </xf>
    <xf numFmtId="9" fontId="23" fillId="0" borderId="0" xfId="0" applyNumberFormat="1" applyFont="1" applyBorder="1" applyAlignment="1">
      <alignment horizontal="right" wrapText="1" readingOrder="1"/>
    </xf>
    <xf numFmtId="0" fontId="20" fillId="0" borderId="2" xfId="0" applyFont="1" applyBorder="1" applyAlignment="1">
      <alignment horizontal="right" vertical="center" wrapText="1" readingOrder="1"/>
    </xf>
    <xf numFmtId="10" fontId="0" fillId="2" borderId="0" xfId="0" applyNumberFormat="1" applyFill="1"/>
    <xf numFmtId="0" fontId="9" fillId="2" borderId="0" xfId="4" applyFill="1" applyAlignment="1" applyProtection="1"/>
    <xf numFmtId="0" fontId="5" fillId="2" borderId="2"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17" fillId="0" borderId="1" xfId="0" applyFont="1" applyBorder="1" applyAlignment="1">
      <alignment horizontal="center" vertical="center" wrapText="1" readingOrder="1"/>
    </xf>
    <xf numFmtId="0" fontId="5" fillId="4" borderId="5" xfId="3" applyFont="1" applyFill="1" applyBorder="1" applyAlignment="1">
      <alignment horizontal="center" vertical="center" wrapText="1"/>
    </xf>
    <xf numFmtId="0" fontId="5" fillId="2" borderId="0" xfId="3" applyFont="1" applyFill="1" applyBorder="1" applyAlignment="1">
      <alignment horizontal="left" vertical="center" wrapText="1"/>
    </xf>
    <xf numFmtId="0" fontId="0" fillId="2" borderId="2" xfId="0" applyFill="1" applyBorder="1"/>
    <xf numFmtId="0" fontId="20" fillId="4" borderId="6" xfId="0" applyFont="1" applyFill="1" applyBorder="1" applyAlignment="1">
      <alignment horizontal="center" vertical="center" wrapText="1" readingOrder="1"/>
    </xf>
    <xf numFmtId="0" fontId="8" fillId="2" borderId="0" xfId="0" applyFont="1" applyFill="1" applyBorder="1"/>
    <xf numFmtId="1" fontId="8" fillId="2" borderId="0" xfId="0" applyNumberFormat="1" applyFont="1" applyFill="1" applyBorder="1"/>
    <xf numFmtId="0" fontId="18" fillId="2" borderId="0" xfId="0" applyFont="1" applyFill="1" applyBorder="1" applyAlignment="1">
      <alignment horizontal="left" wrapText="1" readingOrder="1"/>
    </xf>
    <xf numFmtId="0" fontId="26" fillId="2" borderId="0" xfId="0" applyFont="1" applyFill="1" applyAlignment="1"/>
    <xf numFmtId="0" fontId="16" fillId="0" borderId="0"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1" fontId="15" fillId="0" borderId="0" xfId="0" applyNumberFormat="1" applyFont="1" applyBorder="1" applyAlignment="1">
      <alignment wrapText="1" readingOrder="1"/>
    </xf>
    <xf numFmtId="0" fontId="15" fillId="2" borderId="0" xfId="0" applyFont="1" applyFill="1" applyBorder="1" applyAlignment="1">
      <alignment horizontal="left" wrapText="1" readingOrder="1"/>
    </xf>
    <xf numFmtId="164" fontId="6" fillId="4" borderId="0" xfId="1" applyNumberFormat="1" applyFont="1" applyFill="1" applyBorder="1" applyAlignment="1">
      <alignment horizontal="left" wrapText="1"/>
    </xf>
    <xf numFmtId="164" fontId="6" fillId="4" borderId="4" xfId="1" applyNumberFormat="1" applyFont="1" applyFill="1" applyBorder="1" applyAlignment="1">
      <alignment horizontal="left" wrapText="1"/>
    </xf>
    <xf numFmtId="164" fontId="6" fillId="2" borderId="2" xfId="1" applyNumberFormat="1" applyFont="1" applyFill="1" applyBorder="1" applyAlignment="1">
      <alignment horizontal="left" wrapText="1"/>
    </xf>
    <xf numFmtId="0" fontId="5" fillId="4" borderId="2" xfId="3" applyFont="1" applyFill="1" applyBorder="1" applyAlignment="1">
      <alignment horizontal="center" vertical="center" wrapText="1"/>
    </xf>
    <xf numFmtId="0" fontId="5" fillId="4" borderId="6"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0" fillId="8" borderId="0" xfId="0" applyFill="1"/>
    <xf numFmtId="0" fontId="5" fillId="2" borderId="0" xfId="3" applyFont="1" applyFill="1" applyBorder="1" applyAlignment="1">
      <alignment horizontal="center" vertical="center" wrapText="1"/>
    </xf>
    <xf numFmtId="0" fontId="3" fillId="2" borderId="0" xfId="0" applyFont="1" applyFill="1" applyBorder="1" applyAlignment="1"/>
    <xf numFmtId="9" fontId="5" fillId="2" borderId="0" xfId="2" applyFont="1" applyFill="1" applyBorder="1" applyAlignment="1">
      <alignment horizontal="center" wrapText="1"/>
    </xf>
    <xf numFmtId="0" fontId="5" fillId="2" borderId="1" xfId="3" applyFont="1" applyFill="1" applyBorder="1" applyAlignment="1">
      <alignment horizontal="center" vertical="center" wrapText="1"/>
    </xf>
    <xf numFmtId="164" fontId="6" fillId="2" borderId="0" xfId="2" applyNumberFormat="1" applyFont="1" applyFill="1" applyBorder="1" applyAlignment="1">
      <alignment horizontal="center" wrapText="1"/>
    </xf>
    <xf numFmtId="0" fontId="5" fillId="2" borderId="0" xfId="3" applyFont="1" applyFill="1" applyBorder="1" applyAlignment="1">
      <alignment horizontal="center" vertical="center" wrapText="1"/>
    </xf>
    <xf numFmtId="0" fontId="28" fillId="2" borderId="0" xfId="0" applyFont="1" applyFill="1" applyAlignment="1"/>
    <xf numFmtId="0" fontId="13" fillId="2" borderId="0" xfId="4" applyFont="1" applyFill="1" applyAlignment="1" applyProtection="1">
      <alignment vertical="center"/>
    </xf>
    <xf numFmtId="9" fontId="6" fillId="2" borderId="0" xfId="1" applyNumberFormat="1" applyFont="1" applyFill="1" applyBorder="1" applyAlignment="1">
      <alignment horizontal="right" wrapText="1"/>
    </xf>
    <xf numFmtId="43" fontId="0" fillId="2" borderId="0" xfId="0" applyNumberFormat="1" applyFill="1" applyBorder="1"/>
    <xf numFmtId="0" fontId="20" fillId="2" borderId="2" xfId="0" applyFont="1" applyFill="1" applyBorder="1" applyAlignment="1">
      <alignment horizontal="center" vertical="center" wrapText="1" readingOrder="1"/>
    </xf>
    <xf numFmtId="0" fontId="20" fillId="2" borderId="7"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0" fontId="11" fillId="2" borderId="0" xfId="0" applyFont="1" applyFill="1" applyBorder="1"/>
    <xf numFmtId="0" fontId="3" fillId="3" borderId="0" xfId="1" applyNumberFormat="1" applyFont="1" applyFill="1" applyBorder="1" applyAlignment="1">
      <alignment horizontal="center" vertical="center" wrapText="1"/>
    </xf>
    <xf numFmtId="0" fontId="16" fillId="0" borderId="0" xfId="0" applyFont="1" applyBorder="1" applyAlignment="1">
      <alignment horizontal="left" vertical="center" wrapText="1" readingOrder="1"/>
    </xf>
    <xf numFmtId="166" fontId="3" fillId="3" borderId="0" xfId="1" applyNumberFormat="1" applyFont="1" applyFill="1" applyBorder="1" applyAlignment="1">
      <alignment horizontal="left" vertical="center" wrapText="1"/>
    </xf>
    <xf numFmtId="0" fontId="5" fillId="2" borderId="0" xfId="3" applyFont="1" applyFill="1" applyBorder="1" applyAlignment="1">
      <alignment vertical="center" wrapText="1"/>
    </xf>
    <xf numFmtId="0" fontId="5" fillId="2" borderId="2" xfId="3" applyFont="1" applyFill="1" applyBorder="1" applyAlignment="1">
      <alignment horizontal="center" wrapText="1"/>
    </xf>
    <xf numFmtId="0" fontId="0" fillId="2" borderId="0" xfId="0" applyFill="1" applyBorder="1" applyAlignment="1">
      <alignment wrapText="1"/>
    </xf>
    <xf numFmtId="0" fontId="3" fillId="3" borderId="2" xfId="1" applyNumberFormat="1" applyFont="1" applyFill="1" applyBorder="1" applyAlignment="1">
      <alignment horizontal="center" vertical="center" wrapText="1"/>
    </xf>
    <xf numFmtId="166" fontId="3" fillId="3" borderId="1" xfId="1" applyNumberFormat="1" applyFont="1" applyFill="1" applyBorder="1" applyAlignment="1">
      <alignment horizontal="left" vertical="center" wrapText="1"/>
    </xf>
    <xf numFmtId="0" fontId="3" fillId="9" borderId="5" xfId="1" applyNumberFormat="1" applyFont="1" applyFill="1" applyBorder="1" applyAlignment="1">
      <alignment horizontal="center" vertical="center" wrapText="1"/>
    </xf>
    <xf numFmtId="0" fontId="3" fillId="3" borderId="1" xfId="1" applyNumberFormat="1" applyFont="1" applyFill="1" applyBorder="1" applyAlignment="1">
      <alignment horizontal="center" vertical="center" wrapText="1"/>
    </xf>
    <xf numFmtId="164" fontId="6" fillId="4" borderId="1" xfId="1" applyNumberFormat="1" applyFont="1" applyFill="1" applyBorder="1" applyAlignment="1">
      <alignment horizontal="left" wrapText="1"/>
    </xf>
    <xf numFmtId="164" fontId="6" fillId="4" borderId="5" xfId="1" applyNumberFormat="1" applyFont="1" applyFill="1" applyBorder="1" applyAlignment="1">
      <alignment horizontal="left" wrapText="1"/>
    </xf>
    <xf numFmtId="0" fontId="5" fillId="2" borderId="0" xfId="3" applyFont="1" applyFill="1" applyBorder="1" applyAlignment="1">
      <alignment horizontal="center" wrapText="1"/>
    </xf>
    <xf numFmtId="0" fontId="9" fillId="0" borderId="0" xfId="4" applyAlignment="1" applyProtection="1">
      <alignment vertical="center"/>
    </xf>
    <xf numFmtId="0" fontId="30" fillId="2" borderId="0" xfId="0" applyFont="1" applyFill="1"/>
    <xf numFmtId="0" fontId="31" fillId="2" borderId="0" xfId="4" applyFont="1" applyFill="1" applyAlignment="1" applyProtection="1"/>
    <xf numFmtId="0" fontId="5" fillId="4" borderId="0" xfId="3" applyFont="1" applyFill="1" applyBorder="1" applyAlignment="1">
      <alignment horizontal="center" vertical="center" wrapText="1"/>
    </xf>
    <xf numFmtId="0" fontId="20" fillId="0" borderId="0" xfId="0" applyFont="1" applyBorder="1" applyAlignment="1">
      <alignment horizontal="center" vertical="center" wrapText="1" readingOrder="1"/>
    </xf>
    <xf numFmtId="0" fontId="11" fillId="0" borderId="0" xfId="0" applyFont="1" applyFill="1" applyBorder="1" applyAlignment="1">
      <alignment horizontal="left"/>
    </xf>
    <xf numFmtId="0" fontId="18" fillId="0" borderId="0" xfId="0" applyFont="1" applyBorder="1" applyAlignment="1">
      <alignment horizontal="left" readingOrder="1"/>
    </xf>
    <xf numFmtId="164" fontId="6" fillId="4" borderId="0" xfId="1" applyNumberFormat="1" applyFont="1" applyFill="1" applyBorder="1" applyAlignment="1">
      <alignment horizontal="center" wrapText="1"/>
    </xf>
    <xf numFmtId="168" fontId="23" fillId="0" borderId="1" xfId="0" applyNumberFormat="1" applyFont="1" applyBorder="1" applyAlignment="1">
      <alignment wrapText="1" readingOrder="1"/>
    </xf>
    <xf numFmtId="0" fontId="32" fillId="0" borderId="0" xfId="0" applyFont="1" applyAlignment="1">
      <alignment horizontal="left" vertical="center" indent="4"/>
    </xf>
    <xf numFmtId="0" fontId="32" fillId="2" borderId="0" xfId="0" applyFont="1" applyFill="1" applyBorder="1" applyAlignment="1">
      <alignment vertical="center"/>
    </xf>
    <xf numFmtId="0" fontId="5" fillId="2" borderId="0" xfId="3" applyFont="1" applyFill="1" applyBorder="1" applyAlignment="1">
      <alignment horizontal="center" vertical="center" wrapText="1"/>
    </xf>
    <xf numFmtId="0" fontId="3" fillId="2" borderId="0" xfId="0" applyFont="1" applyFill="1" applyBorder="1" applyAlignment="1">
      <alignment horizontal="center" vertical="center"/>
    </xf>
    <xf numFmtId="0" fontId="32" fillId="2" borderId="0" xfId="0" applyFont="1" applyFill="1" applyBorder="1" applyAlignment="1">
      <alignment horizontal="left" vertical="center" indent="4"/>
    </xf>
    <xf numFmtId="0" fontId="24" fillId="10" borderId="0" xfId="0" applyFont="1" applyFill="1" applyAlignment="1"/>
    <xf numFmtId="0" fontId="0" fillId="10" borderId="0" xfId="0" applyFill="1"/>
    <xf numFmtId="0" fontId="8" fillId="10" borderId="0" xfId="0" applyFont="1" applyFill="1"/>
    <xf numFmtId="0" fontId="21" fillId="15" borderId="0" xfId="0" applyFont="1" applyFill="1"/>
    <xf numFmtId="0" fontId="0" fillId="15" borderId="0" xfId="0" applyFill="1"/>
    <xf numFmtId="0" fontId="15" fillId="0" borderId="0" xfId="0" applyFont="1" applyAlignment="1">
      <alignment vertical="center"/>
    </xf>
    <xf numFmtId="0" fontId="17" fillId="4" borderId="2" xfId="0" applyFont="1" applyFill="1" applyBorder="1" applyAlignment="1">
      <alignment horizontal="center" vertical="center" wrapText="1" readingOrder="1"/>
    </xf>
    <xf numFmtId="1" fontId="18" fillId="4" borderId="0" xfId="0" applyNumberFormat="1" applyFont="1" applyFill="1" applyBorder="1" applyAlignment="1">
      <alignment horizontal="center" vertical="center" wrapText="1" readingOrder="1"/>
    </xf>
    <xf numFmtId="0" fontId="17" fillId="4" borderId="6" xfId="0" applyFont="1" applyFill="1" applyBorder="1" applyAlignment="1">
      <alignment horizontal="center" vertical="center" wrapText="1" readingOrder="1"/>
    </xf>
    <xf numFmtId="1" fontId="18" fillId="4" borderId="4" xfId="0" applyNumberFormat="1" applyFont="1" applyFill="1" applyBorder="1" applyAlignment="1">
      <alignment horizontal="center" vertical="center" wrapText="1" readingOrder="1"/>
    </xf>
    <xf numFmtId="0" fontId="0" fillId="2" borderId="0" xfId="0" applyFill="1" applyAlignment="1">
      <alignment wrapText="1"/>
    </xf>
    <xf numFmtId="0" fontId="25" fillId="12" borderId="0" xfId="0" applyFont="1" applyFill="1" applyAlignment="1">
      <alignment horizontal="center" wrapText="1"/>
    </xf>
    <xf numFmtId="0" fontId="17" fillId="2" borderId="0" xfId="0" applyFont="1" applyFill="1" applyBorder="1" applyAlignment="1">
      <alignment horizontal="center" vertical="center" wrapText="1" readingOrder="1"/>
    </xf>
    <xf numFmtId="0" fontId="25" fillId="12" borderId="0" xfId="0" applyFont="1" applyFill="1" applyAlignment="1">
      <alignment horizontal="center" wrapText="1"/>
    </xf>
    <xf numFmtId="0" fontId="25" fillId="13" borderId="0" xfId="0" applyFont="1" applyFill="1" applyAlignment="1">
      <alignment horizontal="center" vertical="center" wrapText="1"/>
    </xf>
    <xf numFmtId="0" fontId="5" fillId="2" borderId="0" xfId="3" applyFont="1" applyFill="1" applyBorder="1" applyAlignment="1">
      <alignment horizontal="center" vertical="center" wrapText="1"/>
    </xf>
    <xf numFmtId="0" fontId="17" fillId="2" borderId="1" xfId="0" applyFont="1" applyFill="1" applyBorder="1" applyAlignment="1">
      <alignment horizontal="center" vertical="center" wrapText="1" readingOrder="1"/>
    </xf>
    <xf numFmtId="0" fontId="25" fillId="2" borderId="0" xfId="0" applyFont="1" applyFill="1"/>
    <xf numFmtId="0" fontId="11" fillId="2" borderId="0" xfId="0" applyFont="1" applyFill="1" applyAlignment="1">
      <alignment horizontal="center" vertical="center"/>
    </xf>
    <xf numFmtId="0" fontId="2" fillId="2" borderId="0" xfId="0" applyFont="1" applyFill="1" applyBorder="1"/>
    <xf numFmtId="0" fontId="17" fillId="2" borderId="8" xfId="0" applyFont="1" applyFill="1" applyBorder="1" applyAlignment="1">
      <alignment horizontal="center" vertical="center" wrapText="1"/>
    </xf>
    <xf numFmtId="0" fontId="33" fillId="8" borderId="0" xfId="0" applyFont="1" applyFill="1" applyAlignment="1">
      <alignment vertical="top"/>
    </xf>
    <xf numFmtId="0" fontId="16" fillId="4" borderId="5" xfId="0" applyFont="1" applyFill="1" applyBorder="1" applyAlignment="1">
      <alignment horizontal="center" vertical="center" wrapText="1" readingOrder="1"/>
    </xf>
    <xf numFmtId="0" fontId="16" fillId="0" borderId="1" xfId="0" applyFont="1" applyBorder="1" applyAlignment="1">
      <alignment horizontal="center" vertical="center" wrapText="1" readingOrder="1"/>
    </xf>
    <xf numFmtId="0" fontId="16" fillId="2" borderId="1" xfId="0" applyFont="1" applyFill="1" applyBorder="1" applyAlignment="1">
      <alignment horizontal="center" vertical="center" wrapText="1" readingOrder="1"/>
    </xf>
    <xf numFmtId="0" fontId="34" fillId="12" borderId="0" xfId="0" applyFont="1" applyFill="1" applyAlignment="1"/>
    <xf numFmtId="0" fontId="11" fillId="4" borderId="6" xfId="0" applyFont="1" applyFill="1" applyBorder="1" applyAlignment="1">
      <alignment horizontal="center" vertical="center"/>
    </xf>
    <xf numFmtId="0" fontId="25" fillId="16"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4" fillId="15" borderId="0" xfId="0" applyFont="1" applyFill="1" applyAlignment="1">
      <alignment horizontal="center" vertical="center" wrapText="1"/>
    </xf>
    <xf numFmtId="0" fontId="25" fillId="12" borderId="0" xfId="0" applyFont="1" applyFill="1" applyAlignment="1">
      <alignment horizontal="center" wrapText="1"/>
    </xf>
    <xf numFmtId="0" fontId="25" fillId="13" borderId="0" xfId="0" applyFont="1" applyFill="1" applyAlignment="1">
      <alignment horizontal="center" vertical="center" wrapText="1"/>
    </xf>
    <xf numFmtId="0" fontId="24" fillId="10" borderId="0" xfId="0" applyFont="1" applyFill="1" applyAlignment="1">
      <alignment horizontal="center" vertical="center" wrapText="1"/>
    </xf>
    <xf numFmtId="0" fontId="17" fillId="4" borderId="0" xfId="0" applyFont="1" applyFill="1" applyBorder="1" applyAlignment="1">
      <alignment horizontal="center" vertical="center" wrapText="1" readingOrder="1"/>
    </xf>
    <xf numFmtId="0" fontId="17" fillId="4" borderId="4" xfId="0" applyFont="1" applyFill="1" applyBorder="1" applyAlignment="1">
      <alignment horizontal="center" vertical="center" wrapText="1" readingOrder="1"/>
    </xf>
    <xf numFmtId="0" fontId="33" fillId="13" borderId="0" xfId="0" applyFont="1" applyFill="1" applyAlignment="1">
      <alignment horizontal="left" vertical="top" wrapText="1"/>
    </xf>
    <xf numFmtId="0" fontId="2" fillId="13" borderId="0" xfId="0" applyFont="1" applyFill="1"/>
    <xf numFmtId="0" fontId="35" fillId="2" borderId="0" xfId="3" applyFont="1" applyFill="1" applyBorder="1" applyAlignment="1">
      <alignment horizontal="center" vertical="center" wrapText="1"/>
    </xf>
    <xf numFmtId="0" fontId="35" fillId="2" borderId="4" xfId="3" applyFont="1" applyFill="1" applyBorder="1" applyAlignment="1">
      <alignment horizontal="center" vertical="center" wrapText="1"/>
    </xf>
    <xf numFmtId="0" fontId="11" fillId="4" borderId="4" xfId="0" applyFont="1" applyFill="1" applyBorder="1" applyAlignment="1">
      <alignment horizontal="center" vertical="center"/>
    </xf>
    <xf numFmtId="0" fontId="11" fillId="2" borderId="0" xfId="0" applyFont="1" applyFill="1" applyAlignment="1">
      <alignment horizontal="center"/>
    </xf>
    <xf numFmtId="9" fontId="11" fillId="2" borderId="0" xfId="0" applyNumberFormat="1" applyFont="1" applyFill="1" applyAlignment="1">
      <alignment horizontal="center"/>
    </xf>
    <xf numFmtId="0" fontId="2" fillId="2" borderId="0" xfId="0" applyFont="1" applyFill="1" applyBorder="1" applyAlignment="1">
      <alignment horizontal="center" vertical="center"/>
    </xf>
    <xf numFmtId="0" fontId="2" fillId="2" borderId="0" xfId="0" applyFont="1" applyFill="1" applyBorder="1" applyAlignment="1">
      <alignment horizontal="center"/>
    </xf>
    <xf numFmtId="0" fontId="3" fillId="2" borderId="0" xfId="0" applyFont="1" applyFill="1" applyAlignment="1">
      <alignment horizontal="center"/>
    </xf>
    <xf numFmtId="0" fontId="3" fillId="13" borderId="0" xfId="0" applyFont="1" applyFill="1" applyAlignment="1">
      <alignment horizontal="center" vertical="center" wrapText="1"/>
    </xf>
    <xf numFmtId="0" fontId="0" fillId="11" borderId="0" xfId="0" applyFill="1" applyBorder="1"/>
    <xf numFmtId="0" fontId="17" fillId="2" borderId="0" xfId="0" applyFont="1" applyFill="1" applyBorder="1" applyAlignment="1">
      <alignment horizontal="center" vertical="center" wrapText="1"/>
    </xf>
    <xf numFmtId="0" fontId="25" fillId="14" borderId="0" xfId="0" applyFont="1" applyFill="1" applyAlignment="1">
      <alignment horizontal="left" vertical="center" wrapText="1"/>
    </xf>
    <xf numFmtId="0" fontId="25" fillId="14" borderId="0" xfId="0" applyFont="1" applyFill="1" applyBorder="1" applyAlignment="1">
      <alignment horizontal="left" vertical="center" wrapText="1"/>
    </xf>
    <xf numFmtId="0" fontId="2" fillId="14" borderId="0" xfId="0" applyFont="1" applyFill="1" applyBorder="1" applyAlignment="1">
      <alignment horizontal="left" vertical="center" wrapText="1"/>
    </xf>
    <xf numFmtId="0" fontId="2" fillId="14" borderId="0" xfId="0" applyFont="1" applyFill="1" applyAlignment="1">
      <alignment horizontal="left" vertical="center" wrapText="1"/>
    </xf>
    <xf numFmtId="0" fontId="3" fillId="13" borderId="0" xfId="0" applyFont="1" applyFill="1" applyAlignment="1">
      <alignment vertical="center" wrapText="1"/>
    </xf>
    <xf numFmtId="0" fontId="5" fillId="13" borderId="0" xfId="3" applyFont="1" applyFill="1" applyBorder="1" applyAlignment="1">
      <alignment vertical="center" wrapText="1"/>
    </xf>
    <xf numFmtId="3" fontId="6" fillId="4" borderId="6" xfId="3" applyNumberFormat="1" applyFont="1" applyFill="1" applyBorder="1" applyAlignment="1">
      <alignment horizontal="center" vertical="center" wrapText="1"/>
    </xf>
    <xf numFmtId="3" fontId="6" fillId="2" borderId="0" xfId="3" applyNumberFormat="1" applyFont="1" applyFill="1" applyBorder="1" applyAlignment="1">
      <alignment horizontal="center" vertical="center" wrapText="1"/>
    </xf>
    <xf numFmtId="3" fontId="11" fillId="3" borderId="0" xfId="1" applyNumberFormat="1" applyFont="1" applyFill="1" applyBorder="1" applyAlignment="1">
      <alignment horizontal="center" vertical="center" wrapText="1"/>
    </xf>
    <xf numFmtId="0" fontId="2" fillId="18" borderId="0" xfId="0" applyFont="1" applyFill="1" applyAlignment="1">
      <alignment horizontal="left" vertical="center"/>
    </xf>
    <xf numFmtId="0" fontId="11" fillId="18" borderId="0" xfId="0" applyFont="1" applyFill="1" applyAlignment="1">
      <alignment horizontal="left" vertical="center" wrapText="1"/>
    </xf>
    <xf numFmtId="0" fontId="11" fillId="13" borderId="0" xfId="0" applyFont="1" applyFill="1"/>
    <xf numFmtId="1" fontId="6" fillId="4" borderId="6" xfId="3" applyNumberFormat="1" applyFont="1" applyFill="1" applyBorder="1" applyAlignment="1">
      <alignment horizontal="center" vertical="center" wrapText="1"/>
    </xf>
    <xf numFmtId="1" fontId="6" fillId="2" borderId="0" xfId="3" applyNumberFormat="1" applyFont="1" applyFill="1" applyBorder="1" applyAlignment="1">
      <alignment horizontal="center" vertical="center" wrapText="1"/>
    </xf>
    <xf numFmtId="9" fontId="6" fillId="2" borderId="2" xfId="3" applyNumberFormat="1" applyFont="1" applyFill="1" applyBorder="1" applyAlignment="1">
      <alignment horizontal="center" vertical="center" wrapText="1"/>
    </xf>
    <xf numFmtId="1" fontId="6" fillId="2" borderId="2" xfId="3" applyNumberFormat="1" applyFont="1" applyFill="1" applyBorder="1" applyAlignment="1">
      <alignment horizontal="center" vertical="center" wrapText="1"/>
    </xf>
    <xf numFmtId="9" fontId="11" fillId="2" borderId="0" xfId="0" applyNumberFormat="1" applyFont="1" applyFill="1" applyBorder="1" applyAlignment="1">
      <alignment horizontal="center" vertical="center" wrapText="1"/>
    </xf>
    <xf numFmtId="168" fontId="11" fillId="2" borderId="0" xfId="0" applyNumberFormat="1" applyFont="1" applyFill="1" applyBorder="1" applyAlignment="1">
      <alignment horizontal="center" vertical="center" wrapText="1"/>
    </xf>
    <xf numFmtId="0" fontId="36" fillId="0" borderId="0" xfId="0" applyFont="1"/>
    <xf numFmtId="0" fontId="19" fillId="19" borderId="0" xfId="0" applyFont="1" applyFill="1" applyAlignment="1">
      <alignment vertical="center" wrapText="1"/>
    </xf>
    <xf numFmtId="0" fontId="5" fillId="0" borderId="1" xfId="3" applyFont="1" applyFill="1" applyBorder="1" applyAlignment="1">
      <alignment horizontal="center" vertical="center" wrapText="1"/>
    </xf>
    <xf numFmtId="0" fontId="38" fillId="2" borderId="0" xfId="0" applyFont="1" applyFill="1"/>
    <xf numFmtId="0" fontId="39" fillId="2" borderId="0" xfId="0" applyFont="1" applyFill="1"/>
    <xf numFmtId="0" fontId="39" fillId="2" borderId="0" xfId="0" applyFont="1" applyFill="1" applyAlignment="1">
      <alignment horizontal="center" vertical="center"/>
    </xf>
    <xf numFmtId="0" fontId="40" fillId="2" borderId="0" xfId="0" applyFont="1" applyFill="1" applyBorder="1" applyAlignment="1">
      <alignment horizontal="center" vertical="center"/>
    </xf>
    <xf numFmtId="0" fontId="42" fillId="2" borderId="0" xfId="0" applyFont="1" applyFill="1" applyAlignment="1">
      <alignment horizontal="left" vertical="center"/>
    </xf>
    <xf numFmtId="0" fontId="43" fillId="8" borderId="0" xfId="0" applyFont="1" applyFill="1" applyAlignment="1"/>
    <xf numFmtId="0" fontId="2" fillId="2" borderId="0" xfId="0" applyFont="1" applyFill="1" applyAlignment="1">
      <alignment vertical="center"/>
    </xf>
    <xf numFmtId="0" fontId="13" fillId="8" borderId="0" xfId="4" applyFont="1" applyFill="1" applyAlignment="1" applyProtection="1">
      <alignment vertical="center"/>
    </xf>
    <xf numFmtId="0" fontId="13" fillId="13" borderId="0" xfId="4" applyFont="1" applyFill="1" applyAlignment="1" applyProtection="1">
      <alignment vertical="center"/>
    </xf>
    <xf numFmtId="0" fontId="13" fillId="11" borderId="0" xfId="4" applyFont="1" applyFill="1" applyAlignment="1" applyProtection="1">
      <alignment vertical="center"/>
    </xf>
    <xf numFmtId="0" fontId="13" fillId="14" borderId="0" xfId="4" applyFont="1" applyFill="1" applyAlignment="1" applyProtection="1">
      <alignment vertical="center"/>
    </xf>
    <xf numFmtId="0" fontId="13" fillId="12" borderId="0" xfId="4" applyFont="1" applyFill="1" applyAlignment="1" applyProtection="1">
      <alignment vertical="center"/>
    </xf>
    <xf numFmtId="0" fontId="25" fillId="12" borderId="0" xfId="0" applyFont="1" applyFill="1" applyAlignment="1">
      <alignment horizontal="left" vertical="center" wrapText="1"/>
    </xf>
    <xf numFmtId="0" fontId="28" fillId="2" borderId="0" xfId="0" applyFont="1" applyFill="1" applyAlignment="1">
      <alignment horizontal="center"/>
    </xf>
    <xf numFmtId="0" fontId="25" fillId="22" borderId="0" xfId="0" applyFont="1" applyFill="1" applyAlignment="1">
      <alignment vertical="center"/>
    </xf>
    <xf numFmtId="0" fontId="13" fillId="22" borderId="0" xfId="4" applyFont="1" applyFill="1" applyAlignment="1" applyProtection="1">
      <alignment vertical="center"/>
    </xf>
    <xf numFmtId="0" fontId="14" fillId="2" borderId="0" xfId="0" applyFont="1" applyFill="1" applyAlignment="1">
      <alignment vertical="center"/>
    </xf>
    <xf numFmtId="0" fontId="41" fillId="10" borderId="0" xfId="0" applyFont="1" applyFill="1" applyAlignment="1"/>
    <xf numFmtId="0" fontId="45" fillId="10" borderId="0" xfId="0" applyFont="1" applyFill="1"/>
    <xf numFmtId="0" fontId="45" fillId="2" borderId="0" xfId="0" applyFont="1" applyFill="1"/>
    <xf numFmtId="0" fontId="39" fillId="10" borderId="0" xfId="0" applyFont="1" applyFill="1"/>
    <xf numFmtId="0" fontId="41" fillId="15" borderId="0" xfId="0" applyFont="1" applyFill="1" applyAlignment="1">
      <alignment vertical="center"/>
    </xf>
    <xf numFmtId="0" fontId="46" fillId="15" borderId="0" xfId="0" applyFont="1" applyFill="1"/>
    <xf numFmtId="0" fontId="45" fillId="15" borderId="0" xfId="0" applyFont="1" applyFill="1"/>
    <xf numFmtId="0" fontId="45" fillId="15" borderId="0" xfId="0" applyFont="1" applyFill="1" applyAlignment="1">
      <alignment vertical="center"/>
    </xf>
    <xf numFmtId="0" fontId="45" fillId="0" borderId="0" xfId="0" applyFont="1" applyFill="1"/>
    <xf numFmtId="0" fontId="45" fillId="15" borderId="0" xfId="0" applyFont="1" applyFill="1" applyAlignment="1">
      <alignment horizontal="center"/>
    </xf>
    <xf numFmtId="0" fontId="45" fillId="0" borderId="0" xfId="0" applyFont="1"/>
    <xf numFmtId="0" fontId="10" fillId="2" borderId="0" xfId="0" applyFont="1" applyFill="1" applyAlignment="1">
      <alignment vertical="center"/>
    </xf>
    <xf numFmtId="0" fontId="40" fillId="23" borderId="0" xfId="0" applyFont="1" applyFill="1" applyAlignment="1">
      <alignment horizontal="center" vertical="center" wrapText="1"/>
    </xf>
    <xf numFmtId="0" fontId="2" fillId="23" borderId="0" xfId="0" applyFont="1" applyFill="1"/>
    <xf numFmtId="0" fontId="13" fillId="23" borderId="0" xfId="4" applyFont="1" applyFill="1" applyAlignment="1" applyProtection="1">
      <alignment vertical="center"/>
    </xf>
    <xf numFmtId="0" fontId="14" fillId="4" borderId="0" xfId="0" applyFont="1" applyFill="1" applyAlignment="1">
      <alignment vertical="center"/>
    </xf>
    <xf numFmtId="0" fontId="2" fillId="8" borderId="0" xfId="0" applyFont="1" applyFill="1"/>
    <xf numFmtId="0" fontId="2" fillId="24" borderId="0" xfId="0" applyFont="1" applyFill="1"/>
    <xf numFmtId="21" fontId="2" fillId="24" borderId="0" xfId="0" applyNumberFormat="1" applyFont="1" applyFill="1"/>
    <xf numFmtId="0" fontId="2" fillId="5" borderId="0" xfId="0" applyFont="1" applyFill="1"/>
    <xf numFmtId="0" fontId="5" fillId="2" borderId="0" xfId="3" applyFont="1" applyFill="1" applyBorder="1" applyAlignment="1">
      <alignment horizontal="center" vertical="center" wrapText="1"/>
    </xf>
    <xf numFmtId="0" fontId="3" fillId="2" borderId="0" xfId="0" applyFont="1" applyFill="1" applyBorder="1" applyAlignment="1">
      <alignment horizontal="center" vertical="center"/>
    </xf>
    <xf numFmtId="0" fontId="0" fillId="0" borderId="0" xfId="0" applyAlignment="1">
      <alignment horizontal="center" vertical="center"/>
    </xf>
    <xf numFmtId="0" fontId="12" fillId="0" borderId="0" xfId="0" applyFont="1" applyFill="1" applyAlignment="1">
      <alignment vertical="center"/>
    </xf>
    <xf numFmtId="0" fontId="0" fillId="0" borderId="0" xfId="0" applyFill="1" applyAlignment="1">
      <alignment vertical="center"/>
    </xf>
    <xf numFmtId="0" fontId="12" fillId="17" borderId="0" xfId="0" applyFont="1" applyFill="1" applyAlignment="1">
      <alignment vertical="center"/>
    </xf>
    <xf numFmtId="0" fontId="0" fillId="17" borderId="0" xfId="0" applyFill="1" applyAlignment="1">
      <alignment vertical="center"/>
    </xf>
    <xf numFmtId="0" fontId="28" fillId="2" borderId="0" xfId="0" applyFont="1" applyFill="1" applyAlignment="1">
      <alignment vertical="center"/>
    </xf>
    <xf numFmtId="0" fontId="12" fillId="16" borderId="0" xfId="0" applyFont="1" applyFill="1" applyAlignment="1">
      <alignment vertical="center"/>
    </xf>
    <xf numFmtId="0" fontId="0" fillId="16" borderId="0" xfId="0" applyFill="1" applyAlignment="1">
      <alignment vertical="center"/>
    </xf>
    <xf numFmtId="0" fontId="0" fillId="2" borderId="0" xfId="0" applyFill="1" applyAlignment="1">
      <alignment vertical="center"/>
    </xf>
    <xf numFmtId="0" fontId="12" fillId="2" borderId="0" xfId="0" applyFont="1" applyFill="1" applyAlignment="1">
      <alignment vertical="center"/>
    </xf>
    <xf numFmtId="0" fontId="12" fillId="18" borderId="0" xfId="0" applyFont="1" applyFill="1" applyAlignment="1">
      <alignment vertical="center"/>
    </xf>
    <xf numFmtId="0" fontId="0" fillId="18" borderId="0" xfId="0" applyFill="1" applyAlignment="1">
      <alignment vertical="center"/>
    </xf>
    <xf numFmtId="0" fontId="0" fillId="0" borderId="0" xfId="0" applyAlignment="1">
      <alignment vertical="center"/>
    </xf>
    <xf numFmtId="0" fontId="12" fillId="14" borderId="0" xfId="0" applyFont="1" applyFill="1" applyAlignment="1">
      <alignment vertical="center"/>
    </xf>
    <xf numFmtId="0" fontId="0" fillId="14" borderId="0" xfId="0" applyFill="1" applyAlignment="1">
      <alignment vertical="center"/>
    </xf>
    <xf numFmtId="0" fontId="12" fillId="13" borderId="0" xfId="0" applyFont="1" applyFill="1" applyAlignment="1">
      <alignment vertical="center"/>
    </xf>
    <xf numFmtId="0" fontId="0" fillId="13" borderId="0" xfId="0" applyFill="1" applyAlignment="1">
      <alignment vertical="center"/>
    </xf>
    <xf numFmtId="0" fontId="2" fillId="13" borderId="0" xfId="0" applyFont="1" applyFill="1" applyAlignment="1">
      <alignment vertical="center"/>
    </xf>
    <xf numFmtId="0" fontId="12" fillId="12" borderId="0" xfId="0" applyFont="1" applyFill="1" applyAlignment="1">
      <alignment vertical="center"/>
    </xf>
    <xf numFmtId="0" fontId="0" fillId="12" borderId="0" xfId="0" applyFill="1" applyAlignment="1">
      <alignment vertical="center"/>
    </xf>
    <xf numFmtId="0" fontId="8" fillId="12" borderId="0" xfId="0" applyFont="1" applyFill="1" applyAlignment="1">
      <alignment vertical="center"/>
    </xf>
    <xf numFmtId="0" fontId="8" fillId="2" borderId="0" xfId="0" applyFont="1" applyFill="1" applyAlignment="1">
      <alignment vertical="center"/>
    </xf>
    <xf numFmtId="0" fontId="29" fillId="2" borderId="0" xfId="0" applyFont="1" applyFill="1" applyAlignment="1">
      <alignment horizontal="left" vertical="center" wrapText="1"/>
    </xf>
    <xf numFmtId="0" fontId="12" fillId="2" borderId="0" xfId="0" applyFont="1" applyFill="1" applyAlignment="1">
      <alignment horizontal="left" vertical="center"/>
    </xf>
    <xf numFmtId="0" fontId="12" fillId="11" borderId="0" xfId="0" applyFont="1" applyFill="1" applyAlignment="1">
      <alignment vertical="center"/>
    </xf>
    <xf numFmtId="0" fontId="0" fillId="11" borderId="0" xfId="0" applyFill="1" applyAlignment="1">
      <alignment vertical="center"/>
    </xf>
    <xf numFmtId="0" fontId="3" fillId="2" borderId="0" xfId="0" applyFont="1" applyFill="1" applyBorder="1" applyAlignment="1">
      <alignment horizontal="left" vertical="center"/>
    </xf>
    <xf numFmtId="0" fontId="16" fillId="2" borderId="0" xfId="0" applyFont="1" applyFill="1" applyBorder="1" applyAlignment="1">
      <alignment horizontal="center" vertical="center" wrapText="1"/>
    </xf>
    <xf numFmtId="0" fontId="17" fillId="0" borderId="2" xfId="0" applyFont="1" applyBorder="1" applyAlignment="1">
      <alignment horizontal="center" vertical="center" wrapText="1"/>
    </xf>
    <xf numFmtId="0" fontId="6" fillId="2" borderId="0" xfId="3" applyFont="1" applyFill="1" applyBorder="1" applyAlignment="1">
      <alignment horizontal="left" vertical="center" wrapText="1"/>
    </xf>
    <xf numFmtId="1" fontId="6" fillId="4" borderId="4" xfId="3" applyNumberFormat="1" applyFont="1" applyFill="1" applyBorder="1" applyAlignment="1">
      <alignment horizontal="center" vertical="center" wrapText="1"/>
    </xf>
    <xf numFmtId="0" fontId="20" fillId="0" borderId="2" xfId="0" applyFont="1" applyBorder="1" applyAlignment="1">
      <alignment horizontal="center" vertical="center"/>
    </xf>
    <xf numFmtId="0" fontId="10" fillId="2" borderId="0" xfId="0" applyFont="1" applyFill="1" applyBorder="1" applyAlignment="1">
      <alignment vertical="center"/>
    </xf>
    <xf numFmtId="0" fontId="0" fillId="2" borderId="0" xfId="0" applyFill="1" applyBorder="1" applyAlignment="1">
      <alignment vertical="center"/>
    </xf>
    <xf numFmtId="0" fontId="18" fillId="0" borderId="0" xfId="0" applyFont="1" applyBorder="1" applyAlignment="1">
      <alignment horizontal="left" vertical="center" wrapText="1" readingOrder="1"/>
    </xf>
    <xf numFmtId="1" fontId="6" fillId="4" borderId="4" xfId="3" applyNumberFormat="1" applyFont="1" applyFill="1" applyBorder="1" applyAlignment="1">
      <alignment horizontal="center" vertical="center" wrapText="1" readingOrder="1"/>
    </xf>
    <xf numFmtId="1" fontId="6" fillId="2" borderId="0" xfId="3" applyNumberFormat="1" applyFont="1" applyFill="1" applyBorder="1" applyAlignment="1">
      <alignment horizontal="center" vertical="center" wrapText="1" readingOrder="1"/>
    </xf>
    <xf numFmtId="0" fontId="0" fillId="2" borderId="0" xfId="0" applyFill="1" applyAlignment="1">
      <alignment vertical="center" readingOrder="1"/>
    </xf>
    <xf numFmtId="1" fontId="6" fillId="4" borderId="5" xfId="3" applyNumberFormat="1" applyFont="1" applyFill="1" applyBorder="1" applyAlignment="1">
      <alignment horizontal="center" vertical="center" wrapText="1" readingOrder="1"/>
    </xf>
    <xf numFmtId="9" fontId="19" fillId="0" borderId="2" xfId="0" applyNumberFormat="1" applyFont="1" applyBorder="1" applyAlignment="1">
      <alignment horizontal="center" vertical="center" wrapText="1" readingOrder="1"/>
    </xf>
    <xf numFmtId="0" fontId="19" fillId="0" borderId="0" xfId="0" applyFont="1" applyBorder="1" applyAlignment="1">
      <alignment horizontal="left" vertical="center" wrapText="1" readingOrder="1"/>
    </xf>
    <xf numFmtId="0" fontId="19" fillId="0" borderId="0" xfId="0" applyFont="1" applyBorder="1" applyAlignment="1">
      <alignment horizontal="center" vertical="center" wrapText="1" readingOrder="1"/>
    </xf>
    <xf numFmtId="0" fontId="27" fillId="2" borderId="0" xfId="0" applyFont="1" applyFill="1" applyBorder="1" applyAlignment="1">
      <alignment vertical="center"/>
    </xf>
    <xf numFmtId="0" fontId="30" fillId="2" borderId="0" xfId="0" applyFont="1" applyFill="1" applyAlignment="1">
      <alignment vertical="center"/>
    </xf>
    <xf numFmtId="0" fontId="16" fillId="2" borderId="0" xfId="3" applyFont="1" applyFill="1" applyBorder="1" applyAlignment="1">
      <alignment horizontal="center" vertical="center" wrapText="1"/>
    </xf>
    <xf numFmtId="0" fontId="48" fillId="2" borderId="2" xfId="0" applyFont="1" applyFill="1" applyBorder="1"/>
    <xf numFmtId="1" fontId="15" fillId="2" borderId="0" xfId="3" applyNumberFormat="1" applyFont="1" applyFill="1" applyBorder="1" applyAlignment="1">
      <alignment horizontal="center" wrapText="1"/>
    </xf>
    <xf numFmtId="0" fontId="47" fillId="11" borderId="0" xfId="0" applyFont="1" applyFill="1" applyBorder="1" applyAlignment="1">
      <alignment horizontal="left" vertical="center" wrapText="1"/>
    </xf>
    <xf numFmtId="0" fontId="3"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3" fillId="18" borderId="0" xfId="0" applyFont="1" applyFill="1" applyAlignment="1">
      <alignment horizontal="center"/>
    </xf>
    <xf numFmtId="0" fontId="2" fillId="2" borderId="0" xfId="0" applyFont="1" applyFill="1" applyAlignment="1">
      <alignment wrapText="1"/>
    </xf>
    <xf numFmtId="1" fontId="11" fillId="2" borderId="2" xfId="0" applyNumberFormat="1" applyFont="1" applyFill="1" applyBorder="1" applyAlignment="1">
      <alignment horizontal="center" vertical="center"/>
    </xf>
    <xf numFmtId="0" fontId="0" fillId="4" borderId="4" xfId="0" applyFill="1" applyBorder="1"/>
    <xf numFmtId="1" fontId="6" fillId="4" borderId="4" xfId="3" applyNumberFormat="1" applyFont="1" applyFill="1" applyBorder="1" applyAlignment="1">
      <alignment horizontal="center" wrapText="1"/>
    </xf>
    <xf numFmtId="0" fontId="3" fillId="11" borderId="10" xfId="0" applyFont="1" applyFill="1" applyBorder="1" applyAlignment="1">
      <alignment horizontal="center" vertical="center" wrapText="1"/>
    </xf>
    <xf numFmtId="0" fontId="44" fillId="17" borderId="0" xfId="4" applyFont="1" applyFill="1" applyAlignment="1" applyProtection="1">
      <alignment vertical="center"/>
    </xf>
    <xf numFmtId="0" fontId="40" fillId="17" borderId="0" xfId="0" applyFont="1" applyFill="1" applyAlignment="1">
      <alignment vertical="center" wrapText="1"/>
    </xf>
    <xf numFmtId="0" fontId="40" fillId="16" borderId="0" xfId="0" applyFont="1" applyFill="1" applyAlignment="1">
      <alignment vertical="center" wrapText="1"/>
    </xf>
    <xf numFmtId="0" fontId="44" fillId="16" borderId="0" xfId="4" applyFont="1" applyFill="1" applyAlignment="1" applyProtection="1">
      <alignment vertical="center"/>
    </xf>
    <xf numFmtId="0" fontId="44" fillId="18" borderId="0" xfId="4" applyFont="1" applyFill="1" applyAlignment="1" applyProtection="1">
      <alignment vertical="center"/>
    </xf>
    <xf numFmtId="0" fontId="40" fillId="18" borderId="0" xfId="0" applyFont="1" applyFill="1" applyAlignment="1">
      <alignment vertical="center" wrapText="1"/>
    </xf>
    <xf numFmtId="0" fontId="11" fillId="2" borderId="0" xfId="0" applyFont="1" applyFill="1" applyAlignment="1"/>
    <xf numFmtId="0" fontId="47" fillId="14" borderId="0" xfId="0" applyFont="1" applyFill="1" applyAlignment="1">
      <alignment vertical="center" wrapText="1"/>
    </xf>
    <xf numFmtId="0" fontId="44" fillId="13" borderId="0" xfId="4" applyFont="1" applyFill="1" applyAlignment="1" applyProtection="1">
      <alignment vertical="center" wrapText="1"/>
    </xf>
    <xf numFmtId="0" fontId="15" fillId="2" borderId="0" xfId="0" applyFont="1" applyFill="1"/>
    <xf numFmtId="1" fontId="30" fillId="2" borderId="0" xfId="0" applyNumberFormat="1" applyFont="1" applyFill="1"/>
    <xf numFmtId="9" fontId="8" fillId="2" borderId="0" xfId="2" applyFont="1" applyFill="1"/>
    <xf numFmtId="0" fontId="15" fillId="0" borderId="0" xfId="0" applyFont="1" applyBorder="1" applyAlignment="1">
      <alignment horizontal="left" vertical="center" wrapText="1" readingOrder="1"/>
    </xf>
    <xf numFmtId="1" fontId="15" fillId="4" borderId="4" xfId="0" applyNumberFormat="1" applyFont="1" applyFill="1" applyBorder="1" applyAlignment="1">
      <alignment vertical="center" wrapText="1" readingOrder="1"/>
    </xf>
    <xf numFmtId="1" fontId="15" fillId="0" borderId="0" xfId="0" applyNumberFormat="1" applyFont="1" applyBorder="1" applyAlignment="1">
      <alignment vertical="center" wrapText="1" readingOrder="1"/>
    </xf>
    <xf numFmtId="1" fontId="15" fillId="0" borderId="1" xfId="0" applyNumberFormat="1" applyFont="1" applyBorder="1" applyAlignment="1">
      <alignment vertical="center" wrapText="1" readingOrder="1"/>
    </xf>
    <xf numFmtId="0" fontId="6" fillId="2" borderId="0" xfId="3" applyFont="1" applyFill="1" applyBorder="1" applyAlignment="1">
      <alignment horizontal="left" vertical="center" wrapText="1" readingOrder="1"/>
    </xf>
    <xf numFmtId="0" fontId="41" fillId="10" borderId="0" xfId="0" applyFont="1" applyFill="1" applyAlignment="1">
      <alignment vertical="center"/>
    </xf>
    <xf numFmtId="0" fontId="6" fillId="2" borderId="0" xfId="3" applyFont="1" applyFill="1" applyBorder="1" applyAlignment="1">
      <alignment vertical="center"/>
    </xf>
    <xf numFmtId="164" fontId="6" fillId="4" borderId="0" xfId="1" applyNumberFormat="1" applyFont="1" applyFill="1" applyBorder="1" applyAlignment="1">
      <alignment vertical="center"/>
    </xf>
    <xf numFmtId="164" fontId="6" fillId="4" borderId="4" xfId="1" applyNumberFormat="1" applyFont="1" applyFill="1" applyBorder="1" applyAlignment="1">
      <alignment vertical="center"/>
    </xf>
    <xf numFmtId="164" fontId="6" fillId="2" borderId="0" xfId="1" applyNumberFormat="1" applyFont="1" applyFill="1" applyBorder="1" applyAlignment="1">
      <alignment vertical="center"/>
    </xf>
    <xf numFmtId="0" fontId="6" fillId="2" borderId="1" xfId="3" applyFont="1" applyFill="1" applyBorder="1" applyAlignment="1">
      <alignment vertical="center"/>
    </xf>
    <xf numFmtId="164" fontId="6" fillId="4" borderId="1" xfId="1" applyNumberFormat="1" applyFont="1" applyFill="1" applyBorder="1" applyAlignment="1">
      <alignment vertical="center"/>
    </xf>
    <xf numFmtId="164" fontId="6" fillId="4" borderId="5" xfId="1" applyNumberFormat="1" applyFont="1" applyFill="1" applyBorder="1" applyAlignment="1">
      <alignment vertical="center"/>
    </xf>
    <xf numFmtId="164" fontId="6" fillId="2" borderId="1" xfId="1" applyNumberFormat="1" applyFont="1" applyFill="1" applyBorder="1" applyAlignment="1">
      <alignment vertical="center"/>
    </xf>
    <xf numFmtId="166" fontId="11" fillId="2" borderId="0" xfId="1" applyNumberFormat="1" applyFont="1" applyFill="1" applyBorder="1" applyAlignment="1">
      <alignment vertical="center"/>
    </xf>
    <xf numFmtId="164" fontId="15" fillId="2" borderId="0" xfId="1" applyNumberFormat="1" applyFont="1" applyFill="1" applyBorder="1" applyAlignment="1">
      <alignment vertical="center"/>
    </xf>
    <xf numFmtId="0" fontId="3" fillId="3" borderId="2" xfId="1" applyNumberFormat="1" applyFont="1" applyFill="1" applyBorder="1" applyAlignment="1">
      <alignment vertical="center"/>
    </xf>
    <xf numFmtId="164" fontId="11" fillId="2" borderId="0" xfId="1" applyNumberFormat="1" applyFont="1" applyFill="1" applyBorder="1" applyAlignment="1">
      <alignment vertical="center"/>
    </xf>
    <xf numFmtId="0" fontId="16" fillId="0" borderId="2" xfId="0" applyFont="1" applyBorder="1" applyAlignment="1">
      <alignment horizontal="center" vertical="center"/>
    </xf>
    <xf numFmtId="0" fontId="6" fillId="2" borderId="1" xfId="3" applyFont="1" applyFill="1" applyBorder="1" applyAlignment="1">
      <alignment horizontal="left" vertical="center" wrapText="1"/>
    </xf>
    <xf numFmtId="0" fontId="28" fillId="2" borderId="0" xfId="0" applyFont="1" applyFill="1" applyAlignment="1">
      <alignment horizontal="left" vertical="center"/>
    </xf>
    <xf numFmtId="0" fontId="3" fillId="2" borderId="0" xfId="0" applyFont="1" applyFill="1" applyBorder="1" applyAlignment="1">
      <alignment horizontal="center"/>
    </xf>
    <xf numFmtId="0" fontId="5" fillId="25" borderId="1" xfId="3" applyFont="1" applyFill="1" applyBorder="1" applyAlignment="1">
      <alignment horizontal="center" vertical="center" wrapText="1"/>
    </xf>
    <xf numFmtId="0" fontId="5" fillId="25" borderId="0" xfId="3" applyFont="1" applyFill="1" applyBorder="1" applyAlignment="1">
      <alignment horizontal="center" vertical="center" wrapText="1"/>
    </xf>
    <xf numFmtId="164" fontId="6" fillId="25" borderId="0" xfId="1" applyNumberFormat="1" applyFont="1" applyFill="1" applyBorder="1" applyAlignment="1">
      <alignment vertical="center"/>
    </xf>
    <xf numFmtId="164" fontId="6" fillId="25" borderId="1" xfId="1" applyNumberFormat="1" applyFont="1" applyFill="1" applyBorder="1" applyAlignment="1">
      <alignment vertical="center"/>
    </xf>
    <xf numFmtId="164" fontId="6" fillId="25" borderId="0" xfId="1" applyNumberFormat="1" applyFont="1" applyFill="1" applyBorder="1" applyAlignment="1">
      <alignment horizontal="center" wrapText="1"/>
    </xf>
    <xf numFmtId="1" fontId="6" fillId="25" borderId="0" xfId="3" applyNumberFormat="1" applyFont="1" applyFill="1" applyBorder="1" applyAlignment="1">
      <alignment horizontal="center" vertical="center" wrapText="1" readingOrder="1"/>
    </xf>
    <xf numFmtId="1" fontId="6" fillId="25" borderId="1" xfId="3" applyNumberFormat="1" applyFont="1" applyFill="1" applyBorder="1" applyAlignment="1">
      <alignment horizontal="center" vertical="center" wrapText="1" readingOrder="1"/>
    </xf>
    <xf numFmtId="1" fontId="6" fillId="25" borderId="0" xfId="3" applyNumberFormat="1" applyFont="1" applyFill="1" applyBorder="1" applyAlignment="1">
      <alignment horizontal="center" vertical="center" wrapText="1"/>
    </xf>
    <xf numFmtId="1" fontId="6" fillId="25" borderId="1" xfId="3" applyNumberFormat="1" applyFont="1" applyFill="1" applyBorder="1" applyAlignment="1">
      <alignment horizontal="center" vertical="center" wrapText="1"/>
    </xf>
    <xf numFmtId="1" fontId="6" fillId="25" borderId="2" xfId="3" applyNumberFormat="1" applyFont="1" applyFill="1" applyBorder="1" applyAlignment="1">
      <alignment horizontal="center" vertical="center" wrapText="1"/>
    </xf>
    <xf numFmtId="0" fontId="16" fillId="25" borderId="0" xfId="0" applyFont="1" applyFill="1" applyBorder="1" applyAlignment="1">
      <alignment horizontal="center" vertical="center" wrapText="1" readingOrder="1"/>
    </xf>
    <xf numFmtId="0" fontId="20" fillId="25" borderId="0" xfId="0" applyFont="1" applyFill="1" applyBorder="1" applyAlignment="1">
      <alignment horizontal="center" vertical="center" wrapText="1" readingOrder="1"/>
    </xf>
    <xf numFmtId="1" fontId="15" fillId="25" borderId="0" xfId="0" applyNumberFormat="1" applyFont="1" applyFill="1" applyBorder="1" applyAlignment="1">
      <alignment vertical="center" wrapText="1" readingOrder="1"/>
    </xf>
    <xf numFmtId="0" fontId="16" fillId="25" borderId="1" xfId="0" applyFont="1" applyFill="1" applyBorder="1" applyAlignment="1">
      <alignment horizontal="center" vertical="center" wrapText="1" readingOrder="1"/>
    </xf>
    <xf numFmtId="1" fontId="15" fillId="25" borderId="1" xfId="0" applyNumberFormat="1" applyFont="1" applyFill="1" applyBorder="1" applyAlignment="1">
      <alignment vertical="center" wrapText="1" readingOrder="1"/>
    </xf>
    <xf numFmtId="0" fontId="5" fillId="25" borderId="13" xfId="3" applyFont="1" applyFill="1" applyBorder="1" applyAlignment="1">
      <alignment horizontal="center" vertical="center" wrapText="1"/>
    </xf>
    <xf numFmtId="0" fontId="0" fillId="25" borderId="0" xfId="0" applyFill="1" applyBorder="1"/>
    <xf numFmtId="0" fontId="0" fillId="25" borderId="12" xfId="0" applyFill="1" applyBorder="1"/>
    <xf numFmtId="1" fontId="6" fillId="25" borderId="0" xfId="3" applyNumberFormat="1" applyFont="1" applyFill="1" applyBorder="1" applyAlignment="1">
      <alignment horizontal="center" wrapText="1"/>
    </xf>
    <xf numFmtId="1" fontId="6" fillId="25" borderId="12" xfId="3" applyNumberFormat="1" applyFont="1" applyFill="1" applyBorder="1" applyAlignment="1">
      <alignment horizontal="center" wrapText="1"/>
    </xf>
    <xf numFmtId="0" fontId="0" fillId="25" borderId="2" xfId="0" applyFill="1" applyBorder="1"/>
    <xf numFmtId="10" fontId="0" fillId="25" borderId="2" xfId="2" applyNumberFormat="1" applyFont="1" applyFill="1" applyBorder="1"/>
    <xf numFmtId="10" fontId="0" fillId="25" borderId="2" xfId="0" applyNumberFormat="1" applyFill="1" applyBorder="1"/>
    <xf numFmtId="0" fontId="0" fillId="25" borderId="14" xfId="0" applyFill="1" applyBorder="1"/>
    <xf numFmtId="0" fontId="5" fillId="25" borderId="2" xfId="3" applyFont="1" applyFill="1" applyBorder="1" applyAlignment="1">
      <alignment horizontal="center" vertical="center" wrapText="1"/>
    </xf>
    <xf numFmtId="164" fontId="6" fillId="25" borderId="0" xfId="1" applyNumberFormat="1" applyFont="1" applyFill="1" applyBorder="1" applyAlignment="1">
      <alignment horizontal="left" wrapText="1"/>
    </xf>
    <xf numFmtId="164" fontId="6" fillId="25" borderId="1" xfId="1" applyNumberFormat="1" applyFont="1" applyFill="1" applyBorder="1" applyAlignment="1">
      <alignment horizontal="left" wrapText="1"/>
    </xf>
    <xf numFmtId="0" fontId="37" fillId="25" borderId="1" xfId="0" applyFont="1" applyFill="1" applyBorder="1" applyAlignment="1">
      <alignment horizontal="center" vertical="center" wrapText="1"/>
    </xf>
    <xf numFmtId="0" fontId="3" fillId="26" borderId="1" xfId="1" applyNumberFormat="1" applyFont="1" applyFill="1" applyBorder="1" applyAlignment="1">
      <alignment horizontal="center" vertical="center" wrapText="1"/>
    </xf>
    <xf numFmtId="1" fontId="11" fillId="25" borderId="0" xfId="1" applyNumberFormat="1" applyFont="1" applyFill="1" applyBorder="1" applyAlignment="1">
      <alignment vertical="center"/>
    </xf>
    <xf numFmtId="1" fontId="16" fillId="25" borderId="2" xfId="0" applyNumberFormat="1" applyFont="1" applyFill="1" applyBorder="1" applyAlignment="1">
      <alignment horizontal="center" vertical="center" wrapText="1" readingOrder="1"/>
    </xf>
    <xf numFmtId="1" fontId="20" fillId="25" borderId="0" xfId="0" applyNumberFormat="1" applyFont="1" applyFill="1" applyBorder="1" applyAlignment="1">
      <alignment horizontal="center" vertical="center" wrapText="1" readingOrder="1"/>
    </xf>
    <xf numFmtId="0" fontId="0" fillId="0" borderId="0" xfId="0" applyFill="1" applyBorder="1"/>
    <xf numFmtId="0" fontId="17" fillId="4" borderId="1" xfId="0" applyFont="1" applyFill="1" applyBorder="1" applyAlignment="1">
      <alignment horizontal="center" vertical="center" wrapText="1" readingOrder="1"/>
    </xf>
    <xf numFmtId="0" fontId="17" fillId="25" borderId="0" xfId="0" applyFont="1" applyFill="1" applyBorder="1" applyAlignment="1">
      <alignment horizontal="center" vertical="center" wrapText="1" readingOrder="1"/>
    </xf>
    <xf numFmtId="0" fontId="17" fillId="25" borderId="1" xfId="0" applyFont="1" applyFill="1" applyBorder="1" applyAlignment="1">
      <alignment horizontal="center" vertical="center" wrapText="1" readingOrder="1"/>
    </xf>
    <xf numFmtId="0" fontId="17" fillId="25" borderId="2" xfId="0" applyFont="1" applyFill="1" applyBorder="1" applyAlignment="1">
      <alignment horizontal="center" vertical="center" wrapText="1" readingOrder="1"/>
    </xf>
    <xf numFmtId="1" fontId="18" fillId="25" borderId="0" xfId="0" applyNumberFormat="1" applyFont="1" applyFill="1" applyBorder="1" applyAlignment="1">
      <alignment horizontal="center" vertical="center" wrapText="1" readingOrder="1"/>
    </xf>
    <xf numFmtId="1" fontId="18" fillId="25" borderId="1" xfId="0" applyNumberFormat="1" applyFont="1" applyFill="1" applyBorder="1" applyAlignment="1">
      <alignment horizontal="center" vertical="center" wrapText="1" readingOrder="1"/>
    </xf>
    <xf numFmtId="1" fontId="20" fillId="25" borderId="2" xfId="0" applyNumberFormat="1" applyFont="1" applyFill="1" applyBorder="1" applyAlignment="1">
      <alignment horizontal="center" vertical="center" wrapText="1" readingOrder="1"/>
    </xf>
    <xf numFmtId="0" fontId="31" fillId="2" borderId="0" xfId="4" applyFont="1" applyFill="1" applyBorder="1" applyAlignment="1" applyProtection="1">
      <alignment horizontal="left"/>
    </xf>
    <xf numFmtId="0" fontId="31" fillId="0" borderId="0" xfId="4" applyFont="1" applyAlignment="1" applyProtection="1"/>
    <xf numFmtId="0" fontId="3" fillId="2" borderId="0" xfId="0" applyFont="1" applyFill="1" applyBorder="1" applyAlignment="1">
      <alignment vertical="center"/>
    </xf>
    <xf numFmtId="3" fontId="19" fillId="25" borderId="0" xfId="0" applyNumberFormat="1" applyFont="1" applyFill="1" applyAlignment="1">
      <alignment horizontal="center" vertical="center" wrapText="1"/>
    </xf>
    <xf numFmtId="164" fontId="6" fillId="0" borderId="0" xfId="1" applyNumberFormat="1" applyFont="1" applyFill="1" applyBorder="1" applyAlignment="1">
      <alignment vertical="center" wrapText="1"/>
    </xf>
    <xf numFmtId="3" fontId="11" fillId="25" borderId="0" xfId="1" applyNumberFormat="1" applyFont="1" applyFill="1" applyBorder="1" applyAlignment="1">
      <alignment vertical="center"/>
    </xf>
    <xf numFmtId="3" fontId="16" fillId="25" borderId="2" xfId="0" applyNumberFormat="1" applyFont="1" applyFill="1" applyBorder="1" applyAlignment="1">
      <alignment horizontal="center" vertical="center" wrapText="1" readingOrder="1"/>
    </xf>
    <xf numFmtId="0" fontId="25" fillId="14" borderId="0" xfId="0" applyFont="1" applyFill="1" applyAlignment="1">
      <alignment horizontal="left" vertical="center" wrapText="1"/>
    </xf>
    <xf numFmtId="0" fontId="16" fillId="11" borderId="0" xfId="0" applyFont="1" applyFill="1" applyBorder="1" applyAlignment="1">
      <alignment horizontal="center" vertical="center" wrapText="1" readingOrder="1"/>
    </xf>
    <xf numFmtId="0" fontId="44" fillId="13" borderId="0" xfId="4" applyFont="1" applyFill="1" applyAlignment="1" applyProtection="1">
      <alignment horizontal="left" vertical="center" wrapText="1"/>
    </xf>
    <xf numFmtId="0" fontId="40"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5" fillId="16" borderId="0" xfId="3" applyFont="1" applyFill="1" applyBorder="1" applyAlignment="1">
      <alignment horizontal="center" vertical="center" wrapText="1"/>
    </xf>
    <xf numFmtId="0" fontId="40" fillId="16" borderId="0" xfId="0" applyFont="1" applyFill="1" applyAlignment="1">
      <alignment horizontal="center" vertical="center" wrapText="1"/>
    </xf>
    <xf numFmtId="0" fontId="44" fillId="16" borderId="0" xfId="4" applyFont="1" applyFill="1" applyAlignment="1" applyProtection="1">
      <alignment horizontal="center" vertical="center"/>
    </xf>
    <xf numFmtId="0" fontId="40" fillId="11" borderId="0" xfId="0" applyFont="1" applyFill="1" applyAlignment="1">
      <alignment horizontal="center" vertical="center" wrapText="1"/>
    </xf>
    <xf numFmtId="0" fontId="3" fillId="8" borderId="0" xfId="0" applyFont="1" applyFill="1" applyAlignment="1">
      <alignment horizontal="center" vertical="center" wrapText="1"/>
    </xf>
    <xf numFmtId="0" fontId="47" fillId="11" borderId="0" xfId="0" applyFont="1" applyFill="1" applyBorder="1" applyAlignment="1">
      <alignment horizontal="left" vertical="center" wrapText="1"/>
    </xf>
    <xf numFmtId="0" fontId="40" fillId="12" borderId="0" xfId="0" applyFont="1" applyFill="1" applyAlignment="1">
      <alignment horizontal="center" vertical="center" wrapText="1"/>
    </xf>
    <xf numFmtId="0" fontId="3" fillId="12" borderId="0" xfId="0" applyFont="1" applyFill="1" applyAlignment="1">
      <alignment horizontal="center"/>
    </xf>
    <xf numFmtId="0" fontId="5" fillId="2" borderId="0" xfId="3" applyFont="1" applyFill="1" applyBorder="1" applyAlignment="1">
      <alignment horizontal="center" vertical="center" wrapText="1"/>
    </xf>
    <xf numFmtId="0" fontId="44" fillId="12" borderId="0" xfId="4" applyFont="1" applyFill="1" applyAlignment="1" applyProtection="1">
      <alignment horizontal="center" vertical="center"/>
    </xf>
    <xf numFmtId="0" fontId="40" fillId="14" borderId="0" xfId="0" applyFont="1" applyFill="1" applyAlignment="1">
      <alignment horizontal="center" vertical="center" wrapText="1"/>
    </xf>
    <xf numFmtId="0" fontId="3" fillId="13" borderId="0" xfId="0" applyFont="1" applyFill="1" applyAlignment="1">
      <alignment horizontal="center" vertical="center" wrapText="1"/>
    </xf>
    <xf numFmtId="0" fontId="5" fillId="2" borderId="3"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16" fillId="2" borderId="0" xfId="0" applyFont="1" applyFill="1" applyBorder="1" applyAlignment="1">
      <alignment horizontal="center" vertical="center" wrapText="1" readingOrder="1"/>
    </xf>
    <xf numFmtId="0" fontId="2" fillId="2" borderId="0" xfId="0" applyFont="1" applyFill="1" applyAlignment="1">
      <alignment wrapText="1"/>
    </xf>
    <xf numFmtId="0" fontId="15" fillId="2" borderId="0" xfId="0" applyFont="1" applyFill="1" applyAlignment="1">
      <alignment horizontal="left" wrapText="1"/>
    </xf>
    <xf numFmtId="0" fontId="3" fillId="2" borderId="0" xfId="0" applyFont="1" applyFill="1" applyBorder="1" applyAlignment="1">
      <alignment horizontal="center"/>
    </xf>
    <xf numFmtId="0" fontId="0" fillId="2" borderId="0" xfId="0" applyFill="1" applyAlignment="1">
      <alignment wrapText="1"/>
    </xf>
    <xf numFmtId="0" fontId="0" fillId="2" borderId="0" xfId="0" applyFill="1" applyBorder="1" applyAlignment="1">
      <alignment wrapText="1"/>
    </xf>
    <xf numFmtId="0" fontId="18" fillId="0" borderId="0" xfId="0" applyFont="1" applyBorder="1" applyAlignment="1">
      <alignment horizontal="left" vertical="center" wrapText="1" readingOrder="1"/>
    </xf>
    <xf numFmtId="0" fontId="3" fillId="0" borderId="0" xfId="0" applyFont="1" applyAlignment="1">
      <alignment horizontal="center"/>
    </xf>
    <xf numFmtId="0" fontId="0" fillId="2" borderId="0" xfId="0" applyFill="1" applyBorder="1" applyAlignment="1">
      <alignment vertical="center" readingOrder="1"/>
    </xf>
    <xf numFmtId="0" fontId="33" fillId="2" borderId="0" xfId="0" applyFont="1" applyFill="1"/>
    <xf numFmtId="0" fontId="49" fillId="2" borderId="0" xfId="0" applyFont="1" applyFill="1" applyBorder="1" applyAlignment="1">
      <alignment horizontal="left"/>
    </xf>
    <xf numFmtId="0" fontId="49" fillId="2" borderId="0" xfId="0" applyFont="1" applyFill="1" applyBorder="1" applyAlignment="1">
      <alignment horizontal="center"/>
    </xf>
    <xf numFmtId="0" fontId="50" fillId="2" borderId="15" xfId="3" applyFont="1" applyFill="1" applyBorder="1" applyAlignment="1">
      <alignment horizontal="left" vertical="center" wrapText="1"/>
    </xf>
    <xf numFmtId="0" fontId="50" fillId="2" borderId="15" xfId="3" applyFont="1" applyFill="1" applyBorder="1" applyAlignment="1">
      <alignment horizontal="center" vertical="center" wrapText="1"/>
    </xf>
    <xf numFmtId="0" fontId="51" fillId="2" borderId="0" xfId="3" applyFont="1" applyFill="1" applyBorder="1" applyAlignment="1">
      <alignment horizontal="left" wrapText="1"/>
    </xf>
    <xf numFmtId="0" fontId="50" fillId="2" borderId="15" xfId="3" applyFont="1" applyFill="1" applyBorder="1" applyAlignment="1">
      <alignment horizontal="left" wrapText="1"/>
    </xf>
    <xf numFmtId="0" fontId="6" fillId="2" borderId="1" xfId="3" applyFont="1" applyFill="1" applyBorder="1" applyAlignment="1">
      <alignment horizontal="center" vertical="center" wrapText="1"/>
    </xf>
    <xf numFmtId="0" fontId="25" fillId="21" borderId="11" xfId="0" applyFont="1" applyFill="1" applyBorder="1" applyAlignment="1">
      <alignment horizontal="center" vertical="center"/>
    </xf>
    <xf numFmtId="0" fontId="11" fillId="4" borderId="0" xfId="0" applyFont="1" applyFill="1" applyBorder="1" applyAlignment="1">
      <alignment horizontal="center" vertical="center"/>
    </xf>
    <xf numFmtId="0" fontId="3" fillId="8" borderId="0" xfId="0" applyFont="1" applyFill="1" applyAlignment="1">
      <alignment wrapText="1"/>
    </xf>
    <xf numFmtId="0" fontId="3" fillId="8" borderId="0" xfId="0" applyFont="1" applyFill="1" applyAlignment="1">
      <alignment horizontal="center" wrapText="1"/>
    </xf>
    <xf numFmtId="0" fontId="11" fillId="25" borderId="0" xfId="0" applyFont="1" applyFill="1" applyAlignment="1">
      <alignment horizontal="center" vertical="center"/>
    </xf>
    <xf numFmtId="0" fontId="11" fillId="25" borderId="0" xfId="0" applyFont="1" applyFill="1" applyBorder="1" applyAlignment="1">
      <alignment horizontal="center" vertical="center"/>
    </xf>
    <xf numFmtId="1" fontId="2" fillId="2" borderId="0" xfId="0" applyNumberFormat="1" applyFont="1" applyFill="1"/>
    <xf numFmtId="1" fontId="11" fillId="4" borderId="6" xfId="0" applyNumberFormat="1" applyFont="1" applyFill="1" applyBorder="1" applyAlignment="1">
      <alignment horizontal="center" vertical="center"/>
    </xf>
    <xf numFmtId="0" fontId="11" fillId="25" borderId="2" xfId="0" applyFont="1" applyFill="1" applyBorder="1" applyAlignment="1">
      <alignment horizontal="center" vertical="center"/>
    </xf>
    <xf numFmtId="0" fontId="52" fillId="8" borderId="0" xfId="4" applyFont="1" applyFill="1" applyAlignment="1" applyProtection="1">
      <alignment horizontal="center" vertical="center"/>
    </xf>
    <xf numFmtId="3" fontId="6" fillId="25" borderId="0" xfId="3" applyNumberFormat="1" applyFont="1" applyFill="1" applyBorder="1" applyAlignment="1">
      <alignment horizontal="center" vertical="center" wrapText="1"/>
    </xf>
    <xf numFmtId="3" fontId="11" fillId="9" borderId="0" xfId="1" applyNumberFormat="1" applyFont="1" applyFill="1" applyBorder="1" applyAlignment="1">
      <alignment horizontal="center" vertical="center" wrapText="1"/>
    </xf>
    <xf numFmtId="0" fontId="3" fillId="9" borderId="1" xfId="1" applyNumberFormat="1" applyFont="1" applyFill="1" applyBorder="1" applyAlignment="1">
      <alignment horizontal="center" vertical="center" wrapText="1"/>
    </xf>
    <xf numFmtId="3" fontId="11" fillId="9" borderId="6" xfId="1" applyNumberFormat="1" applyFont="1" applyFill="1" applyBorder="1" applyAlignment="1">
      <alignment horizontal="center" vertical="center" wrapText="1"/>
    </xf>
    <xf numFmtId="169" fontId="6" fillId="25" borderId="0" xfId="1" applyNumberFormat="1" applyFont="1" applyFill="1" applyBorder="1" applyAlignment="1">
      <alignment horizontal="center" vertical="center" wrapText="1"/>
    </xf>
    <xf numFmtId="169" fontId="6" fillId="25" borderId="1" xfId="1" applyNumberFormat="1" applyFont="1" applyFill="1" applyBorder="1" applyAlignment="1">
      <alignment horizontal="center" vertical="center" wrapText="1"/>
    </xf>
    <xf numFmtId="169" fontId="6" fillId="25" borderId="0" xfId="1" applyNumberFormat="1" applyFont="1" applyFill="1" applyBorder="1" applyAlignment="1">
      <alignment horizontal="center" wrapText="1"/>
    </xf>
    <xf numFmtId="169" fontId="6" fillId="2" borderId="0" xfId="1" applyNumberFormat="1" applyFont="1" applyFill="1" applyBorder="1" applyAlignment="1">
      <alignment horizontal="center" vertical="center" wrapText="1"/>
    </xf>
    <xf numFmtId="169" fontId="6" fillId="2" borderId="1" xfId="1" applyNumberFormat="1" applyFont="1" applyFill="1" applyBorder="1" applyAlignment="1">
      <alignment horizontal="center" vertical="center" wrapText="1"/>
    </xf>
    <xf numFmtId="169" fontId="6" fillId="2" borderId="0" xfId="1" applyNumberFormat="1" applyFont="1" applyFill="1" applyBorder="1" applyAlignment="1">
      <alignment horizontal="center" wrapText="1"/>
    </xf>
    <xf numFmtId="0" fontId="17" fillId="4" borderId="5" xfId="0" applyFont="1" applyFill="1" applyBorder="1" applyAlignment="1">
      <alignment horizontal="center" vertical="center" wrapText="1" readingOrder="1"/>
    </xf>
    <xf numFmtId="168" fontId="2" fillId="2" borderId="0" xfId="0" applyNumberFormat="1" applyFont="1" applyFill="1" applyBorder="1" applyAlignment="1">
      <alignment horizontal="center" vertical="center"/>
    </xf>
    <xf numFmtId="168" fontId="2" fillId="2" borderId="0" xfId="0" applyNumberFormat="1" applyFont="1" applyFill="1" applyBorder="1" applyAlignment="1">
      <alignment horizontal="center"/>
    </xf>
    <xf numFmtId="0" fontId="16" fillId="2" borderId="3" xfId="3" applyFont="1" applyFill="1" applyBorder="1" applyAlignment="1">
      <alignment horizontal="center" vertical="center" wrapText="1"/>
    </xf>
    <xf numFmtId="0" fontId="48" fillId="2" borderId="8" xfId="0" applyFont="1" applyFill="1" applyBorder="1"/>
    <xf numFmtId="1" fontId="6" fillId="2" borderId="3" xfId="3" applyNumberFormat="1" applyFont="1" applyFill="1" applyBorder="1" applyAlignment="1">
      <alignment horizontal="center" vertical="center" wrapText="1" readingOrder="1"/>
    </xf>
    <xf numFmtId="0" fontId="5" fillId="2" borderId="7" xfId="3" applyFont="1" applyFill="1" applyBorder="1" applyAlignment="1">
      <alignment horizontal="center" vertical="center" wrapText="1"/>
    </xf>
    <xf numFmtId="1" fontId="6" fillId="2" borderId="8" xfId="3" applyNumberFormat="1" applyFont="1" applyFill="1" applyBorder="1" applyAlignment="1">
      <alignment horizontal="center" vertical="center" wrapText="1"/>
    </xf>
    <xf numFmtId="0" fontId="17" fillId="0" borderId="7" xfId="0" applyFont="1" applyBorder="1" applyAlignment="1">
      <alignment horizontal="center" vertical="center" wrapText="1" readingOrder="1"/>
    </xf>
    <xf numFmtId="0" fontId="17" fillId="0" borderId="8" xfId="0" applyFont="1" applyBorder="1" applyAlignment="1">
      <alignment horizontal="center" vertical="center" wrapText="1" readingOrder="1"/>
    </xf>
    <xf numFmtId="9" fontId="19" fillId="0" borderId="8" xfId="0" applyNumberFormat="1" applyFont="1" applyBorder="1" applyAlignment="1">
      <alignment horizontal="center" vertical="center" wrapText="1" readingOrder="1"/>
    </xf>
    <xf numFmtId="0" fontId="5" fillId="2" borderId="8" xfId="3" applyFont="1" applyFill="1" applyBorder="1" applyAlignment="1">
      <alignment horizontal="center" vertical="center" wrapText="1"/>
    </xf>
    <xf numFmtId="3" fontId="6" fillId="2" borderId="3" xfId="3" applyNumberFormat="1" applyFont="1" applyFill="1" applyBorder="1" applyAlignment="1">
      <alignment horizontal="center" vertical="center" wrapText="1" readingOrder="1"/>
    </xf>
    <xf numFmtId="3" fontId="6" fillId="2" borderId="0" xfId="3" applyNumberFormat="1" applyFont="1" applyFill="1" applyBorder="1" applyAlignment="1">
      <alignment horizontal="center" vertical="center" wrapText="1" readingOrder="1"/>
    </xf>
    <xf numFmtId="3" fontId="6" fillId="2" borderId="8" xfId="3" applyNumberFormat="1" applyFont="1" applyFill="1" applyBorder="1" applyAlignment="1">
      <alignment horizontal="center" vertical="center" wrapText="1"/>
    </xf>
    <xf numFmtId="3" fontId="6" fillId="2" borderId="2" xfId="3" applyNumberFormat="1" applyFont="1" applyFill="1" applyBorder="1" applyAlignment="1">
      <alignment horizontal="center" vertical="center" wrapText="1"/>
    </xf>
    <xf numFmtId="168" fontId="23" fillId="0" borderId="0" xfId="0" applyNumberFormat="1" applyFont="1" applyBorder="1" applyAlignment="1">
      <alignment horizontal="center" wrapText="1" readingOrder="1"/>
    </xf>
    <xf numFmtId="168" fontId="23" fillId="0" borderId="3" xfId="0" applyNumberFormat="1" applyFont="1" applyBorder="1" applyAlignment="1">
      <alignment horizontal="center" wrapText="1" readingOrder="1"/>
    </xf>
    <xf numFmtId="1" fontId="18" fillId="0" borderId="3" xfId="0" applyNumberFormat="1" applyFont="1" applyBorder="1" applyAlignment="1">
      <alignment horizontal="center" vertical="center" wrapText="1" readingOrder="1"/>
    </xf>
    <xf numFmtId="0" fontId="3" fillId="8" borderId="0" xfId="0" applyFont="1" applyFill="1" applyAlignment="1">
      <alignment horizontal="center" vertical="center" wrapText="1"/>
    </xf>
    <xf numFmtId="168" fontId="6" fillId="2" borderId="3" xfId="3" applyNumberFormat="1" applyFont="1" applyFill="1" applyBorder="1" applyAlignment="1">
      <alignment horizontal="center" vertical="center" wrapText="1" readingOrder="1"/>
    </xf>
    <xf numFmtId="168" fontId="6" fillId="2" borderId="0" xfId="3" applyNumberFormat="1" applyFont="1" applyFill="1" applyBorder="1" applyAlignment="1">
      <alignment horizontal="center" vertical="center" wrapText="1" readingOrder="1"/>
    </xf>
    <xf numFmtId="0" fontId="17" fillId="2" borderId="7" xfId="0" applyFont="1" applyFill="1" applyBorder="1" applyAlignment="1">
      <alignment horizontal="center" vertical="center" wrapText="1" readingOrder="1"/>
    </xf>
    <xf numFmtId="0" fontId="17" fillId="2" borderId="2" xfId="0" applyFont="1" applyFill="1" applyBorder="1" applyAlignment="1">
      <alignment horizontal="center" vertical="center" wrapText="1"/>
    </xf>
    <xf numFmtId="0" fontId="17" fillId="2" borderId="6" xfId="0" applyFont="1" applyFill="1" applyBorder="1" applyAlignment="1">
      <alignment horizontal="center" vertical="center" wrapText="1"/>
    </xf>
    <xf numFmtId="1" fontId="17" fillId="4" borderId="2" xfId="0" applyNumberFormat="1"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0" fontId="5" fillId="13" borderId="0" xfId="3" applyFont="1" applyFill="1" applyBorder="1" applyAlignment="1">
      <alignment horizontal="center" vertical="center" wrapText="1"/>
    </xf>
    <xf numFmtId="0" fontId="3" fillId="13" borderId="0" xfId="0" applyFont="1" applyFill="1" applyAlignment="1">
      <alignment horizontal="center" vertical="center" wrapText="1"/>
    </xf>
    <xf numFmtId="1" fontId="16" fillId="2" borderId="0" xfId="3" applyNumberFormat="1" applyFont="1" applyFill="1" applyBorder="1" applyAlignment="1">
      <alignment horizontal="center" wrapText="1"/>
    </xf>
    <xf numFmtId="0" fontId="20" fillId="2" borderId="1" xfId="0" applyFont="1" applyFill="1" applyBorder="1" applyAlignment="1">
      <alignment horizontal="center" vertical="center" wrapText="1" readingOrder="1"/>
    </xf>
    <xf numFmtId="0" fontId="3" fillId="2" borderId="0" xfId="0" applyFont="1" applyFill="1" applyAlignment="1">
      <alignment horizontal="center" vertical="center"/>
    </xf>
    <xf numFmtId="0" fontId="2" fillId="2" borderId="0" xfId="0" applyFont="1" applyFill="1" applyAlignment="1">
      <alignment horizontal="center"/>
    </xf>
    <xf numFmtId="3" fontId="2" fillId="2" borderId="0" xfId="0" applyNumberFormat="1" applyFont="1" applyFill="1"/>
    <xf numFmtId="0" fontId="18" fillId="0" borderId="0" xfId="0" applyFont="1" applyBorder="1" applyAlignment="1">
      <alignment horizontal="left" vertical="center" wrapText="1" readingOrder="1"/>
    </xf>
    <xf numFmtId="0" fontId="11" fillId="2" borderId="0" xfId="0" applyFont="1" applyFill="1" applyBorder="1" applyAlignment="1">
      <alignment horizontal="left" vertical="center" wrapText="1"/>
    </xf>
    <xf numFmtId="0" fontId="3" fillId="8" borderId="0" xfId="0" applyFont="1" applyFill="1" applyAlignment="1">
      <alignment horizontal="center" wrapText="1"/>
    </xf>
    <xf numFmtId="0" fontId="28" fillId="2" borderId="0" xfId="0" applyFont="1" applyFill="1" applyAlignment="1">
      <alignment horizontal="center" vertical="center"/>
    </xf>
    <xf numFmtId="0" fontId="53" fillId="8" borderId="0" xfId="0" applyFont="1" applyFill="1" applyAlignment="1">
      <alignment vertical="center"/>
    </xf>
    <xf numFmtId="0" fontId="54" fillId="8" borderId="0" xfId="0" applyFont="1" applyFill="1" applyAlignment="1">
      <alignment vertical="top"/>
    </xf>
    <xf numFmtId="0" fontId="44" fillId="8" borderId="9" xfId="4" applyFont="1" applyFill="1" applyBorder="1" applyAlignment="1" applyProtection="1">
      <alignment horizontal="left" vertical="center"/>
    </xf>
    <xf numFmtId="0" fontId="6" fillId="2" borderId="0" xfId="3" applyFont="1" applyFill="1" applyBorder="1" applyAlignment="1">
      <alignment horizontal="center" vertical="center" wrapText="1"/>
    </xf>
    <xf numFmtId="0" fontId="3" fillId="8" borderId="0" xfId="0" applyFont="1" applyFill="1" applyAlignment="1">
      <alignment vertical="center" wrapText="1"/>
    </xf>
    <xf numFmtId="0" fontId="25" fillId="14" borderId="0" xfId="0" applyFont="1" applyFill="1" applyAlignment="1">
      <alignment horizontal="left" vertical="center" wrapText="1"/>
    </xf>
    <xf numFmtId="0" fontId="43" fillId="8" borderId="0" xfId="4" applyFont="1" applyFill="1" applyAlignment="1" applyProtection="1">
      <alignment horizontal="center" vertical="center"/>
    </xf>
    <xf numFmtId="0" fontId="40" fillId="11" borderId="0" xfId="0" applyFont="1" applyFill="1" applyAlignment="1">
      <alignment horizontal="center" vertical="center" wrapText="1"/>
    </xf>
    <xf numFmtId="0" fontId="47" fillId="11" borderId="0" xfId="0" applyFont="1" applyFill="1" applyBorder="1" applyAlignment="1">
      <alignment horizontal="left" vertical="center" wrapText="1"/>
    </xf>
    <xf numFmtId="0" fontId="40" fillId="12" borderId="0" xfId="0" applyFont="1" applyFill="1" applyAlignment="1">
      <alignment horizontal="center" vertical="center" wrapText="1"/>
    </xf>
    <xf numFmtId="0" fontId="3" fillId="12" borderId="0" xfId="0" applyFont="1" applyFill="1" applyAlignment="1">
      <alignment horizontal="center"/>
    </xf>
    <xf numFmtId="0" fontId="44" fillId="12" borderId="0" xfId="4" applyFont="1" applyFill="1" applyAlignment="1" applyProtection="1">
      <alignment horizontal="center" vertical="center"/>
    </xf>
    <xf numFmtId="0" fontId="40" fillId="14" borderId="0" xfId="0" applyFont="1" applyFill="1" applyAlignment="1">
      <alignment horizontal="center" vertical="center" wrapText="1"/>
    </xf>
    <xf numFmtId="0" fontId="40"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3" fillId="13" borderId="0" xfId="0" applyFont="1" applyFill="1" applyAlignment="1">
      <alignment horizontal="center" vertical="center" wrapText="1"/>
    </xf>
    <xf numFmtId="0" fontId="16" fillId="11" borderId="0" xfId="0" applyFont="1" applyFill="1" applyBorder="1" applyAlignment="1">
      <alignment horizontal="center" vertical="center" wrapText="1" readingOrder="1"/>
    </xf>
    <xf numFmtId="0" fontId="17" fillId="2" borderId="7" xfId="0" applyFont="1" applyFill="1" applyBorder="1" applyAlignment="1">
      <alignment horizontal="center" vertical="center" wrapText="1"/>
    </xf>
    <xf numFmtId="0" fontId="0" fillId="10" borderId="0" xfId="0" applyFill="1" applyAlignment="1">
      <alignment vertical="center"/>
    </xf>
    <xf numFmtId="0" fontId="11" fillId="2" borderId="0" xfId="0" applyFont="1" applyFill="1" applyBorder="1" applyAlignment="1"/>
    <xf numFmtId="3" fontId="5" fillId="2" borderId="8" xfId="3" applyNumberFormat="1" applyFont="1" applyFill="1" applyBorder="1" applyAlignment="1">
      <alignment horizontal="center" vertical="center" wrapText="1"/>
    </xf>
    <xf numFmtId="3" fontId="5" fillId="2" borderId="2" xfId="3" applyNumberFormat="1" applyFont="1" applyFill="1" applyBorder="1" applyAlignment="1">
      <alignment horizontal="center" vertical="center" wrapText="1"/>
    </xf>
    <xf numFmtId="168" fontId="18" fillId="0" borderId="3" xfId="0" applyNumberFormat="1" applyFont="1" applyBorder="1" applyAlignment="1">
      <alignment horizontal="center" wrapText="1" readingOrder="1"/>
    </xf>
    <xf numFmtId="168" fontId="18" fillId="0" borderId="0" xfId="0" applyNumberFormat="1" applyFont="1" applyBorder="1" applyAlignment="1">
      <alignment horizontal="center" wrapText="1" readingOrder="1"/>
    </xf>
    <xf numFmtId="0" fontId="20" fillId="0" borderId="2" xfId="0" applyFont="1" applyBorder="1" applyAlignment="1">
      <alignment horizontal="center" vertical="top" wrapText="1" readingOrder="1"/>
    </xf>
    <xf numFmtId="1" fontId="17" fillId="2" borderId="0" xfId="0" applyNumberFormat="1" applyFont="1" applyFill="1" applyBorder="1" applyAlignment="1">
      <alignment vertical="center" wrapText="1" readingOrder="1"/>
    </xf>
    <xf numFmtId="0" fontId="0" fillId="2" borderId="3" xfId="0" applyFill="1" applyBorder="1"/>
    <xf numFmtId="0" fontId="0" fillId="2" borderId="0" xfId="0" applyFill="1" applyAlignment="1">
      <alignment vertical="center" wrapText="1" readingOrder="1"/>
    </xf>
    <xf numFmtId="0" fontId="2" fillId="2" borderId="0" xfId="0" applyFont="1" applyFill="1" applyAlignment="1">
      <alignment wrapText="1"/>
    </xf>
    <xf numFmtId="0" fontId="3" fillId="2" borderId="0" xfId="0" applyFont="1" applyFill="1" applyBorder="1" applyAlignment="1">
      <alignment horizontal="center"/>
    </xf>
    <xf numFmtId="0" fontId="25" fillId="14" borderId="0" xfId="0" applyFont="1" applyFill="1" applyAlignment="1">
      <alignment horizontal="left" vertical="center" wrapText="1"/>
    </xf>
    <xf numFmtId="0" fontId="16" fillId="2" borderId="0" xfId="0" applyFont="1" applyFill="1" applyBorder="1" applyAlignment="1">
      <alignment horizontal="center" vertical="center" wrapText="1" readingOrder="1"/>
    </xf>
    <xf numFmtId="0" fontId="16" fillId="11" borderId="0" xfId="0" applyFont="1" applyFill="1" applyBorder="1" applyAlignment="1">
      <alignment horizontal="center" vertical="center" wrapText="1" readingOrder="1"/>
    </xf>
    <xf numFmtId="0" fontId="3" fillId="8" borderId="0" xfId="0" applyFont="1" applyFill="1" applyAlignment="1">
      <alignment horizontal="left" vertical="center" wrapText="1"/>
    </xf>
    <xf numFmtId="0" fontId="3"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5" fillId="16" borderId="0" xfId="3" applyFont="1" applyFill="1" applyBorder="1" applyAlignment="1">
      <alignment horizontal="center" vertical="center" wrapText="1"/>
    </xf>
    <xf numFmtId="0" fontId="40" fillId="16" borderId="0" xfId="0" applyFont="1" applyFill="1" applyAlignment="1">
      <alignment horizontal="center" vertical="center" wrapText="1"/>
    </xf>
    <xf numFmtId="0" fontId="44" fillId="16" borderId="0" xfId="4" applyFont="1" applyFill="1" applyAlignment="1" applyProtection="1">
      <alignment horizontal="center" vertical="center"/>
    </xf>
    <xf numFmtId="0" fontId="3" fillId="8" borderId="0" xfId="0" applyFont="1" applyFill="1" applyAlignment="1">
      <alignment horizontal="center" vertical="center" wrapText="1"/>
    </xf>
    <xf numFmtId="1" fontId="11" fillId="25" borderId="2" xfId="0" applyNumberFormat="1" applyFont="1" applyFill="1" applyBorder="1" applyAlignment="1">
      <alignment horizontal="center" vertical="center"/>
    </xf>
    <xf numFmtId="0" fontId="5" fillId="25" borderId="12" xfId="3" applyFont="1" applyFill="1" applyBorder="1" applyAlignment="1">
      <alignment horizontal="center" vertical="center" wrapText="1"/>
    </xf>
    <xf numFmtId="1" fontId="11" fillId="25" borderId="14" xfId="0" applyNumberFormat="1" applyFont="1" applyFill="1" applyBorder="1" applyAlignment="1">
      <alignment horizontal="center" vertical="center"/>
    </xf>
    <xf numFmtId="0" fontId="3" fillId="2" borderId="3" xfId="0" applyFont="1" applyFill="1" applyBorder="1" applyAlignment="1">
      <alignment vertical="center"/>
    </xf>
    <xf numFmtId="1" fontId="6" fillId="4" borderId="0" xfId="3" applyNumberFormat="1" applyFont="1" applyFill="1" applyBorder="1" applyAlignment="1">
      <alignment horizontal="center" vertical="center" wrapText="1"/>
    </xf>
    <xf numFmtId="0" fontId="16" fillId="4" borderId="0" xfId="0"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20" fillId="4" borderId="0" xfId="0" applyFont="1" applyFill="1" applyBorder="1" applyAlignment="1">
      <alignment horizontal="center" vertical="center" wrapText="1" readingOrder="1"/>
    </xf>
    <xf numFmtId="0" fontId="16" fillId="4" borderId="1" xfId="0" applyFont="1" applyFill="1" applyBorder="1" applyAlignment="1">
      <alignment horizontal="center" vertical="center" wrapText="1" readingOrder="1"/>
    </xf>
    <xf numFmtId="1" fontId="15" fillId="4" borderId="0" xfId="0" applyNumberFormat="1" applyFont="1" applyFill="1" applyBorder="1" applyAlignment="1">
      <alignment vertical="center" wrapText="1" readingOrder="1"/>
    </xf>
    <xf numFmtId="1" fontId="15" fillId="4" borderId="1" xfId="0" applyNumberFormat="1" applyFont="1" applyFill="1" applyBorder="1" applyAlignment="1">
      <alignment vertical="center" wrapText="1" readingOrder="1"/>
    </xf>
    <xf numFmtId="1" fontId="6" fillId="4" borderId="4" xfId="2" applyNumberFormat="1" applyFont="1" applyFill="1" applyBorder="1" applyAlignment="1">
      <alignment horizontal="center" vertical="center" wrapText="1" readingOrder="1"/>
    </xf>
    <xf numFmtId="1" fontId="6" fillId="4" borderId="5" xfId="2" applyNumberFormat="1" applyFont="1" applyFill="1" applyBorder="1" applyAlignment="1">
      <alignment horizontal="center" vertical="center" wrapText="1" readingOrder="1"/>
    </xf>
    <xf numFmtId="0" fontId="3" fillId="4" borderId="0" xfId="0" applyFont="1" applyFill="1" applyBorder="1" applyAlignment="1">
      <alignment horizontal="center" vertical="center"/>
    </xf>
    <xf numFmtId="1" fontId="18" fillId="4" borderId="1" xfId="0" applyNumberFormat="1" applyFont="1" applyFill="1" applyBorder="1" applyAlignment="1">
      <alignment horizontal="center" vertical="center" wrapText="1" readingOrder="1"/>
    </xf>
    <xf numFmtId="1" fontId="18" fillId="4" borderId="5" xfId="0" applyNumberFormat="1" applyFont="1" applyFill="1" applyBorder="1" applyAlignment="1">
      <alignment horizontal="center" vertical="center" wrapText="1" readingOrder="1"/>
    </xf>
    <xf numFmtId="0" fontId="5" fillId="4" borderId="0" xfId="3" applyFont="1" applyFill="1" applyBorder="1" applyAlignment="1">
      <alignment horizontal="center" vertical="center" wrapText="1"/>
    </xf>
    <xf numFmtId="0" fontId="5" fillId="4" borderId="4" xfId="3" applyFont="1" applyFill="1" applyBorder="1" applyAlignment="1">
      <alignment horizontal="center" vertical="center" wrapText="1"/>
    </xf>
    <xf numFmtId="0" fontId="20" fillId="4" borderId="4" xfId="0" applyFont="1" applyFill="1" applyBorder="1" applyAlignment="1">
      <alignment horizontal="center" vertical="center" wrapText="1" readingOrder="1"/>
    </xf>
    <xf numFmtId="0" fontId="3" fillId="2" borderId="0" xfId="0" applyFont="1" applyFill="1" applyBorder="1" applyAlignment="1">
      <alignment horizontal="center" vertical="center"/>
    </xf>
    <xf numFmtId="0" fontId="5" fillId="2" borderId="0" xfId="3" applyFont="1" applyFill="1" applyBorder="1" applyAlignment="1">
      <alignment horizontal="center" vertical="center" wrapText="1"/>
    </xf>
    <xf numFmtId="0" fontId="3" fillId="8" borderId="0" xfId="0" applyFont="1" applyFill="1" applyAlignment="1">
      <alignment horizontal="center" vertical="center" wrapText="1"/>
    </xf>
    <xf numFmtId="0" fontId="16" fillId="2" borderId="0" xfId="0" applyFont="1" applyFill="1" applyBorder="1" applyAlignment="1">
      <alignment horizontal="center" vertical="center" wrapText="1" readingOrder="1"/>
    </xf>
    <xf numFmtId="0" fontId="5" fillId="13" borderId="0" xfId="3" applyFont="1" applyFill="1" applyBorder="1" applyAlignment="1">
      <alignment horizontal="center" vertical="center" wrapText="1"/>
    </xf>
    <xf numFmtId="0" fontId="3" fillId="13" borderId="0" xfId="0" applyFont="1" applyFill="1" applyAlignment="1">
      <alignment horizontal="center" vertical="center" wrapText="1"/>
    </xf>
    <xf numFmtId="0" fontId="2" fillId="2" borderId="0" xfId="0" applyFont="1" applyFill="1" applyAlignment="1">
      <alignment wrapText="1"/>
    </xf>
    <xf numFmtId="1" fontId="6" fillId="4" borderId="0" xfId="2" applyNumberFormat="1" applyFont="1" applyFill="1" applyBorder="1" applyAlignment="1">
      <alignment horizontal="center" vertical="center" wrapText="1" readingOrder="1"/>
    </xf>
    <xf numFmtId="1" fontId="6" fillId="4" borderId="0" xfId="3" applyNumberFormat="1" applyFont="1" applyFill="1" applyBorder="1" applyAlignment="1">
      <alignment horizontal="center" vertical="center" wrapText="1" readingOrder="1"/>
    </xf>
    <xf numFmtId="1" fontId="6" fillId="4" borderId="1" xfId="2" applyNumberFormat="1" applyFont="1" applyFill="1" applyBorder="1" applyAlignment="1">
      <alignment horizontal="center" vertical="center" wrapText="1" readingOrder="1"/>
    </xf>
    <xf numFmtId="1" fontId="6" fillId="4" borderId="2" xfId="3" applyNumberFormat="1" applyFont="1" applyFill="1" applyBorder="1" applyAlignment="1">
      <alignment horizontal="center" vertical="center" wrapText="1"/>
    </xf>
    <xf numFmtId="1" fontId="6" fillId="4" borderId="5" xfId="3" applyNumberFormat="1" applyFont="1" applyFill="1" applyBorder="1" applyAlignment="1">
      <alignment horizontal="center" vertical="center" wrapText="1"/>
    </xf>
    <xf numFmtId="0" fontId="0" fillId="4" borderId="0" xfId="0" applyFill="1" applyBorder="1"/>
    <xf numFmtId="1" fontId="6" fillId="4" borderId="0" xfId="3" applyNumberFormat="1" applyFont="1" applyFill="1" applyBorder="1" applyAlignment="1">
      <alignment horizontal="center" wrapText="1"/>
    </xf>
    <xf numFmtId="0" fontId="0" fillId="4" borderId="2" xfId="0" applyFill="1" applyBorder="1"/>
    <xf numFmtId="1" fontId="6" fillId="4" borderId="5" xfId="3" applyNumberFormat="1" applyFont="1" applyFill="1" applyBorder="1" applyAlignment="1">
      <alignment horizontal="center" wrapText="1"/>
    </xf>
    <xf numFmtId="0" fontId="37" fillId="20" borderId="5" xfId="0" applyFont="1" applyFill="1" applyBorder="1" applyAlignment="1">
      <alignment horizontal="center" vertical="center" wrapText="1"/>
    </xf>
    <xf numFmtId="0" fontId="3" fillId="26" borderId="4" xfId="1" applyNumberFormat="1" applyFont="1" applyFill="1" applyBorder="1" applyAlignment="1">
      <alignment horizontal="center" vertical="center" wrapText="1"/>
    </xf>
    <xf numFmtId="0" fontId="5" fillId="25" borderId="6" xfId="3" applyFont="1" applyFill="1" applyBorder="1" applyAlignment="1">
      <alignment horizontal="center" vertical="center" wrapText="1"/>
    </xf>
    <xf numFmtId="164" fontId="11" fillId="25" borderId="4" xfId="1" applyNumberFormat="1" applyFont="1" applyFill="1" applyBorder="1" applyAlignment="1">
      <alignment vertical="center"/>
    </xf>
    <xf numFmtId="0" fontId="3" fillId="26" borderId="6" xfId="1" applyNumberFormat="1" applyFont="1" applyFill="1" applyBorder="1" applyAlignment="1">
      <alignment horizontal="center" vertical="center" wrapText="1"/>
    </xf>
    <xf numFmtId="164" fontId="15" fillId="25" borderId="4" xfId="1" applyNumberFormat="1" applyFont="1" applyFill="1" applyBorder="1" applyAlignment="1">
      <alignment vertical="center"/>
    </xf>
    <xf numFmtId="0" fontId="3" fillId="26" borderId="6" xfId="1" applyNumberFormat="1" applyFont="1" applyFill="1" applyBorder="1" applyAlignment="1">
      <alignment vertical="center"/>
    </xf>
    <xf numFmtId="1" fontId="6" fillId="4" borderId="1" xfId="3" applyNumberFormat="1" applyFont="1" applyFill="1" applyBorder="1" applyAlignment="1">
      <alignment horizontal="center" vertical="center" wrapText="1" readingOrder="1"/>
    </xf>
    <xf numFmtId="0" fontId="20" fillId="4" borderId="2" xfId="0" applyFont="1" applyFill="1" applyBorder="1" applyAlignment="1">
      <alignment horizontal="center" vertical="center" wrapText="1" readingOrder="1"/>
    </xf>
    <xf numFmtId="1" fontId="11" fillId="2" borderId="0" xfId="0" applyNumberFormat="1" applyFont="1" applyFill="1" applyBorder="1" applyAlignment="1">
      <alignment horizontal="center" vertical="center"/>
    </xf>
    <xf numFmtId="1" fontId="11" fillId="4" borderId="0" xfId="0" applyNumberFormat="1" applyFont="1" applyFill="1" applyBorder="1" applyAlignment="1">
      <alignment horizontal="center" vertical="center"/>
    </xf>
    <xf numFmtId="3" fontId="6" fillId="4" borderId="0" xfId="3" applyNumberFormat="1" applyFont="1" applyFill="1" applyBorder="1" applyAlignment="1">
      <alignment horizontal="center" vertical="center" wrapText="1"/>
    </xf>
    <xf numFmtId="0" fontId="15" fillId="0" borderId="0" xfId="0" applyFont="1" applyAlignment="1">
      <alignment horizontal="left" vertical="center" wrapText="1"/>
    </xf>
    <xf numFmtId="0" fontId="25" fillId="14" borderId="0" xfId="0" applyFont="1" applyFill="1" applyAlignment="1">
      <alignment horizontal="left" vertical="center" wrapText="1"/>
    </xf>
    <xf numFmtId="0" fontId="3" fillId="13" borderId="0" xfId="0" applyFont="1" applyFill="1" applyAlignment="1">
      <alignment horizontal="center" vertical="center" wrapText="1"/>
    </xf>
    <xf numFmtId="0" fontId="16" fillId="4" borderId="0" xfId="0" applyFont="1" applyFill="1" applyBorder="1" applyAlignment="1">
      <alignment horizontal="center" vertical="center" wrapText="1" readingOrder="1"/>
    </xf>
    <xf numFmtId="0" fontId="16" fillId="4" borderId="4" xfId="0" applyFont="1" applyFill="1" applyBorder="1" applyAlignment="1">
      <alignment horizontal="center" vertical="center" wrapText="1" readingOrder="1"/>
    </xf>
    <xf numFmtId="0" fontId="47"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readingOrder="1"/>
    </xf>
    <xf numFmtId="0" fontId="40" fillId="13" borderId="0" xfId="0" applyFont="1" applyFill="1" applyAlignment="1">
      <alignment horizontal="center" vertical="center" wrapText="1"/>
    </xf>
    <xf numFmtId="0" fontId="5" fillId="16" borderId="0" xfId="3" applyFont="1" applyFill="1" applyBorder="1" applyAlignment="1">
      <alignment horizontal="center" vertical="center" wrapText="1"/>
    </xf>
    <xf numFmtId="0" fontId="40" fillId="16" borderId="0" xfId="0" applyFont="1" applyFill="1" applyAlignment="1">
      <alignment horizontal="center" vertical="center" wrapText="1"/>
    </xf>
    <xf numFmtId="0" fontId="44" fillId="16" borderId="0" xfId="4" applyFont="1" applyFill="1" applyAlignment="1" applyProtection="1">
      <alignment horizontal="center" vertical="center"/>
    </xf>
    <xf numFmtId="0" fontId="43" fillId="8" borderId="0" xfId="4" applyFont="1" applyFill="1" applyAlignment="1" applyProtection="1">
      <alignment horizontal="center" vertical="center"/>
    </xf>
    <xf numFmtId="0" fontId="40" fillId="11" borderId="0" xfId="0" applyFont="1" applyFill="1" applyAlignment="1">
      <alignment horizontal="center" vertical="center" wrapText="1"/>
    </xf>
    <xf numFmtId="0" fontId="40" fillId="12" borderId="0" xfId="0" applyFont="1" applyFill="1" applyAlignment="1">
      <alignment horizontal="center" vertical="center" wrapText="1"/>
    </xf>
    <xf numFmtId="0" fontId="3" fillId="12" borderId="0" xfId="0" applyFont="1" applyFill="1" applyAlignment="1">
      <alignment horizontal="center"/>
    </xf>
    <xf numFmtId="0" fontId="44" fillId="12" borderId="0" xfId="4" applyFont="1" applyFill="1" applyAlignment="1" applyProtection="1">
      <alignment horizontal="center" vertical="center"/>
    </xf>
    <xf numFmtId="0" fontId="40" fillId="14"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20" fillId="2" borderId="0"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0" fontId="20" fillId="4" borderId="4" xfId="0" applyFont="1" applyFill="1" applyBorder="1" applyAlignment="1">
      <alignment horizontal="center" vertical="center" wrapText="1" readingOrder="1"/>
    </xf>
    <xf numFmtId="0" fontId="17" fillId="4" borderId="0" xfId="0" applyFont="1" applyFill="1" applyAlignment="1">
      <alignment horizontal="center" vertical="center" wrapText="1" readingOrder="1"/>
    </xf>
    <xf numFmtId="1" fontId="18" fillId="4" borderId="0" xfId="0" applyNumberFormat="1" applyFont="1" applyFill="1" applyAlignment="1">
      <alignment horizontal="center" vertical="center" wrapText="1" readingOrder="1"/>
    </xf>
    <xf numFmtId="9" fontId="18" fillId="0" borderId="4" xfId="2" applyFont="1" applyBorder="1" applyAlignment="1">
      <alignment horizontal="center" vertical="center" wrapText="1" readingOrder="1"/>
    </xf>
    <xf numFmtId="3" fontId="6" fillId="0" borderId="0" xfId="2" applyNumberFormat="1" applyFont="1" applyAlignment="1">
      <alignment horizontal="center" wrapText="1"/>
    </xf>
    <xf numFmtId="165" fontId="6" fillId="0" borderId="0" xfId="2" applyNumberFormat="1" applyFont="1" applyAlignment="1">
      <alignment horizontal="center" wrapText="1"/>
    </xf>
    <xf numFmtId="3" fontId="5" fillId="0" borderId="15" xfId="2" applyNumberFormat="1" applyFont="1" applyBorder="1" applyAlignment="1">
      <alignment horizontal="center" wrapText="1"/>
    </xf>
    <xf numFmtId="165" fontId="5" fillId="0" borderId="15" xfId="2" applyNumberFormat="1" applyFont="1" applyBorder="1" applyAlignment="1">
      <alignment horizontal="center" wrapText="1"/>
    </xf>
    <xf numFmtId="3" fontId="5" fillId="0" borderId="1" xfId="2" applyNumberFormat="1" applyFont="1" applyBorder="1" applyAlignment="1">
      <alignment horizontal="center" wrapText="1"/>
    </xf>
    <xf numFmtId="165" fontId="5" fillId="0" borderId="1" xfId="2" applyNumberFormat="1" applyFont="1" applyBorder="1" applyAlignment="1">
      <alignment horizontal="center" wrapText="1"/>
    </xf>
    <xf numFmtId="0" fontId="16" fillId="4" borderId="2" xfId="0" applyFont="1" applyFill="1" applyBorder="1" applyAlignment="1">
      <alignment horizontal="center" vertical="center" wrapText="1" readingOrder="1"/>
    </xf>
    <xf numFmtId="1" fontId="15" fillId="4" borderId="5" xfId="0" applyNumberFormat="1" applyFont="1" applyFill="1" applyBorder="1" applyAlignment="1">
      <alignment vertical="center" wrapText="1" readingOrder="1"/>
    </xf>
    <xf numFmtId="1" fontId="11" fillId="4" borderId="2" xfId="0" applyNumberFormat="1" applyFont="1" applyFill="1" applyBorder="1" applyAlignment="1">
      <alignment horizontal="center" vertical="center"/>
    </xf>
    <xf numFmtId="1" fontId="11" fillId="4" borderId="4" xfId="0" applyNumberFormat="1" applyFont="1" applyFill="1" applyBorder="1" applyAlignment="1">
      <alignment horizontal="center" vertical="center"/>
    </xf>
    <xf numFmtId="0" fontId="16" fillId="11" borderId="0" xfId="0" applyFont="1" applyFill="1" applyBorder="1" applyAlignment="1">
      <alignment horizontal="left" vertical="center" readingOrder="1"/>
    </xf>
    <xf numFmtId="3" fontId="19" fillId="25" borderId="0" xfId="0" applyNumberFormat="1" applyFont="1" applyFill="1" applyBorder="1" applyAlignment="1">
      <alignment horizontal="center" vertical="center" wrapText="1"/>
    </xf>
    <xf numFmtId="3" fontId="19" fillId="20" borderId="6" xfId="0" applyNumberFormat="1" applyFont="1" applyFill="1" applyBorder="1" applyAlignment="1">
      <alignment horizontal="center" vertical="center" wrapText="1"/>
    </xf>
    <xf numFmtId="0" fontId="2" fillId="7" borderId="0" xfId="0" applyFont="1" applyFill="1" applyAlignment="1">
      <alignment horizontal="left" vertical="center"/>
    </xf>
    <xf numFmtId="0" fontId="13" fillId="18" borderId="0" xfId="4" applyFont="1" applyFill="1" applyAlignment="1" applyProtection="1">
      <alignment horizontal="left" vertical="center"/>
    </xf>
    <xf numFmtId="0" fontId="13" fillId="17" borderId="0" xfId="4" applyFont="1" applyFill="1" applyAlignment="1" applyProtection="1">
      <alignment horizontal="left" vertical="center"/>
    </xf>
    <xf numFmtId="0" fontId="13" fillId="16" borderId="0" xfId="4" applyFont="1" applyFill="1" applyAlignment="1" applyProtection="1">
      <alignment horizontal="left" vertical="center"/>
    </xf>
    <xf numFmtId="0" fontId="41" fillId="15" borderId="0" xfId="0" applyFont="1" applyFill="1" applyAlignment="1">
      <alignment horizontal="center" vertical="center" wrapText="1"/>
    </xf>
    <xf numFmtId="0" fontId="2" fillId="6" borderId="0" xfId="0" applyFont="1" applyFill="1" applyAlignment="1">
      <alignment horizontal="left" vertical="center"/>
    </xf>
    <xf numFmtId="0" fontId="25" fillId="13" borderId="0" xfId="0" applyFont="1" applyFill="1" applyAlignment="1">
      <alignment horizontal="left" vertical="center" wrapText="1"/>
    </xf>
    <xf numFmtId="0" fontId="25" fillId="11" borderId="0" xfId="0" applyFont="1" applyFill="1" applyAlignment="1">
      <alignment horizontal="left" vertical="center" wrapText="1"/>
    </xf>
    <xf numFmtId="0" fontId="41" fillId="10" borderId="0" xfId="0" applyFont="1" applyFill="1" applyAlignment="1">
      <alignment horizontal="center" vertical="center" wrapText="1"/>
    </xf>
    <xf numFmtId="0" fontId="25" fillId="8" borderId="0" xfId="0" applyFont="1" applyFill="1" applyAlignment="1">
      <alignment horizontal="center" vertical="center"/>
    </xf>
    <xf numFmtId="0" fontId="41" fillId="5" borderId="0" xfId="0" applyFont="1" applyFill="1" applyAlignment="1">
      <alignment horizontal="center" vertical="center" wrapText="1"/>
    </xf>
    <xf numFmtId="0" fontId="25" fillId="14" borderId="0" xfId="0" applyFont="1" applyFill="1" applyAlignment="1">
      <alignment horizontal="left" vertical="center" wrapText="1"/>
    </xf>
    <xf numFmtId="0" fontId="25" fillId="16" borderId="0" xfId="0" applyFont="1" applyFill="1" applyAlignment="1">
      <alignment horizontal="left" vertical="center" wrapText="1"/>
    </xf>
    <xf numFmtId="0" fontId="25" fillId="17" borderId="0" xfId="0" applyFont="1" applyFill="1" applyAlignment="1">
      <alignment horizontal="left" vertical="center" wrapText="1"/>
    </xf>
    <xf numFmtId="0" fontId="25" fillId="18" borderId="0" xfId="0" applyFont="1" applyFill="1" applyAlignment="1">
      <alignment horizontal="left" vertical="center" wrapText="1"/>
    </xf>
    <xf numFmtId="0" fontId="25" fillId="6" borderId="0" xfId="0" applyFont="1" applyFill="1" applyAlignment="1">
      <alignment horizontal="left" vertical="center" wrapText="1"/>
    </xf>
    <xf numFmtId="0" fontId="25" fillId="7" borderId="0" xfId="0" applyFont="1" applyFill="1" applyAlignment="1">
      <alignment horizontal="left" vertical="center" wrapText="1"/>
    </xf>
    <xf numFmtId="0" fontId="16" fillId="4" borderId="0" xfId="0" applyFont="1" applyFill="1" applyBorder="1" applyAlignment="1">
      <alignment horizontal="center" vertical="center" wrapText="1" readingOrder="1"/>
    </xf>
    <xf numFmtId="0" fontId="3" fillId="4" borderId="0" xfId="0" applyFont="1" applyFill="1" applyBorder="1" applyAlignment="1">
      <alignment horizontal="center" vertical="center"/>
    </xf>
    <xf numFmtId="0" fontId="3" fillId="4" borderId="4" xfId="0" applyFont="1" applyFill="1" applyBorder="1" applyAlignment="1">
      <alignment horizontal="center" vertical="center"/>
    </xf>
    <xf numFmtId="0" fontId="16" fillId="2" borderId="0" xfId="0" applyFont="1" applyFill="1" applyBorder="1" applyAlignment="1">
      <alignment horizontal="center" vertical="center" wrapText="1" readingOrder="1"/>
    </xf>
    <xf numFmtId="0" fontId="3" fillId="2" borderId="3" xfId="0" applyFont="1" applyFill="1" applyBorder="1" applyAlignment="1">
      <alignment horizontal="center"/>
    </xf>
    <xf numFmtId="0" fontId="3" fillId="2" borderId="0" xfId="0" applyFont="1" applyFill="1" applyBorder="1" applyAlignment="1">
      <alignment horizontal="center"/>
    </xf>
    <xf numFmtId="0" fontId="5" fillId="2" borderId="0" xfId="3"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3" fillId="13" borderId="0" xfId="0" applyFont="1" applyFill="1" applyAlignment="1">
      <alignment horizontal="center" vertical="center" wrapText="1"/>
    </xf>
    <xf numFmtId="0" fontId="47" fillId="14" borderId="0" xfId="0" applyFont="1" applyFill="1" applyAlignment="1">
      <alignment horizontal="center" vertical="center" wrapText="1"/>
    </xf>
    <xf numFmtId="0" fontId="16" fillId="14" borderId="0" xfId="0" applyFont="1" applyFill="1" applyBorder="1" applyAlignment="1">
      <alignment horizontal="center" vertical="center" wrapText="1" readingOrder="1"/>
    </xf>
    <xf numFmtId="0" fontId="5" fillId="4" borderId="0" xfId="3" applyFont="1" applyFill="1" applyBorder="1" applyAlignment="1">
      <alignment horizontal="center" vertical="center" wrapText="1"/>
    </xf>
    <xf numFmtId="0" fontId="5" fillId="4" borderId="4" xfId="3" applyFont="1" applyFill="1" applyBorder="1" applyAlignment="1">
      <alignment horizontal="center" vertical="center" wrapText="1"/>
    </xf>
    <xf numFmtId="0" fontId="16" fillId="0" borderId="0" xfId="0" applyFont="1" applyBorder="1" applyAlignment="1">
      <alignment horizontal="center" vertical="center" wrapText="1" readingOrder="1"/>
    </xf>
    <xf numFmtId="0" fontId="16" fillId="2" borderId="3" xfId="0" applyFont="1" applyFill="1" applyBorder="1" applyAlignment="1">
      <alignment horizontal="center" vertical="center" wrapText="1" readingOrder="1"/>
    </xf>
    <xf numFmtId="0" fontId="0" fillId="14" borderId="0" xfId="0" applyFill="1" applyBorder="1" applyAlignment="1">
      <alignment wrapText="1"/>
    </xf>
    <xf numFmtId="0" fontId="47" fillId="11" borderId="9" xfId="0" applyFont="1" applyFill="1" applyBorder="1" applyAlignment="1">
      <alignment horizontal="left" vertical="center" wrapText="1"/>
    </xf>
    <xf numFmtId="0" fontId="47" fillId="11" borderId="0" xfId="0" applyFont="1" applyFill="1" applyBorder="1" applyAlignment="1">
      <alignment horizontal="left" vertical="center" wrapText="1"/>
    </xf>
    <xf numFmtId="0" fontId="16" fillId="11" borderId="9" xfId="0" applyFont="1" applyFill="1" applyBorder="1" applyAlignment="1">
      <alignment horizontal="center" vertical="center" wrapText="1" readingOrder="1"/>
    </xf>
    <xf numFmtId="0" fontId="16" fillId="11" borderId="0" xfId="0" applyFont="1" applyFill="1" applyBorder="1" applyAlignment="1">
      <alignment horizontal="center" vertical="center" wrapText="1" readingOrder="1"/>
    </xf>
    <xf numFmtId="0" fontId="47" fillId="8" borderId="9" xfId="0" applyFont="1" applyFill="1" applyBorder="1" applyAlignment="1">
      <alignment horizontal="left" vertical="center" wrapText="1"/>
    </xf>
    <xf numFmtId="0" fontId="47" fillId="8" borderId="0" xfId="0" applyFont="1" applyFill="1" applyBorder="1" applyAlignment="1">
      <alignment horizontal="left" vertical="center" wrapText="1"/>
    </xf>
    <xf numFmtId="0" fontId="3" fillId="8" borderId="0" xfId="0" applyFont="1" applyFill="1" applyAlignment="1">
      <alignment horizontal="left" vertical="center" wrapText="1"/>
    </xf>
    <xf numFmtId="0" fontId="16" fillId="4" borderId="4" xfId="0" applyFont="1" applyFill="1" applyBorder="1" applyAlignment="1">
      <alignment horizontal="center" vertical="center" wrapText="1" readingOrder="1"/>
    </xf>
    <xf numFmtId="0" fontId="40" fillId="13" borderId="0" xfId="0" applyFont="1" applyFill="1" applyAlignment="1">
      <alignment horizontal="center" vertical="center" wrapText="1"/>
    </xf>
    <xf numFmtId="0" fontId="16" fillId="4" borderId="16" xfId="0" applyFont="1" applyFill="1" applyBorder="1" applyAlignment="1">
      <alignment horizontal="center" vertical="center" wrapText="1" readingOrder="1"/>
    </xf>
    <xf numFmtId="0" fontId="40" fillId="18" borderId="0" xfId="0" applyFont="1" applyFill="1" applyAlignment="1">
      <alignment horizontal="center" vertical="center" wrapText="1"/>
    </xf>
    <xf numFmtId="0" fontId="5" fillId="16" borderId="0" xfId="3" applyFont="1" applyFill="1" applyBorder="1" applyAlignment="1">
      <alignment horizontal="center" vertical="center" wrapText="1"/>
    </xf>
    <xf numFmtId="0" fontId="44" fillId="17" borderId="0" xfId="4" applyFont="1" applyFill="1" applyAlignment="1" applyProtection="1">
      <alignment horizontal="center" vertical="center"/>
    </xf>
    <xf numFmtId="0" fontId="40" fillId="17" borderId="0" xfId="0" applyFont="1" applyFill="1" applyAlignment="1">
      <alignment horizontal="center" vertical="center" wrapText="1"/>
    </xf>
    <xf numFmtId="0" fontId="40" fillId="16" borderId="0" xfId="0" applyFont="1" applyFill="1" applyAlignment="1">
      <alignment horizontal="center" vertical="center" wrapText="1"/>
    </xf>
    <xf numFmtId="0" fontId="44" fillId="16" borderId="0" xfId="4" applyFont="1" applyFill="1" applyAlignment="1" applyProtection="1">
      <alignment horizontal="center" vertical="center"/>
    </xf>
    <xf numFmtId="0" fontId="43" fillId="8" borderId="0" xfId="4" applyFont="1" applyFill="1" applyAlignment="1" applyProtection="1">
      <alignment horizontal="center" vertical="center"/>
    </xf>
    <xf numFmtId="0" fontId="40" fillId="11" borderId="0" xfId="0" applyFont="1" applyFill="1" applyAlignment="1">
      <alignment horizontal="center" vertical="center" wrapText="1"/>
    </xf>
    <xf numFmtId="0" fontId="3" fillId="11" borderId="0" xfId="0" applyFont="1" applyFill="1" applyAlignment="1">
      <alignment horizontal="center" vertical="center" wrapText="1"/>
    </xf>
    <xf numFmtId="0" fontId="3" fillId="8" borderId="0" xfId="0" applyFont="1" applyFill="1" applyAlignment="1">
      <alignment horizontal="center" vertical="center" wrapText="1"/>
    </xf>
    <xf numFmtId="0" fontId="40" fillId="12" borderId="0" xfId="0" applyFont="1" applyFill="1" applyAlignment="1">
      <alignment horizontal="center" vertical="center" wrapText="1"/>
    </xf>
    <xf numFmtId="0" fontId="3" fillId="12" borderId="0" xfId="0" applyFont="1" applyFill="1" applyAlignment="1">
      <alignment horizontal="center"/>
    </xf>
    <xf numFmtId="0" fontId="44" fillId="12" borderId="0" xfId="4" applyFont="1" applyFill="1" applyAlignment="1" applyProtection="1">
      <alignment horizontal="center" vertical="center"/>
    </xf>
    <xf numFmtId="0" fontId="44" fillId="13" borderId="0" xfId="4" applyFont="1" applyFill="1" applyAlignment="1" applyProtection="1">
      <alignment horizontal="center" vertical="center" wrapText="1"/>
    </xf>
    <xf numFmtId="0" fontId="40" fillId="14" borderId="0" xfId="0" applyFont="1" applyFill="1" applyAlignment="1">
      <alignment horizontal="center" vertical="center" wrapText="1"/>
    </xf>
    <xf numFmtId="0" fontId="5" fillId="13" borderId="0" xfId="3" applyFont="1" applyFill="1" applyBorder="1" applyAlignment="1">
      <alignment horizontal="center" vertical="center" wrapText="1"/>
    </xf>
    <xf numFmtId="168" fontId="11" fillId="25" borderId="0" xfId="0" applyNumberFormat="1" applyFont="1" applyFill="1" applyBorder="1" applyAlignment="1">
      <alignment horizontal="center" vertical="center" wrapText="1"/>
    </xf>
    <xf numFmtId="0" fontId="3" fillId="18" borderId="0" xfId="0" applyFont="1" applyFill="1" applyAlignment="1">
      <alignment horizontal="center"/>
    </xf>
    <xf numFmtId="0" fontId="44" fillId="18" borderId="0" xfId="4" applyFont="1" applyFill="1" applyAlignment="1" applyProtection="1">
      <alignment horizontal="center" vertical="center"/>
    </xf>
    <xf numFmtId="0" fontId="20" fillId="2" borderId="0"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0" fontId="5" fillId="2" borderId="3" xfId="3" applyFont="1" applyFill="1" applyBorder="1" applyAlignment="1">
      <alignment horizontal="center" vertical="center" wrapText="1"/>
    </xf>
    <xf numFmtId="168" fontId="11" fillId="4" borderId="0" xfId="0" applyNumberFormat="1" applyFont="1" applyFill="1" applyBorder="1" applyAlignment="1">
      <alignment horizontal="center" vertical="center" wrapText="1"/>
    </xf>
    <xf numFmtId="168" fontId="11" fillId="4" borderId="4" xfId="0" applyNumberFormat="1" applyFont="1" applyFill="1" applyBorder="1" applyAlignment="1">
      <alignment horizontal="center" vertical="center" wrapText="1"/>
    </xf>
    <xf numFmtId="0" fontId="20" fillId="4" borderId="0" xfId="0" applyFont="1" applyFill="1" applyBorder="1" applyAlignment="1">
      <alignment horizontal="center" vertical="center" wrapText="1" readingOrder="1"/>
    </xf>
    <xf numFmtId="0" fontId="20" fillId="4" borderId="4" xfId="0" applyFont="1" applyFill="1" applyBorder="1" applyAlignment="1">
      <alignment horizontal="center" vertical="center" wrapText="1" readingOrder="1"/>
    </xf>
    <xf numFmtId="0" fontId="16" fillId="0" borderId="3" xfId="0" applyFont="1" applyBorder="1" applyAlignment="1">
      <alignment horizontal="center" vertical="center" wrapText="1" readingOrder="1"/>
    </xf>
    <xf numFmtId="0" fontId="33" fillId="2" borderId="0" xfId="0" applyFont="1" applyFill="1" applyBorder="1" applyAlignment="1">
      <alignment horizontal="center"/>
    </xf>
    <xf numFmtId="0" fontId="16" fillId="0" borderId="0" xfId="0" applyFont="1" applyBorder="1" applyAlignment="1">
      <alignment horizontal="center" vertical="center" wrapText="1"/>
    </xf>
    <xf numFmtId="0" fontId="16" fillId="4" borderId="0"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25" borderId="0" xfId="0" applyFont="1" applyFill="1" applyBorder="1" applyAlignment="1">
      <alignment horizontal="center" vertical="center" wrapText="1" readingOrder="1"/>
    </xf>
    <xf numFmtId="0" fontId="16" fillId="25" borderId="12" xfId="0" applyFont="1" applyFill="1" applyBorder="1" applyAlignment="1">
      <alignment horizontal="center" vertical="center" wrapText="1" readingOrder="1"/>
    </xf>
    <xf numFmtId="0" fontId="11" fillId="2" borderId="0" xfId="0" applyFont="1" applyFill="1" applyAlignment="1">
      <alignment wrapText="1"/>
    </xf>
    <xf numFmtId="0" fontId="2" fillId="2" borderId="0" xfId="0" applyFont="1" applyFill="1" applyAlignment="1">
      <alignment wrapText="1"/>
    </xf>
    <xf numFmtId="0" fontId="15" fillId="2" borderId="0" xfId="0" applyFont="1" applyFill="1" applyAlignment="1">
      <alignment horizontal="left" wrapText="1"/>
    </xf>
    <xf numFmtId="0" fontId="18" fillId="2" borderId="0" xfId="0" applyFont="1" applyFill="1" applyBorder="1" applyAlignment="1">
      <alignment horizontal="left" vertical="top" wrapText="1" readingOrder="1"/>
    </xf>
    <xf numFmtId="0" fontId="0" fillId="2" borderId="0" xfId="0" applyFill="1" applyBorder="1" applyAlignment="1">
      <alignment vertical="top" wrapText="1" readingOrder="1"/>
    </xf>
    <xf numFmtId="0" fontId="23" fillId="2" borderId="0" xfId="0" applyFont="1" applyFill="1" applyBorder="1" applyAlignment="1">
      <alignment horizontal="left" vertical="top" wrapText="1" readingOrder="1"/>
    </xf>
    <xf numFmtId="0" fontId="6" fillId="2" borderId="0" xfId="3" applyFont="1" applyFill="1" applyBorder="1" applyAlignment="1">
      <alignment horizontal="left" vertical="top" wrapText="1"/>
    </xf>
    <xf numFmtId="0" fontId="16" fillId="2" borderId="4" xfId="0" applyFont="1" applyFill="1" applyBorder="1" applyAlignment="1">
      <alignment horizontal="center" vertical="center" wrapText="1" readingOrder="1"/>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0" fontId="11" fillId="2" borderId="0" xfId="0" applyFont="1" applyFill="1" applyBorder="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0" fillId="2" borderId="0" xfId="0" applyFill="1" applyAlignment="1">
      <alignment wrapText="1"/>
    </xf>
    <xf numFmtId="0" fontId="0" fillId="2" borderId="0" xfId="0" applyFill="1" applyBorder="1" applyAlignment="1">
      <alignment wrapText="1"/>
    </xf>
    <xf numFmtId="0" fontId="15" fillId="0" borderId="0" xfId="0" applyFont="1" applyAlignment="1">
      <alignment horizontal="left" vertical="center" wrapText="1"/>
    </xf>
    <xf numFmtId="168" fontId="23" fillId="4" borderId="0" xfId="0" applyNumberFormat="1" applyFont="1" applyFill="1" applyBorder="1" applyAlignment="1">
      <alignment vertical="center" wrapText="1" readingOrder="1"/>
    </xf>
    <xf numFmtId="168" fontId="23" fillId="25" borderId="0" xfId="0" applyNumberFormat="1" applyFont="1" applyFill="1" applyBorder="1" applyAlignment="1">
      <alignment vertical="center" wrapText="1" readingOrder="1"/>
    </xf>
    <xf numFmtId="0" fontId="0" fillId="25" borderId="0" xfId="0" applyFill="1" applyBorder="1" applyAlignment="1">
      <alignment vertical="center" wrapText="1" readingOrder="1"/>
    </xf>
    <xf numFmtId="0" fontId="0" fillId="25" borderId="1" xfId="0" applyFill="1" applyBorder="1" applyAlignment="1">
      <alignment vertical="center" wrapText="1" readingOrder="1"/>
    </xf>
    <xf numFmtId="0" fontId="3" fillId="0" borderId="0" xfId="0" applyFont="1" applyAlignment="1">
      <alignment horizontal="center"/>
    </xf>
    <xf numFmtId="168" fontId="23" fillId="4" borderId="1" xfId="0" applyNumberFormat="1" applyFont="1" applyFill="1" applyBorder="1" applyAlignment="1">
      <alignment vertical="center" wrapText="1" readingOrder="1"/>
    </xf>
    <xf numFmtId="0" fontId="23" fillId="0" borderId="0" xfId="0" applyFont="1" applyBorder="1" applyAlignment="1">
      <alignment horizontal="left" vertical="top" wrapText="1" readingOrder="1"/>
    </xf>
    <xf numFmtId="0" fontId="0" fillId="0" borderId="0" xfId="0" applyAlignment="1">
      <alignment vertical="top" wrapText="1" readingOrder="1"/>
    </xf>
    <xf numFmtId="0" fontId="18" fillId="0" borderId="0" xfId="0" applyFont="1" applyBorder="1" applyAlignment="1">
      <alignment horizontal="left" vertical="top" wrapText="1" readingOrder="1"/>
    </xf>
    <xf numFmtId="0" fontId="0" fillId="0" borderId="0" xfId="0" applyAlignment="1">
      <alignment horizontal="left" vertical="top" wrapText="1" readingOrder="1"/>
    </xf>
    <xf numFmtId="0" fontId="20" fillId="0" borderId="0" xfId="0" applyFont="1" applyBorder="1" applyAlignment="1">
      <alignment horizontal="center" vertical="center" wrapText="1" readingOrder="1"/>
    </xf>
    <xf numFmtId="168" fontId="23" fillId="4" borderId="4" xfId="0" applyNumberFormat="1" applyFont="1" applyFill="1" applyBorder="1" applyAlignment="1">
      <alignment vertical="center" wrapText="1" readingOrder="1"/>
    </xf>
    <xf numFmtId="168" fontId="23" fillId="4" borderId="5" xfId="0" applyNumberFormat="1" applyFont="1" applyFill="1" applyBorder="1" applyAlignment="1">
      <alignment vertical="center" wrapText="1" readingOrder="1"/>
    </xf>
  </cellXfs>
  <cellStyles count="9">
    <cellStyle name="Comma" xfId="1" builtinId="3"/>
    <cellStyle name="Comma 2" xfId="7" xr:uid="{00000000-0005-0000-0000-000001000000}"/>
    <cellStyle name="Hyperlink" xfId="4" builtinId="8"/>
    <cellStyle name="Normal" xfId="0" builtinId="0"/>
    <cellStyle name="Normal 118" xfId="8" xr:uid="{00000000-0005-0000-0000-000004000000}"/>
    <cellStyle name="Normal 2" xfId="5" xr:uid="{00000000-0005-0000-0000-000005000000}"/>
    <cellStyle name="Normal 3" xfId="6" xr:uid="{00000000-0005-0000-0000-000006000000}"/>
    <cellStyle name="Normal_Sheet3" xfId="3" xr:uid="{00000000-0005-0000-0000-000007000000}"/>
    <cellStyle name="Percent" xfId="2" builtinId="5"/>
  </cellStyles>
  <dxfs count="4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ECAF"/>
      <color rgb="FFDDFFEE"/>
      <color rgb="FF9966FF"/>
      <color rgb="FFFFE5E8"/>
      <color rgb="FFAFFFD7"/>
      <color rgb="FFE0001B"/>
      <color rgb="FFFFB3BC"/>
      <color rgb="FFFF5367"/>
      <color rgb="FF4BFFA5"/>
      <color rgb="FF00D6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60296863870011"/>
          <c:y val="6.4896725014877005E-2"/>
          <c:w val="0.62222301602037799"/>
          <c:h val="0.71155669249196063"/>
        </c:manualLayout>
      </c:layout>
      <c:lineChart>
        <c:grouping val="standard"/>
        <c:varyColors val="0"/>
        <c:ser>
          <c:idx val="0"/>
          <c:order val="0"/>
          <c:tx>
            <c:strRef>
              <c:f>'Borough dashboard'!$U$8</c:f>
              <c:strCache>
                <c:ptCount val="1"/>
                <c:pt idx="0">
                  <c:v>Observed</c:v>
                </c:pt>
              </c:strCache>
            </c:strRef>
          </c:tx>
          <c:spPr>
            <a:ln w="19050"/>
          </c:spPr>
          <c:marker>
            <c:symbol val="circle"/>
            <c:size val="3"/>
          </c:marker>
          <c:cat>
            <c:numRef>
              <c:f>'Borough dashboard'!$V$7:$AV$7</c:f>
              <c:numCache>
                <c:formatCode>General</c:formatCode>
                <c:ptCount val="2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numCache>
            </c:numRef>
          </c:cat>
          <c:val>
            <c:numRef>
              <c:f>'Borough dashboard'!$V$8:$AV$8</c:f>
              <c:numCache>
                <c:formatCode>General</c:formatCode>
                <c:ptCount val="27"/>
                <c:pt idx="0">
                  <c:v>#N/A</c:v>
                </c:pt>
                <c:pt idx="1">
                  <c:v>#N/A</c:v>
                </c:pt>
                <c:pt idx="2">
                  <c:v>#N/A</c:v>
                </c:pt>
                <c:pt idx="3" formatCode="0">
                  <c:v>#N/A</c:v>
                </c:pt>
                <c:pt idx="4" formatCode="0">
                  <c:v>#N/A</c:v>
                </c:pt>
                <c:pt idx="5" formatCode="0">
                  <c:v>#N/A</c:v>
                </c:pt>
              </c:numCache>
            </c:numRef>
          </c:val>
          <c:smooth val="0"/>
          <c:extLst>
            <c:ext xmlns:c16="http://schemas.microsoft.com/office/drawing/2014/chart" uri="{C3380CC4-5D6E-409C-BE32-E72D297353CC}">
              <c16:uniqueId val="{00000000-088D-4991-9BBB-E26850ABDB1B}"/>
            </c:ext>
          </c:extLst>
        </c:ser>
        <c:ser>
          <c:idx val="2"/>
          <c:order val="1"/>
          <c:tx>
            <c:strRef>
              <c:f>'Borough dashboard'!$U$10</c:f>
              <c:strCache>
                <c:ptCount val="1"/>
                <c:pt idx="0">
                  <c:v>LIP target</c:v>
                </c:pt>
              </c:strCache>
            </c:strRef>
          </c:tx>
          <c:spPr>
            <a:ln>
              <a:noFill/>
            </a:ln>
          </c:spPr>
          <c:marker>
            <c:symbol val="diamond"/>
            <c:size val="6"/>
            <c:spPr>
              <a:solidFill>
                <a:srgbClr val="FF0000"/>
              </a:solidFill>
              <a:ln>
                <a:noFill/>
              </a:ln>
            </c:spPr>
          </c:marker>
          <c:cat>
            <c:numRef>
              <c:f>'Borough dashboard'!$V$7:$AV$7</c:f>
              <c:numCache>
                <c:formatCode>General</c:formatCode>
                <c:ptCount val="2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numCache>
            </c:numRef>
          </c:cat>
          <c:val>
            <c:numRef>
              <c:f>'Borough dashboard'!$V$10:$AV$10</c:f>
              <c:numCache>
                <c:formatCode>General</c:formatCode>
                <c:ptCount val="27"/>
                <c:pt idx="6">
                  <c:v>#N/A</c:v>
                </c:pt>
                <c:pt idx="26">
                  <c:v>#N/A</c:v>
                </c:pt>
              </c:numCache>
            </c:numRef>
          </c:val>
          <c:smooth val="0"/>
          <c:extLst>
            <c:ext xmlns:c16="http://schemas.microsoft.com/office/drawing/2014/chart" uri="{C3380CC4-5D6E-409C-BE32-E72D297353CC}">
              <c16:uniqueId val="{00000000-FC82-4553-BE98-F53B15EAE769}"/>
            </c:ext>
          </c:extLst>
        </c:ser>
        <c:ser>
          <c:idx val="1"/>
          <c:order val="2"/>
          <c:tx>
            <c:strRef>
              <c:f>'Borough dashboard'!$U$9</c:f>
              <c:strCache>
                <c:ptCount val="1"/>
                <c:pt idx="0">
                  <c:v>Trajectory</c:v>
                </c:pt>
              </c:strCache>
            </c:strRef>
          </c:tx>
          <c:spPr>
            <a:ln>
              <a:noFill/>
            </a:ln>
          </c:spPr>
          <c:marker>
            <c:symbol val="diamond"/>
            <c:size val="7"/>
            <c:spPr>
              <a:noFill/>
              <a:ln>
                <a:solidFill>
                  <a:srgbClr val="C00000"/>
                </a:solidFill>
              </a:ln>
            </c:spPr>
          </c:marker>
          <c:dPt>
            <c:idx val="26"/>
            <c:bubble3D val="0"/>
            <c:extLst>
              <c:ext xmlns:c16="http://schemas.microsoft.com/office/drawing/2014/chart" uri="{C3380CC4-5D6E-409C-BE32-E72D297353CC}">
                <c16:uniqueId val="{00000001-088D-4991-9BBB-E26850ABDB1B}"/>
              </c:ext>
            </c:extLst>
          </c:dPt>
          <c:cat>
            <c:numRef>
              <c:f>'Borough dashboard'!$V$7:$AV$7</c:f>
              <c:numCache>
                <c:formatCode>General</c:formatCode>
                <c:ptCount val="2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numCache>
            </c:numRef>
          </c:cat>
          <c:val>
            <c:numRef>
              <c:f>'Borough dashboard'!$V$9:$AV$9</c:f>
              <c:numCache>
                <c:formatCode>General</c:formatCode>
                <c:ptCount val="27"/>
                <c:pt idx="6">
                  <c:v>#N/A</c:v>
                </c:pt>
                <c:pt idx="26">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5731456"/>
        <c:axId val="135750400"/>
      </c:lineChart>
      <c:catAx>
        <c:axId val="135731456"/>
        <c:scaling>
          <c:orientation val="minMax"/>
        </c:scaling>
        <c:delete val="0"/>
        <c:axPos val="b"/>
        <c:title>
          <c:tx>
            <c:rich>
              <a:bodyPr/>
              <a:lstStyle/>
              <a:p>
                <a:pPr>
                  <a:defRPr sz="1000"/>
                </a:pPr>
                <a:r>
                  <a:rPr lang="en-US" sz="1000"/>
                  <a:t>Year</a:t>
                </a:r>
              </a:p>
            </c:rich>
          </c:tx>
          <c:overlay val="0"/>
        </c:title>
        <c:numFmt formatCode="General" sourceLinked="1"/>
        <c:majorTickMark val="out"/>
        <c:minorTickMark val="none"/>
        <c:tickLblPos val="nextTo"/>
        <c:txPr>
          <a:bodyPr/>
          <a:lstStyle/>
          <a:p>
            <a:pPr>
              <a:defRPr sz="900"/>
            </a:pPr>
            <a:endParaRPr lang="en-US"/>
          </a:p>
        </c:txPr>
        <c:crossAx val="135750400"/>
        <c:crosses val="autoZero"/>
        <c:auto val="1"/>
        <c:lblAlgn val="ctr"/>
        <c:lblOffset val="100"/>
        <c:noMultiLvlLbl val="0"/>
      </c:catAx>
      <c:valAx>
        <c:axId val="135750400"/>
        <c:scaling>
          <c:orientation val="minMax"/>
        </c:scaling>
        <c:delete val="0"/>
        <c:axPos val="l"/>
        <c:majorGridlines/>
        <c:title>
          <c:tx>
            <c:rich>
              <a:bodyPr rot="-5400000" vert="horz"/>
              <a:lstStyle/>
              <a:p>
                <a:pPr>
                  <a:defRPr sz="1000" b="0"/>
                </a:pPr>
                <a:r>
                  <a:rPr lang="en-US" sz="1000" b="0"/>
                  <a:t>Walking, cycling and public transport % mode share by borough resident based on average daily trips</a:t>
                </a:r>
              </a:p>
            </c:rich>
          </c:tx>
          <c:layout>
            <c:manualLayout>
              <c:xMode val="edge"/>
              <c:yMode val="edge"/>
              <c:x val="1.9559902200488997E-2"/>
              <c:y val="6.9705214639995058E-2"/>
            </c:manualLayout>
          </c:layout>
          <c:overlay val="0"/>
        </c:title>
        <c:numFmt formatCode="General" sourceLinked="1"/>
        <c:majorTickMark val="out"/>
        <c:minorTickMark val="none"/>
        <c:tickLblPos val="nextTo"/>
        <c:crossAx val="135731456"/>
        <c:crosses val="autoZero"/>
        <c:crossBetween val="between"/>
      </c:valAx>
    </c:plotArea>
    <c:legend>
      <c:legendPos val="r"/>
      <c:layout>
        <c:manualLayout>
          <c:xMode val="edge"/>
          <c:yMode val="edge"/>
          <c:x val="0.83490861972926078"/>
          <c:y val="0.20755468031705154"/>
          <c:w val="0.15539541785857272"/>
          <c:h val="0.40705217269321392"/>
        </c:manualLayout>
      </c:layout>
      <c:overlay val="0"/>
      <c:txPr>
        <a:bodyPr/>
        <a:lstStyle/>
        <a:p>
          <a:pPr>
            <a:defRPr sz="1000"/>
          </a:pPr>
          <a:endParaRPr lang="en-US"/>
        </a:p>
      </c:txPr>
    </c:legend>
    <c:plotVisOnly val="1"/>
    <c:dispBlanksAs val="gap"/>
    <c:showDLblsOverMax val="0"/>
  </c:chart>
  <c:spPr>
    <a:solidFill>
      <a:srgbClr val="FFE07D"/>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293102251107498"/>
          <c:y val="6.4896725014877005E-2"/>
          <c:w val="0.51552775316629107"/>
          <c:h val="0.70337080002404273"/>
        </c:manualLayout>
      </c:layout>
      <c:lineChart>
        <c:grouping val="standard"/>
        <c:varyColors val="0"/>
        <c:ser>
          <c:idx val="0"/>
          <c:order val="0"/>
          <c:tx>
            <c:strRef>
              <c:f>'Borough dashboard'!$V$108</c:f>
              <c:strCache>
                <c:ptCount val="1"/>
                <c:pt idx="0">
                  <c:v>Observed</c:v>
                </c:pt>
              </c:strCache>
            </c:strRef>
          </c:tx>
          <c:spPr>
            <a:ln w="19050"/>
          </c:spPr>
          <c:marker>
            <c:symbol val="circle"/>
            <c:size val="3"/>
          </c:marker>
          <c:dPt>
            <c:idx val="3"/>
            <c:bubble3D val="0"/>
            <c:spPr>
              <a:ln w="19050">
                <a:solidFill>
                  <a:schemeClr val="accent1">
                    <a:shade val="95000"/>
                    <a:satMod val="105000"/>
                  </a:schemeClr>
                </a:solidFill>
              </a:ln>
            </c:spPr>
            <c:extLst>
              <c:ext xmlns:c16="http://schemas.microsoft.com/office/drawing/2014/chart" uri="{C3380CC4-5D6E-409C-BE32-E72D297353CC}">
                <c16:uniqueId val="{00000001-7D78-4A05-8386-F1245A9E5E9E}"/>
              </c:ext>
            </c:extLst>
          </c:dPt>
          <c:cat>
            <c:numRef>
              <c:f>'Borough dashboard'!$W$107:$AY$107</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dashboard'!$W$108:$AY$108</c:f>
              <c:numCache>
                <c:formatCode>General</c:formatCode>
                <c:ptCount val="29"/>
                <c:pt idx="0" formatCode="#,##0">
                  <c:v>#N/A</c:v>
                </c:pt>
                <c:pt idx="3" formatCode="#,##0">
                  <c:v>#N/A</c:v>
                </c:pt>
              </c:numCache>
            </c:numRef>
          </c:val>
          <c:smooth val="0"/>
          <c:extLst>
            <c:ext xmlns:c16="http://schemas.microsoft.com/office/drawing/2014/chart" uri="{C3380CC4-5D6E-409C-BE32-E72D297353CC}">
              <c16:uniqueId val="{00000000-088D-4991-9BBB-E26850ABDB1B}"/>
            </c:ext>
          </c:extLst>
        </c:ser>
        <c:ser>
          <c:idx val="2"/>
          <c:order val="1"/>
          <c:tx>
            <c:strRef>
              <c:f>'Borough dashboard'!$V$110</c:f>
              <c:strCache>
                <c:ptCount val="1"/>
                <c:pt idx="0">
                  <c:v>LIP target</c:v>
                </c:pt>
              </c:strCache>
            </c:strRef>
          </c:tx>
          <c:spPr>
            <a:ln>
              <a:noFill/>
            </a:ln>
          </c:spPr>
          <c:marker>
            <c:symbol val="diamond"/>
            <c:size val="6"/>
            <c:spPr>
              <a:solidFill>
                <a:srgbClr val="FF0000"/>
              </a:solidFill>
              <a:ln>
                <a:noFill/>
              </a:ln>
            </c:spPr>
          </c:marker>
          <c:cat>
            <c:numRef>
              <c:f>'Borough dashboard'!$W$107:$AY$107</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dashboard'!$W$110:$AY$110</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0-0192-4F30-8700-09DCCE7E2581}"/>
            </c:ext>
          </c:extLst>
        </c:ser>
        <c:ser>
          <c:idx val="1"/>
          <c:order val="2"/>
          <c:tx>
            <c:strRef>
              <c:f>'Borough dashboard'!$V$109</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dashboard'!$W$107:$AY$107</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dashboard'!$W$109:$AY$109</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8270208"/>
        <c:axId val="138272128"/>
      </c:lineChart>
      <c:catAx>
        <c:axId val="138270208"/>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txPr>
          <a:bodyPr rot="-5400000" vert="horz"/>
          <a:lstStyle/>
          <a:p>
            <a:pPr>
              <a:defRPr/>
            </a:pPr>
            <a:endParaRPr lang="en-US"/>
          </a:p>
        </c:txPr>
        <c:crossAx val="138272128"/>
        <c:crosses val="autoZero"/>
        <c:auto val="1"/>
        <c:lblAlgn val="ctr"/>
        <c:lblOffset val="100"/>
        <c:noMultiLvlLbl val="0"/>
      </c:catAx>
      <c:valAx>
        <c:axId val="138272128"/>
        <c:scaling>
          <c:orientation val="minMax"/>
        </c:scaling>
        <c:delete val="0"/>
        <c:axPos val="l"/>
        <c:majorGridlines/>
        <c:title>
          <c:tx>
            <c:rich>
              <a:bodyPr rot="-5400000" vert="horz"/>
              <a:lstStyle/>
              <a:p>
                <a:pPr>
                  <a:defRPr/>
                </a:pPr>
                <a:r>
                  <a:rPr lang="en-US"/>
                  <a:t>CO2 emissions (in tonnes) from road transport</a:t>
                </a:r>
              </a:p>
            </c:rich>
          </c:tx>
          <c:layout>
            <c:manualLayout>
              <c:xMode val="edge"/>
              <c:yMode val="edge"/>
              <c:x val="1.9230929467149948E-3"/>
              <c:y val="6.970527539019454E-2"/>
            </c:manualLayout>
          </c:layout>
          <c:overlay val="0"/>
        </c:title>
        <c:numFmt formatCode="#,##0" sourceLinked="1"/>
        <c:majorTickMark val="out"/>
        <c:minorTickMark val="none"/>
        <c:tickLblPos val="nextTo"/>
        <c:crossAx val="138270208"/>
        <c:crosses val="autoZero"/>
        <c:crossBetween val="between"/>
      </c:valAx>
    </c:plotArea>
    <c:legend>
      <c:legendPos val="r"/>
      <c:layout>
        <c:manualLayout>
          <c:xMode val="edge"/>
          <c:yMode val="edge"/>
          <c:x val="0.74436773738841411"/>
          <c:y val="0.30342409488890226"/>
          <c:w val="0.24761099307031065"/>
          <c:h val="0.33045821562381039"/>
        </c:manualLayout>
      </c:layout>
      <c:overlay val="0"/>
    </c:legend>
    <c:plotVisOnly val="1"/>
    <c:dispBlanksAs val="gap"/>
    <c:showDLblsOverMax val="0"/>
  </c:chart>
  <c:spPr>
    <a:solidFill>
      <a:sysClr val="window" lastClr="FFFFFF"/>
    </a:solidFill>
    <a:ln w="38100">
      <a:solidFill>
        <a:srgbClr val="DDFFEE"/>
      </a:solidFill>
    </a:ln>
  </c:spPr>
  <c:txPr>
    <a:bodyPr/>
    <a:lstStyle/>
    <a:p>
      <a:pPr algn="ctr">
        <a:defRPr lang="en-GB" sz="1000" b="0" i="0" u="none" strike="noStrike" kern="1200" baseline="0">
          <a:solidFill>
            <a:sysClr val="windowText" lastClr="000000"/>
          </a:solidFill>
          <a:latin typeface="NJFont Book" panose="020B0503020304020204" pitchFamily="34" charset="0"/>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5"/>
          <c:order val="0"/>
          <c:tx>
            <c:strRef>
              <c:f>'Borough dashboard'!$V$117</c:f>
              <c:strCache>
                <c:ptCount val="1"/>
                <c:pt idx="0">
                  <c:v>PM10 observed</c:v>
                </c:pt>
              </c:strCache>
            </c:strRef>
          </c:tx>
          <c:spPr>
            <a:ln w="19050">
              <a:solidFill>
                <a:srgbClr val="FFC000"/>
              </a:solidFill>
            </a:ln>
          </c:spPr>
          <c:marker>
            <c:symbol val="circle"/>
            <c:size val="3"/>
            <c:spPr>
              <a:solidFill>
                <a:schemeClr val="accent6"/>
              </a:solidFill>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dashboard'!$W$117:$AY$117</c:f>
              <c:numCache>
                <c:formatCode>General</c:formatCode>
                <c:ptCount val="29"/>
                <c:pt idx="0" formatCode="#,##0">
                  <c:v>#N/A</c:v>
                </c:pt>
                <c:pt idx="3" formatCode="#,##0">
                  <c:v>#N/A</c:v>
                </c:pt>
              </c:numCache>
            </c:numRef>
          </c:val>
          <c:smooth val="0"/>
          <c:extLst>
            <c:ext xmlns:c16="http://schemas.microsoft.com/office/drawing/2014/chart" uri="{C3380CC4-5D6E-409C-BE32-E72D297353CC}">
              <c16:uniqueId val="{00000000-6C53-4171-823B-A6B96320ED1B}"/>
            </c:ext>
          </c:extLst>
        </c:ser>
        <c:ser>
          <c:idx val="6"/>
          <c:order val="1"/>
          <c:tx>
            <c:strRef>
              <c:f>'Borough dashboard'!$V$120</c:f>
              <c:strCache>
                <c:ptCount val="1"/>
                <c:pt idx="0">
                  <c:v>PM2.5 observed</c:v>
                </c:pt>
              </c:strCache>
            </c:strRef>
          </c:tx>
          <c:spPr>
            <a:ln w="19050">
              <a:solidFill>
                <a:schemeClr val="accent5">
                  <a:lumMod val="60000"/>
                  <a:lumOff val="40000"/>
                </a:schemeClr>
              </a:solidFill>
            </a:ln>
          </c:spPr>
          <c:marker>
            <c:symbol val="circle"/>
            <c:size val="3"/>
            <c:spPr>
              <a:solidFill>
                <a:schemeClr val="accent5">
                  <a:lumMod val="60000"/>
                  <a:lumOff val="40000"/>
                </a:schemeClr>
              </a:solidFill>
              <a:ln>
                <a:solidFill>
                  <a:schemeClr val="accent5">
                    <a:lumMod val="60000"/>
                    <a:lumOff val="40000"/>
                  </a:schemeClr>
                </a:solid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dashboard'!$W$120:$AY$120</c:f>
              <c:numCache>
                <c:formatCode>General</c:formatCode>
                <c:ptCount val="29"/>
                <c:pt idx="0" formatCode="#,##0">
                  <c:v>#N/A</c:v>
                </c:pt>
                <c:pt idx="3" formatCode="#,##0">
                  <c:v>#N/A</c:v>
                </c:pt>
              </c:numCache>
            </c:numRef>
          </c:val>
          <c:smooth val="0"/>
          <c:extLst>
            <c:ext xmlns:c16="http://schemas.microsoft.com/office/drawing/2014/chart" uri="{C3380CC4-5D6E-409C-BE32-E72D297353CC}">
              <c16:uniqueId val="{00000001-6C53-4171-823B-A6B96320ED1B}"/>
            </c:ext>
          </c:extLst>
        </c:ser>
        <c:ser>
          <c:idx val="4"/>
          <c:order val="2"/>
          <c:tx>
            <c:strRef>
              <c:f>'Borough dashboard'!$V$119</c:f>
              <c:strCache>
                <c:ptCount val="1"/>
                <c:pt idx="0">
                  <c:v>PM10 LIP target</c:v>
                </c:pt>
              </c:strCache>
            </c:strRef>
          </c:tx>
          <c:spPr>
            <a:ln>
              <a:noFill/>
            </a:ln>
          </c:spPr>
          <c:marker>
            <c:symbol val="triangle"/>
            <c:size val="6"/>
            <c:spPr>
              <a:solidFill>
                <a:srgbClr val="92D050"/>
              </a:solidFill>
              <a:ln>
                <a:no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dashboard'!$W$119:$AY$119</c:f>
              <c:numCache>
                <c:formatCode>General</c:formatCode>
                <c:ptCount val="29"/>
                <c:pt idx="8">
                  <c:v>#N/A</c:v>
                </c:pt>
                <c:pt idx="28">
                  <c:v>#N/A</c:v>
                </c:pt>
              </c:numCache>
            </c:numRef>
          </c:val>
          <c:smooth val="0"/>
          <c:extLst>
            <c:ext xmlns:c16="http://schemas.microsoft.com/office/drawing/2014/chart" uri="{C3380CC4-5D6E-409C-BE32-E72D297353CC}">
              <c16:uniqueId val="{00000002-6C53-4171-823B-A6B96320ED1B}"/>
            </c:ext>
          </c:extLst>
        </c:ser>
        <c:ser>
          <c:idx val="7"/>
          <c:order val="3"/>
          <c:tx>
            <c:strRef>
              <c:f>'Borough dashboard'!$V$122</c:f>
              <c:strCache>
                <c:ptCount val="1"/>
                <c:pt idx="0">
                  <c:v>PM2.5 LIP target</c:v>
                </c:pt>
              </c:strCache>
            </c:strRef>
          </c:tx>
          <c:spPr>
            <a:ln>
              <a:noFill/>
            </a:ln>
          </c:spPr>
          <c:marker>
            <c:symbol val="square"/>
            <c:size val="6"/>
            <c:spPr>
              <a:solidFill>
                <a:srgbClr val="9966FF"/>
              </a:solidFill>
              <a:ln>
                <a:no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dashboard'!$W$122:$AY$122</c:f>
              <c:numCache>
                <c:formatCode>General</c:formatCode>
                <c:ptCount val="29"/>
                <c:pt idx="8">
                  <c:v>#N/A</c:v>
                </c:pt>
                <c:pt idx="28">
                  <c:v>#N/A</c:v>
                </c:pt>
              </c:numCache>
            </c:numRef>
          </c:val>
          <c:smooth val="0"/>
          <c:extLst>
            <c:ext xmlns:c16="http://schemas.microsoft.com/office/drawing/2014/chart" uri="{C3380CC4-5D6E-409C-BE32-E72D297353CC}">
              <c16:uniqueId val="{00000003-6C53-4171-823B-A6B96320ED1B}"/>
            </c:ext>
          </c:extLst>
        </c:ser>
        <c:ser>
          <c:idx val="2"/>
          <c:order val="4"/>
          <c:tx>
            <c:strRef>
              <c:f>'Borough dashboard'!$V$118</c:f>
              <c:strCache>
                <c:ptCount val="1"/>
                <c:pt idx="0">
                  <c:v>PM10 trajectory</c:v>
                </c:pt>
              </c:strCache>
            </c:strRef>
          </c:tx>
          <c:spPr>
            <a:ln>
              <a:noFill/>
            </a:ln>
          </c:spPr>
          <c:marker>
            <c:spPr>
              <a:noFill/>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dashboard'!$W$118:$AY$118</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2-A69A-4456-A8FA-A6245A54E44D}"/>
            </c:ext>
          </c:extLst>
        </c:ser>
        <c:ser>
          <c:idx val="8"/>
          <c:order val="5"/>
          <c:tx>
            <c:strRef>
              <c:f>'Borough dashboard'!$V$121</c:f>
              <c:strCache>
                <c:ptCount val="1"/>
                <c:pt idx="0">
                  <c:v>PM2.5 trajectory</c:v>
                </c:pt>
              </c:strCache>
            </c:strRef>
          </c:tx>
          <c:spPr>
            <a:ln>
              <a:noFill/>
            </a:ln>
          </c:spPr>
          <c:marker>
            <c:symbol val="square"/>
            <c:size val="7"/>
            <c:spPr>
              <a:noFill/>
              <a:ln>
                <a:solidFill>
                  <a:srgbClr val="9966FF"/>
                </a:solid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dashboard'!$W$121:$AY$121</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4-6C53-4171-823B-A6B96320ED1B}"/>
            </c:ext>
          </c:extLst>
        </c:ser>
        <c:dLbls>
          <c:showLegendKey val="0"/>
          <c:showVal val="0"/>
          <c:showCatName val="0"/>
          <c:showSerName val="0"/>
          <c:showPercent val="0"/>
          <c:showBubbleSize val="0"/>
        </c:dLbls>
        <c:marker val="1"/>
        <c:smooth val="0"/>
        <c:axId val="138329472"/>
        <c:axId val="138344320"/>
      </c:lineChart>
      <c:catAx>
        <c:axId val="138329472"/>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crossAx val="138344320"/>
        <c:crosses val="autoZero"/>
        <c:auto val="1"/>
        <c:lblAlgn val="ctr"/>
        <c:lblOffset val="100"/>
        <c:noMultiLvlLbl val="0"/>
      </c:catAx>
      <c:valAx>
        <c:axId val="138344320"/>
        <c:scaling>
          <c:orientation val="minMax"/>
        </c:scaling>
        <c:delete val="0"/>
        <c:axPos val="l"/>
        <c:majorGridlines/>
        <c:title>
          <c:tx>
            <c:rich>
              <a:bodyPr rot="-5400000" vert="horz"/>
              <a:lstStyle/>
              <a:p>
                <a:pPr>
                  <a:defRPr b="0"/>
                </a:pPr>
                <a:r>
                  <a:rPr lang="en-US" b="0"/>
                  <a:t>PM emissions (in tonnes) from road transport</a:t>
                </a:r>
              </a:p>
            </c:rich>
          </c:tx>
          <c:layout>
            <c:manualLayout>
              <c:xMode val="edge"/>
              <c:yMode val="edge"/>
              <c:x val="2.1094195321376935E-2"/>
              <c:y val="4.006481351130628E-2"/>
            </c:manualLayout>
          </c:layout>
          <c:overlay val="0"/>
        </c:title>
        <c:numFmt formatCode="#,##0" sourceLinked="1"/>
        <c:majorTickMark val="out"/>
        <c:minorTickMark val="none"/>
        <c:tickLblPos val="nextTo"/>
        <c:crossAx val="138329472"/>
        <c:crosses val="autoZero"/>
        <c:crossBetween val="between"/>
      </c:valAx>
    </c:plotArea>
    <c:legend>
      <c:legendPos val="r"/>
      <c:overlay val="0"/>
    </c:legend>
    <c:plotVisOnly val="1"/>
    <c:dispBlanksAs val="gap"/>
    <c:showDLblsOverMax val="0"/>
  </c:chart>
  <c:spPr>
    <a:ln w="38100">
      <a:solidFill>
        <a:srgbClr val="DDFFEE"/>
      </a:solid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9549589980009"/>
          <c:y val="5.5979643765903309E-2"/>
          <c:w val="0.49093277848041023"/>
          <c:h val="0.67089058524173029"/>
        </c:manualLayout>
      </c:layout>
      <c:lineChart>
        <c:grouping val="standard"/>
        <c:varyColors val="0"/>
        <c:ser>
          <c:idx val="0"/>
          <c:order val="0"/>
          <c:tx>
            <c:strRef>
              <c:f>'Borough dashboard'!$V$114</c:f>
              <c:strCache>
                <c:ptCount val="1"/>
                <c:pt idx="0">
                  <c:v>Observed</c:v>
                </c:pt>
              </c:strCache>
            </c:strRef>
          </c:tx>
          <c:spPr>
            <a:ln w="19050"/>
          </c:spPr>
          <c:marker>
            <c:symbol val="circle"/>
            <c:size val="3"/>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dashboard'!$W$114:$AY$114</c:f>
              <c:numCache>
                <c:formatCode>General</c:formatCode>
                <c:ptCount val="29"/>
                <c:pt idx="0" formatCode="#,##0">
                  <c:v>#N/A</c:v>
                </c:pt>
                <c:pt idx="3" formatCode="#,##0">
                  <c:v>#N/A</c:v>
                </c:pt>
              </c:numCache>
            </c:numRef>
          </c:val>
          <c:smooth val="0"/>
          <c:extLst>
            <c:ext xmlns:c16="http://schemas.microsoft.com/office/drawing/2014/chart" uri="{C3380CC4-5D6E-409C-BE32-E72D297353CC}">
              <c16:uniqueId val="{00000000-A69A-4456-A8FA-A6245A54E44D}"/>
            </c:ext>
          </c:extLst>
        </c:ser>
        <c:ser>
          <c:idx val="3"/>
          <c:order val="1"/>
          <c:tx>
            <c:strRef>
              <c:f>'Borough dashboard'!$V$116</c:f>
              <c:strCache>
                <c:ptCount val="1"/>
                <c:pt idx="0">
                  <c:v>LIP target</c:v>
                </c:pt>
              </c:strCache>
            </c:strRef>
          </c:tx>
          <c:spPr>
            <a:ln>
              <a:noFill/>
            </a:ln>
          </c:spPr>
          <c:marker>
            <c:symbol val="diamond"/>
            <c:size val="6"/>
            <c:spPr>
              <a:solidFill>
                <a:srgbClr val="FF0000"/>
              </a:solidFill>
              <a:ln>
                <a:no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dashboard'!$W$116:$AY$116</c:f>
              <c:numCache>
                <c:formatCode>General</c:formatCode>
                <c:ptCount val="29"/>
                <c:pt idx="8">
                  <c:v>#N/A</c:v>
                </c:pt>
                <c:pt idx="28">
                  <c:v>#N/A</c:v>
                </c:pt>
              </c:numCache>
            </c:numRef>
          </c:val>
          <c:smooth val="0"/>
          <c:extLst>
            <c:ext xmlns:c16="http://schemas.microsoft.com/office/drawing/2014/chart" uri="{C3380CC4-5D6E-409C-BE32-E72D297353CC}">
              <c16:uniqueId val="{00000000-9435-4522-A8C3-88B8286453E6}"/>
            </c:ext>
          </c:extLst>
        </c:ser>
        <c:ser>
          <c:idx val="1"/>
          <c:order val="2"/>
          <c:tx>
            <c:strRef>
              <c:f>'Borough dashboard'!$V$115</c:f>
              <c:strCache>
                <c:ptCount val="1"/>
                <c:pt idx="0">
                  <c:v>Trajectory</c:v>
                </c:pt>
              </c:strCache>
            </c:strRef>
          </c:tx>
          <c:spPr>
            <a:ln>
              <a:noFill/>
            </a:ln>
          </c:spPr>
          <c:marker>
            <c:symbol val="diamond"/>
            <c:size val="7"/>
            <c:spPr>
              <a:noFill/>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dashboard'!$W$115:$AY$115</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1-A69A-4456-A8FA-A6245A54E44D}"/>
            </c:ext>
          </c:extLst>
        </c:ser>
        <c:dLbls>
          <c:showLegendKey val="0"/>
          <c:showVal val="0"/>
          <c:showCatName val="0"/>
          <c:showSerName val="0"/>
          <c:showPercent val="0"/>
          <c:showBubbleSize val="0"/>
        </c:dLbls>
        <c:marker val="1"/>
        <c:smooth val="0"/>
        <c:axId val="138387456"/>
        <c:axId val="138389760"/>
      </c:lineChart>
      <c:catAx>
        <c:axId val="138387456"/>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crossAx val="138389760"/>
        <c:crosses val="autoZero"/>
        <c:auto val="1"/>
        <c:lblAlgn val="ctr"/>
        <c:lblOffset val="100"/>
        <c:noMultiLvlLbl val="0"/>
      </c:catAx>
      <c:valAx>
        <c:axId val="138389760"/>
        <c:scaling>
          <c:orientation val="minMax"/>
        </c:scaling>
        <c:delete val="0"/>
        <c:axPos val="l"/>
        <c:majorGridlines/>
        <c:title>
          <c:tx>
            <c:rich>
              <a:bodyPr rot="-5400000" vert="horz"/>
              <a:lstStyle/>
              <a:p>
                <a:pPr>
                  <a:defRPr b="0"/>
                </a:pPr>
                <a:r>
                  <a:rPr lang="en-US" b="0"/>
                  <a:t>NOx emissions (in tonnes) from road transport</a:t>
                </a:r>
              </a:p>
            </c:rich>
          </c:tx>
          <c:overlay val="0"/>
        </c:title>
        <c:numFmt formatCode="#,##0" sourceLinked="1"/>
        <c:majorTickMark val="out"/>
        <c:minorTickMark val="none"/>
        <c:tickLblPos val="nextTo"/>
        <c:crossAx val="138387456"/>
        <c:crosses val="autoZero"/>
        <c:crossBetween val="between"/>
      </c:valAx>
    </c:plotArea>
    <c:legend>
      <c:legendPos val="r"/>
      <c:layout>
        <c:manualLayout>
          <c:xMode val="edge"/>
          <c:yMode val="edge"/>
          <c:x val="0.74179620034542315"/>
          <c:y val="0.26991845484963234"/>
          <c:w val="0.23747841105354059"/>
          <c:h val="0.36347097834144776"/>
        </c:manualLayout>
      </c:layout>
      <c:overlay val="0"/>
    </c:legend>
    <c:plotVisOnly val="1"/>
    <c:dispBlanksAs val="gap"/>
    <c:showDLblsOverMax val="0"/>
  </c:chart>
  <c:spPr>
    <a:ln w="38100">
      <a:solidFill>
        <a:srgbClr val="DDFFEE"/>
      </a:solid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'Borough dashboard'!$U$54</c:f>
              <c:strCache>
                <c:ptCount val="1"/>
                <c:pt idx="0">
                  <c:v>Observed</c:v>
                </c:pt>
              </c:strCache>
            </c:strRef>
          </c:tx>
          <c:spPr>
            <a:ln w="19050"/>
          </c:spPr>
          <c:marker>
            <c:symbol val="circle"/>
            <c:size val="3"/>
          </c:marker>
          <c:cat>
            <c:numRef>
              <c:f>'Borough dashboard'!$V$53:$BF$53</c:f>
              <c:numCache>
                <c:formatCode>General</c:formatCode>
                <c:ptCount val="3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numCache>
            </c:numRef>
          </c:cat>
          <c:val>
            <c:numRef>
              <c:f>'Borough dashboard'!$V$54:$BF$54</c:f>
              <c:numCache>
                <c:formatCode>General</c:formatCode>
                <c:ptCount val="3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smooth val="0"/>
          <c:extLst>
            <c:ext xmlns:c16="http://schemas.microsoft.com/office/drawing/2014/chart" uri="{C3380CC4-5D6E-409C-BE32-E72D297353CC}">
              <c16:uniqueId val="{00000000-69E3-4AB7-938C-E7F89D4C875A}"/>
            </c:ext>
          </c:extLst>
        </c:ser>
        <c:ser>
          <c:idx val="2"/>
          <c:order val="1"/>
          <c:tx>
            <c:strRef>
              <c:f>'Borough dashboard'!$U$56</c:f>
              <c:strCache>
                <c:ptCount val="1"/>
                <c:pt idx="0">
                  <c:v>LIP target</c:v>
                </c:pt>
              </c:strCache>
            </c:strRef>
          </c:tx>
          <c:spPr>
            <a:ln>
              <a:noFill/>
            </a:ln>
          </c:spPr>
          <c:marker>
            <c:symbol val="diamond"/>
            <c:size val="6"/>
            <c:spPr>
              <a:solidFill>
                <a:srgbClr val="FF0000"/>
              </a:solidFill>
              <a:ln>
                <a:noFill/>
              </a:ln>
            </c:spPr>
          </c:marker>
          <c:val>
            <c:numRef>
              <c:f>'Borough dashboard'!$V$56:$BF$56</c:f>
              <c:numCache>
                <c:formatCode>General</c:formatCode>
                <c:ptCount val="37"/>
                <c:pt idx="17">
                  <c:v>#N/A</c:v>
                </c:pt>
                <c:pt idx="25">
                  <c:v>#N/A</c:v>
                </c:pt>
                <c:pt idx="36">
                  <c:v>#N/A</c:v>
                </c:pt>
              </c:numCache>
            </c:numRef>
          </c:val>
          <c:smooth val="0"/>
          <c:extLst>
            <c:ext xmlns:c16="http://schemas.microsoft.com/office/drawing/2014/chart" uri="{C3380CC4-5D6E-409C-BE32-E72D297353CC}">
              <c16:uniqueId val="{00000000-56C7-4FBB-9987-165BB4203322}"/>
            </c:ext>
          </c:extLst>
        </c:ser>
        <c:ser>
          <c:idx val="1"/>
          <c:order val="2"/>
          <c:tx>
            <c:strRef>
              <c:f>'Borough dashboard'!$U$55</c:f>
              <c:strCache>
                <c:ptCount val="1"/>
                <c:pt idx="0">
                  <c:v>Trajectory</c:v>
                </c:pt>
              </c:strCache>
            </c:strRef>
          </c:tx>
          <c:spPr>
            <a:ln>
              <a:noFill/>
            </a:ln>
          </c:spPr>
          <c:marker>
            <c:symbol val="diamond"/>
            <c:size val="7"/>
            <c:spPr>
              <a:noFill/>
            </c:spPr>
          </c:marker>
          <c:cat>
            <c:numRef>
              <c:f>'Borough dashboard'!$V$53:$BF$53</c:f>
              <c:numCache>
                <c:formatCode>General</c:formatCode>
                <c:ptCount val="3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numCache>
            </c:numRef>
          </c:cat>
          <c:val>
            <c:numRef>
              <c:f>'Borough dashboard'!$V$55:$BF$55</c:f>
              <c:numCache>
                <c:formatCode>General</c:formatCode>
                <c:ptCount val="37"/>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numCache>
            </c:numRef>
          </c:val>
          <c:smooth val="0"/>
          <c:extLst>
            <c:ext xmlns:c16="http://schemas.microsoft.com/office/drawing/2014/chart" uri="{C3380CC4-5D6E-409C-BE32-E72D297353CC}">
              <c16:uniqueId val="{00000001-69E3-4AB7-938C-E7F89D4C875A}"/>
            </c:ext>
          </c:extLst>
        </c:ser>
        <c:dLbls>
          <c:showLegendKey val="0"/>
          <c:showVal val="0"/>
          <c:showCatName val="0"/>
          <c:showSerName val="0"/>
          <c:showPercent val="0"/>
          <c:showBubbleSize val="0"/>
        </c:dLbls>
        <c:marker val="1"/>
        <c:smooth val="0"/>
        <c:axId val="137628288"/>
        <c:axId val="137630848"/>
      </c:lineChart>
      <c:catAx>
        <c:axId val="137628288"/>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txPr>
          <a:bodyPr/>
          <a:lstStyle/>
          <a:p>
            <a:pPr>
              <a:defRPr sz="900"/>
            </a:pPr>
            <a:endParaRPr lang="en-US"/>
          </a:p>
        </c:txPr>
        <c:crossAx val="137630848"/>
        <c:crosses val="autoZero"/>
        <c:auto val="1"/>
        <c:lblAlgn val="ctr"/>
        <c:lblOffset val="100"/>
        <c:noMultiLvlLbl val="0"/>
      </c:catAx>
      <c:valAx>
        <c:axId val="137630848"/>
        <c:scaling>
          <c:orientation val="minMax"/>
        </c:scaling>
        <c:delete val="0"/>
        <c:axPos val="l"/>
        <c:majorGridlines/>
        <c:title>
          <c:tx>
            <c:rich>
              <a:bodyPr rot="-5400000" vert="horz"/>
              <a:lstStyle/>
              <a:p>
                <a:pPr>
                  <a:defRPr b="0"/>
                </a:pPr>
                <a:r>
                  <a:rPr lang="en-US" b="0"/>
                  <a:t>Killed and seriously injured casualties</a:t>
                </a:r>
              </a:p>
            </c:rich>
          </c:tx>
          <c:overlay val="0"/>
        </c:title>
        <c:numFmt formatCode="General" sourceLinked="1"/>
        <c:majorTickMark val="out"/>
        <c:minorTickMark val="none"/>
        <c:tickLblPos val="nextTo"/>
        <c:crossAx val="137628288"/>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'Borough dashboard'!$U$72</c:f>
              <c:strCache>
                <c:ptCount val="1"/>
                <c:pt idx="0">
                  <c:v>Observed</c:v>
                </c:pt>
              </c:strCache>
            </c:strRef>
          </c:tx>
          <c:spPr>
            <a:ln w="19050"/>
          </c:spPr>
          <c:marker>
            <c:symbol val="circle"/>
            <c:size val="3"/>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dashboard'!$V$72:$BJ$72</c:f>
              <c:numCache>
                <c:formatCode>General</c:formatCode>
                <c:ptCount val="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numCache>
            </c:numRef>
          </c:val>
          <c:smooth val="0"/>
          <c:extLst>
            <c:ext xmlns:c16="http://schemas.microsoft.com/office/drawing/2014/chart" uri="{C3380CC4-5D6E-409C-BE32-E72D297353CC}">
              <c16:uniqueId val="{00000000-A69A-4456-A8FA-A6245A54E44D}"/>
            </c:ext>
          </c:extLst>
        </c:ser>
        <c:ser>
          <c:idx val="3"/>
          <c:order val="1"/>
          <c:tx>
            <c:strRef>
              <c:f>'Borough dashboard'!$U$75</c:f>
              <c:strCache>
                <c:ptCount val="1"/>
                <c:pt idx="0">
                  <c:v>LIP target (high)</c:v>
                </c:pt>
              </c:strCache>
            </c:strRef>
          </c:tx>
          <c:spPr>
            <a:ln>
              <a:noFill/>
            </a:ln>
          </c:spPr>
          <c:marker>
            <c:symbol val="diamond"/>
            <c:size val="6"/>
            <c:spPr>
              <a:solidFill>
                <a:srgbClr val="FF0000"/>
              </a:solidFill>
              <a:ln>
                <a:noFill/>
              </a:ln>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dashboard'!$V$75:$BJ$75</c:f>
              <c:numCache>
                <c:formatCode>General</c:formatCode>
                <c:ptCount val="41"/>
                <c:pt idx="20">
                  <c:v>#N/A</c:v>
                </c:pt>
                <c:pt idx="40">
                  <c:v>#N/A</c:v>
                </c:pt>
              </c:numCache>
            </c:numRef>
          </c:val>
          <c:smooth val="0"/>
          <c:extLst>
            <c:ext xmlns:c16="http://schemas.microsoft.com/office/drawing/2014/chart" uri="{C3380CC4-5D6E-409C-BE32-E72D297353CC}">
              <c16:uniqueId val="{00000000-E0C4-43DE-A7E2-CB5FF915B649}"/>
            </c:ext>
          </c:extLst>
        </c:ser>
        <c:ser>
          <c:idx val="4"/>
          <c:order val="2"/>
          <c:tx>
            <c:strRef>
              <c:f>'Borough dashboard'!$U$76</c:f>
              <c:strCache>
                <c:ptCount val="1"/>
                <c:pt idx="0">
                  <c:v>LIP target (low)</c:v>
                </c:pt>
              </c:strCache>
            </c:strRef>
          </c:tx>
          <c:spPr>
            <a:ln>
              <a:noFill/>
            </a:ln>
          </c:spPr>
          <c:marker>
            <c:symbol val="triangle"/>
            <c:size val="6"/>
            <c:spPr>
              <a:solidFill>
                <a:srgbClr val="92D050"/>
              </a:solidFill>
              <a:ln>
                <a:noFill/>
              </a:ln>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dashboard'!$V$76:$BJ$76</c:f>
              <c:numCache>
                <c:formatCode>General</c:formatCode>
                <c:ptCount val="41"/>
                <c:pt idx="20">
                  <c:v>#N/A</c:v>
                </c:pt>
                <c:pt idx="40">
                  <c:v>#N/A</c:v>
                </c:pt>
              </c:numCache>
            </c:numRef>
          </c:val>
          <c:smooth val="0"/>
          <c:extLst>
            <c:ext xmlns:c16="http://schemas.microsoft.com/office/drawing/2014/chart" uri="{C3380CC4-5D6E-409C-BE32-E72D297353CC}">
              <c16:uniqueId val="{00000001-E0C4-43DE-A7E2-CB5FF915B649}"/>
            </c:ext>
          </c:extLst>
        </c:ser>
        <c:ser>
          <c:idx val="1"/>
          <c:order val="3"/>
          <c:tx>
            <c:strRef>
              <c:f>'Borough dashboard'!$U$73</c:f>
              <c:strCache>
                <c:ptCount val="1"/>
                <c:pt idx="0">
                  <c:v>Trajectory (high)</c:v>
                </c:pt>
              </c:strCache>
            </c:strRef>
          </c:tx>
          <c:spPr>
            <a:ln>
              <a:noFill/>
            </a:ln>
          </c:spPr>
          <c:marker>
            <c:symbol val="diamond"/>
            <c:size val="7"/>
            <c:spPr>
              <a:noFill/>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dashboard'!$V$73:$BJ$73</c:f>
              <c:numCache>
                <c:formatCode>General</c:formatCode>
                <c:ptCount val="41"/>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numCache>
            </c:numRef>
          </c:val>
          <c:smooth val="0"/>
          <c:extLst>
            <c:ext xmlns:c16="http://schemas.microsoft.com/office/drawing/2014/chart" uri="{C3380CC4-5D6E-409C-BE32-E72D297353CC}">
              <c16:uniqueId val="{00000001-A69A-4456-A8FA-A6245A54E44D}"/>
            </c:ext>
          </c:extLst>
        </c:ser>
        <c:ser>
          <c:idx val="2"/>
          <c:order val="4"/>
          <c:tx>
            <c:strRef>
              <c:f>'Borough dashboard'!$U$74</c:f>
              <c:strCache>
                <c:ptCount val="1"/>
                <c:pt idx="0">
                  <c:v>Trajectory (low)</c:v>
                </c:pt>
              </c:strCache>
            </c:strRef>
          </c:tx>
          <c:spPr>
            <a:ln>
              <a:noFill/>
            </a:ln>
          </c:spPr>
          <c:marker>
            <c:spPr>
              <a:noFill/>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dashboard'!$V$74:$BJ$74</c:f>
              <c:numCache>
                <c:formatCode>General</c:formatCode>
                <c:ptCount val="41"/>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numCache>
            </c:numRef>
          </c:val>
          <c:smooth val="0"/>
          <c:extLst>
            <c:ext xmlns:c16="http://schemas.microsoft.com/office/drawing/2014/chart" uri="{C3380CC4-5D6E-409C-BE32-E72D297353CC}">
              <c16:uniqueId val="{00000002-A69A-4456-A8FA-A6245A54E44D}"/>
            </c:ext>
          </c:extLst>
        </c:ser>
        <c:dLbls>
          <c:showLegendKey val="0"/>
          <c:showVal val="0"/>
          <c:showCatName val="0"/>
          <c:showSerName val="0"/>
          <c:showPercent val="0"/>
          <c:showBubbleSize val="0"/>
        </c:dLbls>
        <c:marker val="1"/>
        <c:smooth val="0"/>
        <c:axId val="137687424"/>
        <c:axId val="137690496"/>
      </c:lineChart>
      <c:catAx>
        <c:axId val="137687424"/>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txPr>
          <a:bodyPr/>
          <a:lstStyle/>
          <a:p>
            <a:pPr>
              <a:defRPr sz="900"/>
            </a:pPr>
            <a:endParaRPr lang="en-US"/>
          </a:p>
        </c:txPr>
        <c:crossAx val="137690496"/>
        <c:crosses val="autoZero"/>
        <c:auto val="1"/>
        <c:lblAlgn val="ctr"/>
        <c:lblOffset val="100"/>
        <c:noMultiLvlLbl val="0"/>
      </c:catAx>
      <c:valAx>
        <c:axId val="137690496"/>
        <c:scaling>
          <c:orientation val="minMax"/>
        </c:scaling>
        <c:delete val="0"/>
        <c:axPos val="l"/>
        <c:majorGridlines/>
        <c:title>
          <c:tx>
            <c:rich>
              <a:bodyPr rot="-5400000" vert="horz"/>
              <a:lstStyle/>
              <a:p>
                <a:pPr>
                  <a:defRPr b="0"/>
                </a:pPr>
                <a:r>
                  <a:rPr lang="en-US" b="0"/>
                  <a:t>Annual vehicle kilometres (millions)</a:t>
                </a:r>
              </a:p>
            </c:rich>
          </c:tx>
          <c:overlay val="0"/>
        </c:title>
        <c:numFmt formatCode="General" sourceLinked="1"/>
        <c:majorTickMark val="out"/>
        <c:minorTickMark val="none"/>
        <c:tickLblPos val="nextTo"/>
        <c:crossAx val="137687424"/>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837776396831519E-2"/>
          <c:y val="6.0606060606060608E-2"/>
          <c:w val="0.80093911338005819"/>
          <c:h val="0.72633608815426987"/>
        </c:manualLayout>
      </c:layout>
      <c:lineChart>
        <c:grouping val="standard"/>
        <c:varyColors val="0"/>
        <c:ser>
          <c:idx val="0"/>
          <c:order val="0"/>
          <c:tx>
            <c:strRef>
              <c:f>'Borough dashboard'!$U$89</c:f>
              <c:strCache>
                <c:ptCount val="1"/>
                <c:pt idx="0">
                  <c:v>Observed</c:v>
                </c:pt>
              </c:strCache>
            </c:strRef>
          </c:tx>
          <c:spPr>
            <a:ln w="19050"/>
          </c:spPr>
          <c:marker>
            <c:symbol val="circle"/>
            <c:size val="3"/>
          </c:marker>
          <c:cat>
            <c:numRef>
              <c:f>'Borough dashboard'!$V$88:$BJ$88</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dashboard'!$V$89:$BJ$89</c:f>
              <c:numCache>
                <c:formatCode>General</c:formatCode>
                <c:ptCount val="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numCache>
            </c:numRef>
          </c:val>
          <c:smooth val="0"/>
          <c:extLst>
            <c:ext xmlns:c16="http://schemas.microsoft.com/office/drawing/2014/chart" uri="{C3380CC4-5D6E-409C-BE32-E72D297353CC}">
              <c16:uniqueId val="{00000000-9049-40A1-82E8-702D4FBD6F9E}"/>
            </c:ext>
          </c:extLst>
        </c:ser>
        <c:ser>
          <c:idx val="2"/>
          <c:order val="1"/>
          <c:tx>
            <c:strRef>
              <c:f>'Borough dashboard'!$U$91</c:f>
              <c:strCache>
                <c:ptCount val="1"/>
                <c:pt idx="0">
                  <c:v>LIP target</c:v>
                </c:pt>
              </c:strCache>
            </c:strRef>
          </c:tx>
          <c:spPr>
            <a:ln>
              <a:noFill/>
            </a:ln>
          </c:spPr>
          <c:marker>
            <c:symbol val="diamond"/>
            <c:size val="6"/>
            <c:spPr>
              <a:solidFill>
                <a:srgbClr val="FF0000"/>
              </a:solidFill>
              <a:ln>
                <a:noFill/>
              </a:ln>
            </c:spPr>
          </c:marker>
          <c:cat>
            <c:numRef>
              <c:f>'Borough dashboard'!$V$88:$BJ$88</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dashboard'!$V$91:$BJ$91</c:f>
              <c:numCache>
                <c:formatCode>General</c:formatCode>
                <c:ptCount val="41"/>
                <c:pt idx="20">
                  <c:v>#N/A</c:v>
                </c:pt>
                <c:pt idx="40">
                  <c:v>#N/A</c:v>
                </c:pt>
              </c:numCache>
            </c:numRef>
          </c:val>
          <c:smooth val="0"/>
          <c:extLst>
            <c:ext xmlns:c16="http://schemas.microsoft.com/office/drawing/2014/chart" uri="{C3380CC4-5D6E-409C-BE32-E72D297353CC}">
              <c16:uniqueId val="{00000000-D81A-45D6-9F84-B84F962288D3}"/>
            </c:ext>
          </c:extLst>
        </c:ser>
        <c:ser>
          <c:idx val="1"/>
          <c:order val="2"/>
          <c:tx>
            <c:strRef>
              <c:f>'Borough dashboard'!$U$90</c:f>
              <c:strCache>
                <c:ptCount val="1"/>
                <c:pt idx="0">
                  <c:v>Trajectory</c:v>
                </c:pt>
              </c:strCache>
            </c:strRef>
          </c:tx>
          <c:spPr>
            <a:ln>
              <a:noFill/>
            </a:ln>
          </c:spPr>
          <c:marker>
            <c:symbol val="diamond"/>
            <c:size val="7"/>
            <c:spPr>
              <a:noFill/>
            </c:spPr>
          </c:marker>
          <c:cat>
            <c:numRef>
              <c:f>'Borough dashboard'!$V$88:$BJ$88</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dashboard'!$V$90:$BJ$90</c:f>
              <c:numCache>
                <c:formatCode>General</c:formatCode>
                <c:ptCount val="41"/>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numCache>
            </c:numRef>
          </c:val>
          <c:smooth val="0"/>
          <c:extLst>
            <c:ext xmlns:c16="http://schemas.microsoft.com/office/drawing/2014/chart" uri="{C3380CC4-5D6E-409C-BE32-E72D297353CC}">
              <c16:uniqueId val="{00000001-9049-40A1-82E8-702D4FBD6F9E}"/>
            </c:ext>
          </c:extLst>
        </c:ser>
        <c:dLbls>
          <c:showLegendKey val="0"/>
          <c:showVal val="0"/>
          <c:showCatName val="0"/>
          <c:showSerName val="0"/>
          <c:showPercent val="0"/>
          <c:showBubbleSize val="0"/>
        </c:dLbls>
        <c:marker val="1"/>
        <c:smooth val="0"/>
        <c:axId val="137725440"/>
        <c:axId val="137736960"/>
      </c:lineChart>
      <c:catAx>
        <c:axId val="137725440"/>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crossAx val="137736960"/>
        <c:crosses val="autoZero"/>
        <c:auto val="1"/>
        <c:lblAlgn val="ctr"/>
        <c:lblOffset val="100"/>
        <c:noMultiLvlLbl val="0"/>
      </c:catAx>
      <c:valAx>
        <c:axId val="137736960"/>
        <c:scaling>
          <c:orientation val="minMax"/>
        </c:scaling>
        <c:delete val="0"/>
        <c:axPos val="l"/>
        <c:majorGridlines/>
        <c:title>
          <c:tx>
            <c:rich>
              <a:bodyPr rot="-5400000" vert="horz"/>
              <a:lstStyle/>
              <a:p>
                <a:pPr>
                  <a:defRPr b="0"/>
                </a:pPr>
                <a:r>
                  <a:rPr lang="en-US" b="0"/>
                  <a:t>Number of cars owned</a:t>
                </a:r>
              </a:p>
            </c:rich>
          </c:tx>
          <c:overlay val="0"/>
        </c:title>
        <c:numFmt formatCode="General" sourceLinked="1"/>
        <c:majorTickMark val="out"/>
        <c:minorTickMark val="none"/>
        <c:tickLblPos val="nextTo"/>
        <c:crossAx val="137725440"/>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'Borough dashboard'!$U$17</c:f>
              <c:strCache>
                <c:ptCount val="1"/>
                <c:pt idx="0">
                  <c:v>#N/A</c:v>
                </c:pt>
              </c:strCache>
            </c:strRef>
          </c:tx>
          <c:spPr>
            <a:ln w="19050"/>
          </c:spPr>
          <c:dPt>
            <c:idx val="0"/>
            <c:bubble3D val="0"/>
            <c:spPr>
              <a:solidFill>
                <a:schemeClr val="accent6">
                  <a:lumMod val="75000"/>
                </a:schemeClr>
              </a:solidFill>
              <a:ln w="19050"/>
            </c:spPr>
            <c:extLst>
              <c:ext xmlns:c16="http://schemas.microsoft.com/office/drawing/2014/chart" uri="{C3380CC4-5D6E-409C-BE32-E72D297353CC}">
                <c16:uniqueId val="{00000001-B000-42BF-8FAC-AEF1EC9C0222}"/>
              </c:ext>
            </c:extLst>
          </c:dPt>
          <c:dPt>
            <c:idx val="1"/>
            <c:bubble3D val="0"/>
            <c:spPr>
              <a:solidFill>
                <a:schemeClr val="accent2">
                  <a:lumMod val="50000"/>
                </a:schemeClr>
              </a:solidFill>
              <a:ln w="19050"/>
            </c:spPr>
            <c:extLst>
              <c:ext xmlns:c16="http://schemas.microsoft.com/office/drawing/2014/chart" uri="{C3380CC4-5D6E-409C-BE32-E72D297353CC}">
                <c16:uniqueId val="{00000003-B000-42BF-8FAC-AEF1EC9C0222}"/>
              </c:ext>
            </c:extLst>
          </c:dPt>
          <c:dPt>
            <c:idx val="2"/>
            <c:bubble3D val="0"/>
            <c:spPr>
              <a:solidFill>
                <a:schemeClr val="accent2"/>
              </a:solidFill>
              <a:ln w="19050"/>
            </c:spPr>
            <c:extLst>
              <c:ext xmlns:c16="http://schemas.microsoft.com/office/drawing/2014/chart" uri="{C3380CC4-5D6E-409C-BE32-E72D297353CC}">
                <c16:uniqueId val="{00000005-B000-42BF-8FAC-AEF1EC9C0222}"/>
              </c:ext>
            </c:extLst>
          </c:dPt>
          <c:dPt>
            <c:idx val="3"/>
            <c:bubble3D val="0"/>
            <c:spPr>
              <a:solidFill>
                <a:schemeClr val="bg2">
                  <a:lumMod val="25000"/>
                </a:schemeClr>
              </a:solidFill>
              <a:ln w="19050"/>
            </c:spPr>
            <c:extLst>
              <c:ext xmlns:c16="http://schemas.microsoft.com/office/drawing/2014/chart" uri="{C3380CC4-5D6E-409C-BE32-E72D297353CC}">
                <c16:uniqueId val="{00000007-B000-42BF-8FAC-AEF1EC9C0222}"/>
              </c:ext>
            </c:extLst>
          </c:dPt>
          <c:dPt>
            <c:idx val="4"/>
            <c:bubble3D val="0"/>
            <c:spPr>
              <a:solidFill>
                <a:schemeClr val="accent4">
                  <a:lumMod val="60000"/>
                  <a:lumOff val="40000"/>
                </a:schemeClr>
              </a:solidFill>
              <a:ln w="19050"/>
            </c:spPr>
            <c:extLst>
              <c:ext xmlns:c16="http://schemas.microsoft.com/office/drawing/2014/chart" uri="{C3380CC4-5D6E-409C-BE32-E72D297353CC}">
                <c16:uniqueId val="{00000009-B000-42BF-8FAC-AEF1EC9C0222}"/>
              </c:ext>
            </c:extLst>
          </c:dPt>
          <c:dPt>
            <c:idx val="5"/>
            <c:bubble3D val="0"/>
            <c:spPr>
              <a:solidFill>
                <a:schemeClr val="accent3">
                  <a:lumMod val="75000"/>
                </a:schemeClr>
              </a:solidFill>
              <a:ln w="19050"/>
            </c:spPr>
            <c:extLst>
              <c:ext xmlns:c16="http://schemas.microsoft.com/office/drawing/2014/chart" uri="{C3380CC4-5D6E-409C-BE32-E72D297353CC}">
                <c16:uniqueId val="{0000000B-B000-42BF-8FAC-AEF1EC9C0222}"/>
              </c:ext>
            </c:extLst>
          </c:dPt>
          <c:dPt>
            <c:idx val="6"/>
            <c:bubble3D val="0"/>
            <c:spPr>
              <a:solidFill>
                <a:schemeClr val="accent5">
                  <a:lumMod val="60000"/>
                  <a:lumOff val="40000"/>
                </a:schemeClr>
              </a:solidFill>
              <a:ln w="19050"/>
            </c:spPr>
            <c:extLst>
              <c:ext xmlns:c16="http://schemas.microsoft.com/office/drawing/2014/chart" uri="{C3380CC4-5D6E-409C-BE32-E72D297353CC}">
                <c16:uniqueId val="{0000000D-B000-42BF-8FAC-AEF1EC9C0222}"/>
              </c:ext>
            </c:extLst>
          </c:dPt>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'Borough dashboard'!$V$13:$AB$13</c:f>
              <c:strCache>
                <c:ptCount val="7"/>
                <c:pt idx="0">
                  <c:v>National Rail/Overground</c:v>
                </c:pt>
                <c:pt idx="1">
                  <c:v>Underground/ DLR</c:v>
                </c:pt>
                <c:pt idx="2">
                  <c:v>Bus/tram</c:v>
                </c:pt>
                <c:pt idx="3">
                  <c:v>Taxi/Other</c:v>
                </c:pt>
                <c:pt idx="4">
                  <c:v>Car/motorcycle</c:v>
                </c:pt>
                <c:pt idx="5">
                  <c:v>Cycle</c:v>
                </c:pt>
                <c:pt idx="6">
                  <c:v>Walk</c:v>
                </c:pt>
              </c:strCache>
            </c:strRef>
          </c:cat>
          <c:val>
            <c:numRef>
              <c:f>'Borough dashboard'!$V$16:$AB$16</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0-088D-4991-9BBB-E26850ABDB1B}"/>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solidFill>
      <a:srgbClr val="FFE07D"/>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60296863870011"/>
          <c:y val="6.4896725014877005E-2"/>
          <c:w val="0.56925809701660157"/>
          <c:h val="0.63212383242801551"/>
        </c:manualLayout>
      </c:layout>
      <c:lineChart>
        <c:grouping val="standard"/>
        <c:varyColors val="0"/>
        <c:ser>
          <c:idx val="0"/>
          <c:order val="0"/>
          <c:tx>
            <c:strRef>
              <c:f>'Borough dashboard'!$V$33</c:f>
              <c:strCache>
                <c:ptCount val="1"/>
                <c:pt idx="0">
                  <c:v>Observed</c:v>
                </c:pt>
              </c:strCache>
            </c:strRef>
          </c:tx>
          <c:spPr>
            <a:ln w="19050"/>
          </c:spPr>
          <c:marker>
            <c:symbol val="circle"/>
            <c:size val="3"/>
          </c:marker>
          <c:cat>
            <c:numRef>
              <c:f>'Borough dashboard'!$W$32:$AV$32</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dashboard'!$W$33:$AV$33</c:f>
              <c:numCache>
                <c:formatCode>General</c:formatCode>
                <c:ptCount val="26"/>
                <c:pt idx="0">
                  <c:v>#N/A</c:v>
                </c:pt>
                <c:pt idx="1">
                  <c:v>#N/A</c:v>
                </c:pt>
                <c:pt idx="2" formatCode="0">
                  <c:v>#N/A</c:v>
                </c:pt>
                <c:pt idx="3" formatCode="0">
                  <c:v>#N/A</c:v>
                </c:pt>
              </c:numCache>
            </c:numRef>
          </c:val>
          <c:smooth val="0"/>
          <c:extLst>
            <c:ext xmlns:c16="http://schemas.microsoft.com/office/drawing/2014/chart" uri="{C3380CC4-5D6E-409C-BE32-E72D297353CC}">
              <c16:uniqueId val="{00000000-088D-4991-9BBB-E26850ABDB1B}"/>
            </c:ext>
          </c:extLst>
        </c:ser>
        <c:ser>
          <c:idx val="2"/>
          <c:order val="1"/>
          <c:tx>
            <c:strRef>
              <c:f>'Borough dashboard'!$V$35</c:f>
              <c:strCache>
                <c:ptCount val="1"/>
                <c:pt idx="0">
                  <c:v>LIP target</c:v>
                </c:pt>
              </c:strCache>
            </c:strRef>
          </c:tx>
          <c:spPr>
            <a:ln>
              <a:noFill/>
            </a:ln>
          </c:spPr>
          <c:marker>
            <c:symbol val="diamond"/>
            <c:size val="6"/>
            <c:spPr>
              <a:solidFill>
                <a:srgbClr val="FF0000"/>
              </a:solidFill>
              <a:ln>
                <a:noFill/>
              </a:ln>
            </c:spPr>
          </c:marker>
          <c:val>
            <c:numRef>
              <c:f>'Borough dashboard'!$W$35:$AV$35</c:f>
              <c:numCache>
                <c:formatCode>General</c:formatCode>
                <c:ptCount val="26"/>
                <c:pt idx="5">
                  <c:v>#N/A</c:v>
                </c:pt>
                <c:pt idx="25">
                  <c:v>#N/A</c:v>
                </c:pt>
              </c:numCache>
            </c:numRef>
          </c:val>
          <c:smooth val="0"/>
          <c:extLst>
            <c:ext xmlns:c16="http://schemas.microsoft.com/office/drawing/2014/chart" uri="{C3380CC4-5D6E-409C-BE32-E72D297353CC}">
              <c16:uniqueId val="{00000000-0AAD-4314-9F58-DD47D8429F85}"/>
            </c:ext>
          </c:extLst>
        </c:ser>
        <c:ser>
          <c:idx val="1"/>
          <c:order val="2"/>
          <c:tx>
            <c:strRef>
              <c:f>'Borough dashboard'!$V$34</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dashboard'!$W$32:$AV$32</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dashboard'!$W$34:$AV$34</c:f>
              <c:numCache>
                <c:formatCode>General</c:formatCode>
                <c:ptCount val="26"/>
                <c:pt idx="5">
                  <c:v>#N/A</c:v>
                </c:pt>
                <c:pt idx="25">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7931008"/>
        <c:axId val="137945472"/>
      </c:lineChart>
      <c:catAx>
        <c:axId val="137931008"/>
        <c:scaling>
          <c:orientation val="minMax"/>
        </c:scaling>
        <c:delete val="0"/>
        <c:axPos val="b"/>
        <c:title>
          <c:tx>
            <c:rich>
              <a:bodyPr/>
              <a:lstStyle/>
              <a:p>
                <a:pPr>
                  <a:defRPr sz="1000"/>
                </a:pPr>
                <a:r>
                  <a:rPr lang="en-US" sz="1000"/>
                  <a:t>Year</a:t>
                </a:r>
              </a:p>
            </c:rich>
          </c:tx>
          <c:overlay val="0"/>
        </c:title>
        <c:numFmt formatCode="General" sourceLinked="1"/>
        <c:majorTickMark val="out"/>
        <c:minorTickMark val="none"/>
        <c:tickLblPos val="nextTo"/>
        <c:txPr>
          <a:bodyPr/>
          <a:lstStyle/>
          <a:p>
            <a:pPr>
              <a:defRPr sz="900"/>
            </a:pPr>
            <a:endParaRPr lang="en-US"/>
          </a:p>
        </c:txPr>
        <c:crossAx val="137945472"/>
        <c:crosses val="autoZero"/>
        <c:auto val="1"/>
        <c:lblAlgn val="ctr"/>
        <c:lblOffset val="100"/>
        <c:noMultiLvlLbl val="0"/>
      </c:catAx>
      <c:valAx>
        <c:axId val="137945472"/>
        <c:scaling>
          <c:orientation val="minMax"/>
        </c:scaling>
        <c:delete val="0"/>
        <c:axPos val="l"/>
        <c:majorGridlines/>
        <c:title>
          <c:tx>
            <c:rich>
              <a:bodyPr rot="-5400000" vert="horz"/>
              <a:lstStyle/>
              <a:p>
                <a:pPr>
                  <a:defRPr sz="1000" b="0"/>
                </a:pPr>
                <a:r>
                  <a:rPr lang="en-US" sz="1000" b="0"/>
                  <a:t>Percentage of residents doing at least two x10 minutes of active travel a day</a:t>
                </a:r>
              </a:p>
            </c:rich>
          </c:tx>
          <c:layout>
            <c:manualLayout>
              <c:xMode val="edge"/>
              <c:yMode val="edge"/>
              <c:x val="1.9559902200488997E-2"/>
              <c:y val="6.9705214639995058E-2"/>
            </c:manualLayout>
          </c:layout>
          <c:overlay val="0"/>
        </c:title>
        <c:numFmt formatCode="General" sourceLinked="1"/>
        <c:majorTickMark val="out"/>
        <c:minorTickMark val="none"/>
        <c:tickLblPos val="nextTo"/>
        <c:txPr>
          <a:bodyPr/>
          <a:lstStyle/>
          <a:p>
            <a:pPr>
              <a:defRPr sz="1000"/>
            </a:pPr>
            <a:endParaRPr lang="en-US"/>
          </a:p>
        </c:txPr>
        <c:crossAx val="137931008"/>
        <c:crosses val="autoZero"/>
        <c:crossBetween val="between"/>
      </c:valAx>
    </c:plotArea>
    <c:legend>
      <c:legendPos val="r"/>
      <c:layout>
        <c:manualLayout>
          <c:xMode val="edge"/>
          <c:yMode val="edge"/>
          <c:x val="0.77964101675554609"/>
          <c:y val="0.2983349367825997"/>
          <c:w val="0.19173441734417343"/>
          <c:h val="0.23376609696363204"/>
        </c:manualLayout>
      </c:layout>
      <c:overlay val="0"/>
      <c:txPr>
        <a:bodyPr/>
        <a:lstStyle/>
        <a:p>
          <a:pPr>
            <a:defRPr sz="1000"/>
          </a:pPr>
          <a:endParaRPr lang="en-US"/>
        </a:p>
      </c:txPr>
    </c:legend>
    <c:plotVisOnly val="1"/>
    <c:dispBlanksAs val="gap"/>
    <c:showDLblsOverMax val="0"/>
  </c:chart>
  <c:spPr>
    <a:solidFill>
      <a:srgbClr val="AFFFD7"/>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60296863870011"/>
          <c:y val="6.4896725014877005E-2"/>
          <c:w val="0.56925809701660157"/>
          <c:h val="0.63212383242801551"/>
        </c:manualLayout>
      </c:layout>
      <c:lineChart>
        <c:grouping val="standard"/>
        <c:varyColors val="0"/>
        <c:ser>
          <c:idx val="0"/>
          <c:order val="0"/>
          <c:tx>
            <c:strRef>
              <c:f>'Borough dashboard'!$V$38</c:f>
              <c:strCache>
                <c:ptCount val="1"/>
                <c:pt idx="0">
                  <c:v>Observed</c:v>
                </c:pt>
              </c:strCache>
            </c:strRef>
          </c:tx>
          <c:spPr>
            <a:ln w="19050"/>
          </c:spPr>
          <c:marker>
            <c:symbol val="circle"/>
            <c:size val="3"/>
          </c:marker>
          <c:cat>
            <c:numRef>
              <c:f>'Borough dashboard'!$W$37:$AU$37</c:f>
              <c:numCache>
                <c:formatCode>General</c:formatCode>
                <c:ptCount val="25"/>
                <c:pt idx="0">
                  <c:v>2016</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numCache>
            </c:numRef>
          </c:cat>
          <c:val>
            <c:numRef>
              <c:f>'Borough dashboard'!$W$38:$AU$38</c:f>
              <c:numCache>
                <c:formatCode>0</c:formatCode>
                <c:ptCount val="25"/>
                <c:pt idx="0" formatCode="General">
                  <c:v>#N/A</c:v>
                </c:pt>
                <c:pt idx="1">
                  <c:v>#N/A</c:v>
                </c:pt>
                <c:pt idx="2">
                  <c:v>#N/A</c:v>
                </c:pt>
                <c:pt idx="3">
                  <c:v>#N/A</c:v>
                </c:pt>
              </c:numCache>
            </c:numRef>
          </c:val>
          <c:smooth val="0"/>
          <c:extLst>
            <c:ext xmlns:c16="http://schemas.microsoft.com/office/drawing/2014/chart" uri="{C3380CC4-5D6E-409C-BE32-E72D297353CC}">
              <c16:uniqueId val="{00000000-088D-4991-9BBB-E26850ABDB1B}"/>
            </c:ext>
          </c:extLst>
        </c:ser>
        <c:ser>
          <c:idx val="2"/>
          <c:order val="1"/>
          <c:tx>
            <c:strRef>
              <c:f>'Borough dashboard'!$V$40</c:f>
              <c:strCache>
                <c:ptCount val="1"/>
                <c:pt idx="0">
                  <c:v>LIP target</c:v>
                </c:pt>
              </c:strCache>
            </c:strRef>
          </c:tx>
          <c:spPr>
            <a:ln>
              <a:noFill/>
            </a:ln>
          </c:spPr>
          <c:marker>
            <c:symbol val="diamond"/>
            <c:size val="6"/>
            <c:spPr>
              <a:solidFill>
                <a:srgbClr val="FF0000"/>
              </a:solidFill>
              <a:ln>
                <a:noFill/>
              </a:ln>
            </c:spPr>
          </c:marker>
          <c:val>
            <c:numRef>
              <c:f>'Borough dashboard'!$W$40:$AU$40</c:f>
              <c:numCache>
                <c:formatCode>General</c:formatCode>
                <c:ptCount val="25"/>
                <c:pt idx="4">
                  <c:v>#N/A</c:v>
                </c:pt>
                <c:pt idx="24">
                  <c:v>#N/A</c:v>
                </c:pt>
              </c:numCache>
            </c:numRef>
          </c:val>
          <c:smooth val="0"/>
          <c:extLst>
            <c:ext xmlns:c16="http://schemas.microsoft.com/office/drawing/2014/chart" uri="{C3380CC4-5D6E-409C-BE32-E72D297353CC}">
              <c16:uniqueId val="{00000000-F046-4BA5-9F5F-6D1A1EBDBF80}"/>
            </c:ext>
          </c:extLst>
        </c:ser>
        <c:ser>
          <c:idx val="1"/>
          <c:order val="2"/>
          <c:tx>
            <c:strRef>
              <c:f>'Borough dashboard'!$V$39</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dashboard'!$W$37:$AU$37</c:f>
              <c:numCache>
                <c:formatCode>General</c:formatCode>
                <c:ptCount val="25"/>
                <c:pt idx="0">
                  <c:v>2016</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numCache>
            </c:numRef>
          </c:cat>
          <c:val>
            <c:numRef>
              <c:f>'Borough dashboard'!$W$39:$AU$39</c:f>
              <c:numCache>
                <c:formatCode>General</c:formatCode>
                <c:ptCount val="25"/>
                <c:pt idx="4">
                  <c:v>#N/A</c:v>
                </c:pt>
                <c:pt idx="24">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7848704"/>
        <c:axId val="137854976"/>
      </c:lineChart>
      <c:catAx>
        <c:axId val="137848704"/>
        <c:scaling>
          <c:orientation val="minMax"/>
        </c:scaling>
        <c:delete val="0"/>
        <c:axPos val="b"/>
        <c:title>
          <c:tx>
            <c:rich>
              <a:bodyPr/>
              <a:lstStyle/>
              <a:p>
                <a:pPr>
                  <a:defRPr sz="1000"/>
                </a:pPr>
                <a:r>
                  <a:rPr lang="en-US" sz="1000"/>
                  <a:t>Year</a:t>
                </a:r>
              </a:p>
            </c:rich>
          </c:tx>
          <c:overlay val="0"/>
        </c:title>
        <c:numFmt formatCode="General" sourceLinked="1"/>
        <c:majorTickMark val="out"/>
        <c:minorTickMark val="none"/>
        <c:tickLblPos val="nextTo"/>
        <c:txPr>
          <a:bodyPr/>
          <a:lstStyle/>
          <a:p>
            <a:pPr>
              <a:defRPr sz="900"/>
            </a:pPr>
            <a:endParaRPr lang="en-US"/>
          </a:p>
        </c:txPr>
        <c:crossAx val="137854976"/>
        <c:crosses val="autoZero"/>
        <c:auto val="1"/>
        <c:lblAlgn val="ctr"/>
        <c:lblOffset val="100"/>
        <c:noMultiLvlLbl val="0"/>
      </c:catAx>
      <c:valAx>
        <c:axId val="137854976"/>
        <c:scaling>
          <c:orientation val="minMax"/>
        </c:scaling>
        <c:delete val="0"/>
        <c:axPos val="l"/>
        <c:majorGridlines/>
        <c:title>
          <c:tx>
            <c:rich>
              <a:bodyPr rot="-5400000" vert="horz"/>
              <a:lstStyle/>
              <a:p>
                <a:pPr>
                  <a:defRPr sz="1000" b="0"/>
                </a:pPr>
                <a:r>
                  <a:rPr lang="en-US" sz="1000" b="0"/>
                  <a:t>Percentage of population within 400m of strategic cycle network</a:t>
                </a:r>
              </a:p>
            </c:rich>
          </c:tx>
          <c:layout>
            <c:manualLayout>
              <c:xMode val="edge"/>
              <c:yMode val="edge"/>
              <c:x val="1.9559902200488997E-2"/>
              <c:y val="6.9705214639995058E-2"/>
            </c:manualLayout>
          </c:layout>
          <c:overlay val="0"/>
        </c:title>
        <c:numFmt formatCode="General" sourceLinked="1"/>
        <c:majorTickMark val="out"/>
        <c:minorTickMark val="none"/>
        <c:tickLblPos val="nextTo"/>
        <c:crossAx val="137848704"/>
        <c:crosses val="autoZero"/>
        <c:crossBetween val="between"/>
      </c:valAx>
    </c:plotArea>
    <c:legend>
      <c:legendPos val="r"/>
      <c:layout>
        <c:manualLayout>
          <c:xMode val="edge"/>
          <c:yMode val="edge"/>
          <c:x val="0.77964101675554609"/>
          <c:y val="0.2983349367825997"/>
          <c:w val="0.18754137901381651"/>
          <c:h val="0.23376609696363204"/>
        </c:manualLayout>
      </c:layout>
      <c:overlay val="0"/>
      <c:txPr>
        <a:bodyPr/>
        <a:lstStyle/>
        <a:p>
          <a:pPr>
            <a:defRPr sz="1000"/>
          </a:pPr>
          <a:endParaRPr lang="en-US"/>
        </a:p>
      </c:txPr>
    </c:legend>
    <c:plotVisOnly val="1"/>
    <c:dispBlanksAs val="gap"/>
    <c:showDLblsOverMax val="0"/>
  </c:chart>
  <c:spPr>
    <a:solidFill>
      <a:srgbClr val="AFFFD7"/>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68194273257887"/>
          <c:y val="7.531332020997375E-2"/>
          <c:w val="0.69344959305701281"/>
          <c:h val="0.6373322670603675"/>
        </c:manualLayout>
      </c:layout>
      <c:lineChart>
        <c:grouping val="standard"/>
        <c:varyColors val="0"/>
        <c:ser>
          <c:idx val="0"/>
          <c:order val="0"/>
          <c:tx>
            <c:strRef>
              <c:f>'Borough dashboard'!$U$137</c:f>
              <c:strCache>
                <c:ptCount val="1"/>
                <c:pt idx="0">
                  <c:v>Observed</c:v>
                </c:pt>
              </c:strCache>
            </c:strRef>
          </c:tx>
          <c:spPr>
            <a:ln w="19050"/>
          </c:spPr>
          <c:marker>
            <c:symbol val="circle"/>
            <c:size val="3"/>
          </c:marker>
          <c:cat>
            <c:numRef>
              <c:f>'Borough dashboard'!$V$136:$AW$136</c:f>
              <c:numCache>
                <c:formatCode>General</c:formatCode>
                <c:ptCount val="2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numCache>
            </c:numRef>
          </c:cat>
          <c:val>
            <c:numRef>
              <c:f>'Borough dashboard'!$V$137:$AW$137</c:f>
              <c:numCache>
                <c:formatCode>0</c:formatCode>
                <c:ptCount val="28"/>
                <c:pt idx="0">
                  <c:v>#N/A</c:v>
                </c:pt>
                <c:pt idx="1">
                  <c:v>#N/A</c:v>
                </c:pt>
                <c:pt idx="2">
                  <c:v>#N/A</c:v>
                </c:pt>
                <c:pt idx="3">
                  <c:v>#N/A</c:v>
                </c:pt>
                <c:pt idx="4">
                  <c:v>#N/A</c:v>
                </c:pt>
                <c:pt idx="5">
                  <c:v>#N/A</c:v>
                </c:pt>
                <c:pt idx="6">
                  <c:v>#N/A</c:v>
                </c:pt>
              </c:numCache>
            </c:numRef>
          </c:val>
          <c:smooth val="0"/>
          <c:extLst>
            <c:ext xmlns:c16="http://schemas.microsoft.com/office/drawing/2014/chart" uri="{C3380CC4-5D6E-409C-BE32-E72D297353CC}">
              <c16:uniqueId val="{00000000-088D-4991-9BBB-E26850ABDB1B}"/>
            </c:ext>
          </c:extLst>
        </c:ser>
        <c:ser>
          <c:idx val="2"/>
          <c:order val="1"/>
          <c:tx>
            <c:strRef>
              <c:f>'Borough dashboard'!$U$139</c:f>
              <c:strCache>
                <c:ptCount val="1"/>
                <c:pt idx="0">
                  <c:v>LIP target</c:v>
                </c:pt>
              </c:strCache>
            </c:strRef>
          </c:tx>
          <c:spPr>
            <a:ln>
              <a:noFill/>
            </a:ln>
          </c:spPr>
          <c:marker>
            <c:symbol val="diamond"/>
            <c:size val="6"/>
            <c:spPr>
              <a:solidFill>
                <a:srgbClr val="FF0000"/>
              </a:solidFill>
              <a:ln>
                <a:noFill/>
              </a:ln>
            </c:spPr>
          </c:marker>
          <c:cat>
            <c:numRef>
              <c:f>'Borough dashboard'!$V$136:$AW$136</c:f>
              <c:numCache>
                <c:formatCode>General</c:formatCode>
                <c:ptCount val="2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numCache>
            </c:numRef>
          </c:cat>
          <c:val>
            <c:numRef>
              <c:f>'Borough dashboard'!$V$139:$AW$139</c:f>
              <c:numCache>
                <c:formatCode>General</c:formatCode>
                <c:ptCount val="28"/>
                <c:pt idx="7">
                  <c:v>#N/A</c:v>
                </c:pt>
                <c:pt idx="27">
                  <c:v>#N/A</c:v>
                </c:pt>
              </c:numCache>
            </c:numRef>
          </c:val>
          <c:smooth val="0"/>
          <c:extLst>
            <c:ext xmlns:c16="http://schemas.microsoft.com/office/drawing/2014/chart" uri="{C3380CC4-5D6E-409C-BE32-E72D297353CC}">
              <c16:uniqueId val="{00000000-BCA7-4FD9-BF19-D782A695A991}"/>
            </c:ext>
          </c:extLst>
        </c:ser>
        <c:ser>
          <c:idx val="1"/>
          <c:order val="2"/>
          <c:tx>
            <c:strRef>
              <c:f>'Borough dashboard'!$U$138</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dashboard'!$V$136:$AW$136</c:f>
              <c:numCache>
                <c:formatCode>General</c:formatCode>
                <c:ptCount val="2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numCache>
            </c:numRef>
          </c:cat>
          <c:val>
            <c:numRef>
              <c:f>'Borough dashboard'!$V$138:$AW$138</c:f>
              <c:numCache>
                <c:formatCode>General</c:formatCode>
                <c:ptCount val="28"/>
                <c:pt idx="7" formatCode="0">
                  <c:v>#N/A</c:v>
                </c:pt>
                <c:pt idx="27" formatCode="0">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7513984"/>
        <c:axId val="137516160"/>
      </c:lineChart>
      <c:catAx>
        <c:axId val="137513984"/>
        <c:scaling>
          <c:orientation val="minMax"/>
        </c:scaling>
        <c:delete val="0"/>
        <c:axPos val="b"/>
        <c:title>
          <c:tx>
            <c:rich>
              <a:bodyPr/>
              <a:lstStyle/>
              <a:p>
                <a:pPr>
                  <a:defRPr sz="1000" b="0"/>
                </a:pPr>
                <a:r>
                  <a:rPr lang="en-US" sz="1000" b="0"/>
                  <a:t>Year</a:t>
                </a:r>
              </a:p>
            </c:rich>
          </c:tx>
          <c:layout>
            <c:manualLayout>
              <c:xMode val="edge"/>
              <c:yMode val="edge"/>
              <c:x val="0.47273526126181187"/>
              <c:y val="0.87452058727034121"/>
            </c:manualLayout>
          </c:layout>
          <c:overlay val="0"/>
        </c:title>
        <c:numFmt formatCode="General" sourceLinked="1"/>
        <c:majorTickMark val="out"/>
        <c:minorTickMark val="none"/>
        <c:tickLblPos val="nextTo"/>
        <c:crossAx val="137516160"/>
        <c:crosses val="autoZero"/>
        <c:auto val="1"/>
        <c:lblAlgn val="ctr"/>
        <c:lblOffset val="100"/>
        <c:noMultiLvlLbl val="0"/>
      </c:catAx>
      <c:valAx>
        <c:axId val="137516160"/>
        <c:scaling>
          <c:orientation val="minMax"/>
        </c:scaling>
        <c:delete val="0"/>
        <c:axPos val="l"/>
        <c:majorGridlines/>
        <c:title>
          <c:tx>
            <c:rich>
              <a:bodyPr rot="-5400000" vert="horz"/>
              <a:lstStyle/>
              <a:p>
                <a:pPr>
                  <a:defRPr sz="1050" b="0"/>
                </a:pPr>
                <a:r>
                  <a:rPr lang="en-US" sz="1050" b="0"/>
                  <a:t>Public Transport (Rail, Underground/DLR, Bus/Tram) Trips per day (000s)</a:t>
                </a:r>
              </a:p>
            </c:rich>
          </c:tx>
          <c:layout>
            <c:manualLayout>
              <c:xMode val="edge"/>
              <c:yMode val="edge"/>
              <c:x val="1.9559902200488997E-2"/>
              <c:y val="6.9705214639995058E-2"/>
            </c:manualLayout>
          </c:layout>
          <c:overlay val="0"/>
        </c:title>
        <c:numFmt formatCode="0" sourceLinked="1"/>
        <c:majorTickMark val="out"/>
        <c:minorTickMark val="none"/>
        <c:tickLblPos val="nextTo"/>
        <c:crossAx val="137513984"/>
        <c:crosses val="autoZero"/>
        <c:crossBetween val="between"/>
      </c:valAx>
    </c:plotArea>
    <c:legend>
      <c:legendPos val="r"/>
      <c:layout>
        <c:manualLayout>
          <c:xMode val="edge"/>
          <c:yMode val="edge"/>
          <c:x val="0.84863622318878962"/>
          <c:y val="0.31395997375328083"/>
          <c:w val="0.12203536006899526"/>
          <c:h val="0.27303149606299215"/>
        </c:manualLayout>
      </c:layout>
      <c:overlay val="0"/>
      <c:txPr>
        <a:bodyPr/>
        <a:lstStyle/>
        <a:p>
          <a:pPr>
            <a:defRPr sz="1000"/>
          </a:pPr>
          <a:endParaRPr lang="en-US"/>
        </a:p>
      </c:txPr>
    </c:legend>
    <c:plotVisOnly val="1"/>
    <c:dispBlanksAs val="gap"/>
    <c:showDLblsOverMax val="0"/>
  </c:chart>
  <c:spPr>
    <a:solidFill>
      <a:srgbClr val="FFE5E8"/>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'Borough dashboard'!$U$157</c:f>
              <c:strCache>
                <c:ptCount val="1"/>
                <c:pt idx="0">
                  <c:v>Observed</c:v>
                </c:pt>
              </c:strCache>
            </c:strRef>
          </c:tx>
          <c:spPr>
            <a:ln w="19050"/>
          </c:spPr>
          <c:marker>
            <c:symbol val="circle"/>
            <c:size val="3"/>
          </c:marker>
          <c:cat>
            <c:numRef>
              <c:f>'Borough dashboard'!$V$156:$AU$156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dashboard'!$V$157:$AU$157</c:f>
              <c:numCache>
                <c:formatCode>0.0</c:formatCode>
                <c:ptCount val="26"/>
                <c:pt idx="0">
                  <c:v>#N/A</c:v>
                </c:pt>
                <c:pt idx="1">
                  <c:v>#N/A</c:v>
                </c:pt>
                <c:pt idx="2">
                  <c:v>#N/A</c:v>
                </c:pt>
                <c:pt idx="3">
                  <c:v>#N/A</c:v>
                </c:pt>
                <c:pt idx="4">
                  <c:v>#N/A</c:v>
                </c:pt>
              </c:numCache>
            </c:numRef>
          </c:val>
          <c:smooth val="0"/>
          <c:extLst>
            <c:ext xmlns:c16="http://schemas.microsoft.com/office/drawing/2014/chart" uri="{C3380CC4-5D6E-409C-BE32-E72D297353CC}">
              <c16:uniqueId val="{00000000-A69A-4456-A8FA-A6245A54E44D}"/>
            </c:ext>
          </c:extLst>
        </c:ser>
        <c:ser>
          <c:idx val="1"/>
          <c:order val="1"/>
          <c:tx>
            <c:strRef>
              <c:f>'Borough dashboard'!$U$158</c:f>
              <c:strCache>
                <c:ptCount val="1"/>
                <c:pt idx="0">
                  <c:v>Trajectory (high)</c:v>
                </c:pt>
              </c:strCache>
            </c:strRef>
          </c:tx>
          <c:spPr>
            <a:ln>
              <a:noFill/>
            </a:ln>
          </c:spPr>
          <c:marker>
            <c:symbol val="diamond"/>
            <c:size val="7"/>
            <c:spPr>
              <a:noFill/>
            </c:spPr>
          </c:marker>
          <c:cat>
            <c:numRef>
              <c:f>'Borough dashboard'!$V$156:$AU$156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dashboard'!$V$158:$AU$158</c:f>
              <c:numCache>
                <c:formatCode>General</c:formatCode>
                <c:ptCount val="26"/>
                <c:pt idx="5" formatCode="0.0">
                  <c:v>#N/A</c:v>
                </c:pt>
                <c:pt idx="25" formatCode="0.0">
                  <c:v>#N/A</c:v>
                </c:pt>
              </c:numCache>
            </c:numRef>
          </c:val>
          <c:smooth val="0"/>
          <c:extLst>
            <c:ext xmlns:c16="http://schemas.microsoft.com/office/drawing/2014/chart" uri="{C3380CC4-5D6E-409C-BE32-E72D297353CC}">
              <c16:uniqueId val="{00000001-A69A-4456-A8FA-A6245A54E44D}"/>
            </c:ext>
          </c:extLst>
        </c:ser>
        <c:ser>
          <c:idx val="2"/>
          <c:order val="2"/>
          <c:tx>
            <c:strRef>
              <c:f>'Borough dashboard'!$U$159</c:f>
              <c:strCache>
                <c:ptCount val="1"/>
                <c:pt idx="0">
                  <c:v>Trajectory (low)</c:v>
                </c:pt>
              </c:strCache>
            </c:strRef>
          </c:tx>
          <c:spPr>
            <a:ln>
              <a:noFill/>
            </a:ln>
          </c:spPr>
          <c:marker>
            <c:spPr>
              <a:noFill/>
            </c:spPr>
          </c:marker>
          <c:cat>
            <c:numRef>
              <c:f>'Borough dashboard'!$V$156:$AU$156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dashboard'!$V$159:$AU$159</c:f>
              <c:numCache>
                <c:formatCode>General</c:formatCode>
                <c:ptCount val="26"/>
                <c:pt idx="5" formatCode="0.0">
                  <c:v>#N/A</c:v>
                </c:pt>
                <c:pt idx="25" formatCode="0.0">
                  <c:v>#N/A</c:v>
                </c:pt>
              </c:numCache>
            </c:numRef>
          </c:val>
          <c:smooth val="0"/>
          <c:extLst>
            <c:ext xmlns:c16="http://schemas.microsoft.com/office/drawing/2014/chart" uri="{C3380CC4-5D6E-409C-BE32-E72D297353CC}">
              <c16:uniqueId val="{00000002-A69A-4456-A8FA-A6245A54E44D}"/>
            </c:ext>
          </c:extLst>
        </c:ser>
        <c:ser>
          <c:idx val="3"/>
          <c:order val="3"/>
          <c:tx>
            <c:strRef>
              <c:f>'Borough dashboard'!$U$160</c:f>
              <c:strCache>
                <c:ptCount val="1"/>
                <c:pt idx="0">
                  <c:v>LIP target (high)</c:v>
                </c:pt>
              </c:strCache>
            </c:strRef>
          </c:tx>
          <c:spPr>
            <a:ln>
              <a:noFill/>
            </a:ln>
          </c:spPr>
          <c:marker>
            <c:symbol val="diamond"/>
            <c:size val="6"/>
            <c:spPr>
              <a:solidFill>
                <a:srgbClr val="FF0000"/>
              </a:solidFill>
              <a:ln>
                <a:noFill/>
              </a:ln>
            </c:spPr>
          </c:marker>
          <c:cat>
            <c:numRef>
              <c:f>'Borough dashboard'!$V$156:$AU$156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dashboard'!$V$160:$AU$160</c:f>
              <c:numCache>
                <c:formatCode>General</c:formatCode>
                <c:ptCount val="26"/>
                <c:pt idx="5">
                  <c:v>#N/A</c:v>
                </c:pt>
                <c:pt idx="25">
                  <c:v>#N/A</c:v>
                </c:pt>
              </c:numCache>
            </c:numRef>
          </c:val>
          <c:smooth val="0"/>
          <c:extLst>
            <c:ext xmlns:c16="http://schemas.microsoft.com/office/drawing/2014/chart" uri="{C3380CC4-5D6E-409C-BE32-E72D297353CC}">
              <c16:uniqueId val="{00000000-C458-4B18-AC46-EF789571F1A6}"/>
            </c:ext>
          </c:extLst>
        </c:ser>
        <c:ser>
          <c:idx val="4"/>
          <c:order val="4"/>
          <c:tx>
            <c:strRef>
              <c:f>'Borough dashboard'!$U$161</c:f>
              <c:strCache>
                <c:ptCount val="1"/>
                <c:pt idx="0">
                  <c:v>LIP target (low)</c:v>
                </c:pt>
              </c:strCache>
            </c:strRef>
          </c:tx>
          <c:spPr>
            <a:ln>
              <a:noFill/>
            </a:ln>
          </c:spPr>
          <c:marker>
            <c:symbol val="triangle"/>
            <c:size val="6"/>
            <c:spPr>
              <a:solidFill>
                <a:schemeClr val="accent3"/>
              </a:solidFill>
              <a:ln>
                <a:noFill/>
              </a:ln>
            </c:spPr>
          </c:marker>
          <c:cat>
            <c:numRef>
              <c:f>'Borough dashboard'!$V$156:$AU$156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dashboard'!$V$161:$AU$161</c:f>
              <c:numCache>
                <c:formatCode>General</c:formatCode>
                <c:ptCount val="26"/>
                <c:pt idx="5">
                  <c:v>#N/A</c:v>
                </c:pt>
                <c:pt idx="25">
                  <c:v>#N/A</c:v>
                </c:pt>
              </c:numCache>
            </c:numRef>
          </c:val>
          <c:smooth val="0"/>
          <c:extLst>
            <c:ext xmlns:c16="http://schemas.microsoft.com/office/drawing/2014/chart" uri="{C3380CC4-5D6E-409C-BE32-E72D297353CC}">
              <c16:uniqueId val="{00000001-C458-4B18-AC46-EF789571F1A6}"/>
            </c:ext>
          </c:extLst>
        </c:ser>
        <c:dLbls>
          <c:showLegendKey val="0"/>
          <c:showVal val="0"/>
          <c:showCatName val="0"/>
          <c:showSerName val="0"/>
          <c:showPercent val="0"/>
          <c:showBubbleSize val="0"/>
        </c:dLbls>
        <c:marker val="1"/>
        <c:smooth val="0"/>
        <c:axId val="138224768"/>
        <c:axId val="138226688"/>
      </c:lineChart>
      <c:catAx>
        <c:axId val="138224768"/>
        <c:scaling>
          <c:orientation val="minMax"/>
        </c:scaling>
        <c:delete val="0"/>
        <c:axPos val="b"/>
        <c:numFmt formatCode="General" sourceLinked="1"/>
        <c:majorTickMark val="out"/>
        <c:minorTickMark val="none"/>
        <c:tickLblPos val="nextTo"/>
        <c:crossAx val="138226688"/>
        <c:crosses val="autoZero"/>
        <c:auto val="1"/>
        <c:lblAlgn val="ctr"/>
        <c:lblOffset val="100"/>
        <c:noMultiLvlLbl val="0"/>
      </c:catAx>
      <c:valAx>
        <c:axId val="138226688"/>
        <c:scaling>
          <c:orientation val="minMax"/>
        </c:scaling>
        <c:delete val="0"/>
        <c:axPos val="l"/>
        <c:majorGridlines/>
        <c:numFmt formatCode="0.0" sourceLinked="1"/>
        <c:majorTickMark val="out"/>
        <c:minorTickMark val="none"/>
        <c:tickLblPos val="nextTo"/>
        <c:crossAx val="138224768"/>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xdr:colOff>
      <xdr:row>6</xdr:row>
      <xdr:rowOff>57151</xdr:rowOff>
    </xdr:from>
    <xdr:to>
      <xdr:col>16</xdr:col>
      <xdr:colOff>324970</xdr:colOff>
      <xdr:row>14</xdr:row>
      <xdr:rowOff>104775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309562</xdr:colOff>
      <xdr:row>58</xdr:row>
      <xdr:rowOff>47625</xdr:rowOff>
    </xdr:from>
    <xdr:to>
      <xdr:col>14</xdr:col>
      <xdr:colOff>409575</xdr:colOff>
      <xdr:row>66</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304801</xdr:colOff>
      <xdr:row>74</xdr:row>
      <xdr:rowOff>28575</xdr:rowOff>
    </xdr:from>
    <xdr:to>
      <xdr:col>13</xdr:col>
      <xdr:colOff>600075</xdr:colOff>
      <xdr:row>85</xdr:row>
      <xdr:rowOff>85725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28576</xdr:colOff>
      <xdr:row>91</xdr:row>
      <xdr:rowOff>76200</xdr:rowOff>
    </xdr:from>
    <xdr:to>
      <xdr:col>12</xdr:col>
      <xdr:colOff>100854</xdr:colOff>
      <xdr:row>101</xdr:row>
      <xdr:rowOff>114300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942975</xdr:colOff>
      <xdr:row>17</xdr:row>
      <xdr:rowOff>66674</xdr:rowOff>
    </xdr:from>
    <xdr:to>
      <xdr:col>8</xdr:col>
      <xdr:colOff>390525</xdr:colOff>
      <xdr:row>29</xdr:row>
      <xdr:rowOff>152399</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36</xdr:row>
      <xdr:rowOff>163606</xdr:rowOff>
    </xdr:from>
    <xdr:to>
      <xdr:col>8</xdr:col>
      <xdr:colOff>33618</xdr:colOff>
      <xdr:row>50</xdr:row>
      <xdr:rowOff>77881</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844363</xdr:colOff>
      <xdr:row>36</xdr:row>
      <xdr:rowOff>142876</xdr:rowOff>
    </xdr:from>
    <xdr:to>
      <xdr:col>15</xdr:col>
      <xdr:colOff>493059</xdr:colOff>
      <xdr:row>50</xdr:row>
      <xdr:rowOff>57151</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857249</xdr:colOff>
      <xdr:row>134</xdr:row>
      <xdr:rowOff>133350</xdr:rowOff>
    </xdr:from>
    <xdr:to>
      <xdr:col>10</xdr:col>
      <xdr:colOff>19049</xdr:colOff>
      <xdr:row>146</xdr:row>
      <xdr:rowOff>57150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352427</xdr:colOff>
      <xdr:row>152</xdr:row>
      <xdr:rowOff>152401</xdr:rowOff>
    </xdr:from>
    <xdr:to>
      <xdr:col>18</xdr:col>
      <xdr:colOff>291354</xdr:colOff>
      <xdr:row>164</xdr:row>
      <xdr:rowOff>114301</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38100</xdr:colOff>
      <xdr:row>114</xdr:row>
      <xdr:rowOff>142876</xdr:rowOff>
    </xdr:from>
    <xdr:to>
      <xdr:col>6</xdr:col>
      <xdr:colOff>313763</xdr:colOff>
      <xdr:row>126</xdr:row>
      <xdr:rowOff>123826</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22413</xdr:colOff>
      <xdr:row>114</xdr:row>
      <xdr:rowOff>155762</xdr:rowOff>
    </xdr:from>
    <xdr:to>
      <xdr:col>18</xdr:col>
      <xdr:colOff>874059</xdr:colOff>
      <xdr:row>126</xdr:row>
      <xdr:rowOff>136712</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319926</xdr:colOff>
      <xdr:row>114</xdr:row>
      <xdr:rowOff>142876</xdr:rowOff>
    </xdr:from>
    <xdr:to>
      <xdr:col>11</xdr:col>
      <xdr:colOff>44823</xdr:colOff>
      <xdr:row>126</xdr:row>
      <xdr:rowOff>123826</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ata.london.gov.uk/dataset/licensed-vehicles-numbers-borough"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tfl.gov.uk/corporate/about-tfl/how-we-work/planning-for-the-future/consultations-and-surveys/london-travel-demand-surve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tfl.gov.uk/corporate/publications-and-reports/buses-performance-data"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gov.uk/government/publications/everybody-active-every-day-a-framework-to-embed-physical-activity-into-daily-life" TargetMode="External"/><Relationship Id="rId13" Type="http://schemas.openxmlformats.org/officeDocument/2006/relationships/hyperlink" Target="https://data.london.gov.uk/dataset/london-atmospheric-emissions-inventory--laei--2016" TargetMode="External"/><Relationship Id="rId3" Type="http://schemas.openxmlformats.org/officeDocument/2006/relationships/hyperlink" Target="http://content.tfl.gov.uk/mts-outcomes-summary-report.pdf" TargetMode="External"/><Relationship Id="rId7" Type="http://schemas.openxmlformats.org/officeDocument/2006/relationships/hyperlink" Target="https://www.gov.uk/government/uploads/system/uploads/attachment_data/file/213740/dh_128145.pdf" TargetMode="External"/><Relationship Id="rId12" Type="http://schemas.openxmlformats.org/officeDocument/2006/relationships/hyperlink" Target="http://content.tfl.gov.uk/travel-in-london-report-11.pdf" TargetMode="External"/><Relationship Id="rId2" Type="http://schemas.openxmlformats.org/officeDocument/2006/relationships/hyperlink" Target="http://content.tfl.gov.uk/travel-in-london-report-10.pdf" TargetMode="External"/><Relationship Id="rId1" Type="http://schemas.openxmlformats.org/officeDocument/2006/relationships/hyperlink" Target="https://tfl.gov.uk/corporate/publications-and-reports/travel-in-london-reports?intcmp=3120" TargetMode="External"/><Relationship Id="rId6" Type="http://schemas.openxmlformats.org/officeDocument/2006/relationships/hyperlink" Target="http://content.tfl.gov.uk/analysis-of-walking-potential-2016.pdf" TargetMode="External"/><Relationship Id="rId11" Type="http://schemas.openxmlformats.org/officeDocument/2006/relationships/hyperlink" Target="http://content.tfl.gov.uk/strategic-cycling-analysis.pdf" TargetMode="External"/><Relationship Id="rId5" Type="http://schemas.openxmlformats.org/officeDocument/2006/relationships/hyperlink" Target="http://content.tfl.gov.uk/analysis-of-cycling-potential-2016.pdf" TargetMode="External"/><Relationship Id="rId10" Type="http://schemas.openxmlformats.org/officeDocument/2006/relationships/hyperlink" Target="https://tfl.gov.uk/corporate/about-tfl/how-we-work/planning-for-the-future/consultations-and-surveys/london-travel-demand-survey" TargetMode="External"/><Relationship Id="rId4" Type="http://schemas.openxmlformats.org/officeDocument/2006/relationships/hyperlink" Target="http://content.tfl.gov.uk/mts-challenges-and-opportunities-report.pdf" TargetMode="External"/><Relationship Id="rId9" Type="http://schemas.openxmlformats.org/officeDocument/2006/relationships/hyperlink" Target="https://tfl.gov.uk/corporate/publications-and-reports/road-safety" TargetMode="External"/><Relationship Id="rId1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fl.gov.uk/corporate/about-tfl/how-we-work/planning-for-the-future/consultations-and-surveys/london-travel-demand-surve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fl.gov.uk/corporate/about-tfl/how-we-work/planning-for-the-future/consultations-and-surveys/london-travel-demand-surve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publications/everybody-active-every-day-a-framework-to-embed-physical-activity-into-daily-life" TargetMode="External"/><Relationship Id="rId2" Type="http://schemas.openxmlformats.org/officeDocument/2006/relationships/hyperlink" Target="https://www.gov.uk/government/uploads/system/uploads/attachment_data/file/213740/dh_128145.pdf" TargetMode="External"/><Relationship Id="rId1" Type="http://schemas.openxmlformats.org/officeDocument/2006/relationships/hyperlink" Target="https://tfl.gov.uk/corporate/about-tfl/how-we-work/planning-for-the-future/consultations-and-surveys/london-travel-demand-survey"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smaps.im.tfl.gov.uk/playbook/home/webmap/viewer.html?webmap=1cf58bcdf0e04bec989774114dd39627" TargetMode="External"/><Relationship Id="rId2" Type="http://schemas.openxmlformats.org/officeDocument/2006/relationships/hyperlink" Target="http://content.tfl.gov.uk/strategic-cycling-analysis.pdf" TargetMode="External"/><Relationship Id="rId1" Type="http://schemas.openxmlformats.org/officeDocument/2006/relationships/hyperlink" Target="http://content.tfl.gov.uk/travel-in-london-report-10.pdf"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tfl.gov.uk/corporate/publications-and-reports/road-safety" TargetMode="External"/><Relationship Id="rId2" Type="http://schemas.openxmlformats.org/officeDocument/2006/relationships/hyperlink" Target="http://content.tfl.gov.uk/casualties-in-greater-london-2017.pdf" TargetMode="External"/><Relationship Id="rId1" Type="http://schemas.openxmlformats.org/officeDocument/2006/relationships/hyperlink" Target="https://www.gov.uk/government/collections/road-accidents-and-safety-statistic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collections/road-traffic-statistic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pageSetUpPr fitToPage="1"/>
  </sheetPr>
  <dimension ref="A1:E34"/>
  <sheetViews>
    <sheetView tabSelected="1" workbookViewId="0"/>
  </sheetViews>
  <sheetFormatPr defaultRowHeight="16.5" x14ac:dyDescent="0.3"/>
  <cols>
    <col min="1" max="1" width="14.44140625" style="18" customWidth="1"/>
    <col min="2" max="2" width="39.88671875" style="18" customWidth="1"/>
    <col min="3" max="3" width="85.77734375" style="18" customWidth="1"/>
    <col min="4" max="16384" width="8.88671875" style="18"/>
  </cols>
  <sheetData>
    <row r="1" spans="1:5" ht="24.75" customHeight="1" x14ac:dyDescent="0.3">
      <c r="A1" s="207" t="s">
        <v>201</v>
      </c>
      <c r="B1" s="197"/>
      <c r="C1" s="207" t="s">
        <v>50</v>
      </c>
    </row>
    <row r="2" spans="1:5" ht="24.75" customHeight="1" x14ac:dyDescent="0.3">
      <c r="A2" s="205"/>
      <c r="B2" s="205"/>
      <c r="C2" s="206" t="s">
        <v>228</v>
      </c>
      <c r="D2" s="205"/>
      <c r="E2" s="204" t="s">
        <v>102</v>
      </c>
    </row>
    <row r="3" spans="1:5" ht="28.5" customHeight="1" x14ac:dyDescent="0.3">
      <c r="A3" s="594" t="s">
        <v>93</v>
      </c>
      <c r="B3" s="594"/>
      <c r="C3" s="198" t="s">
        <v>94</v>
      </c>
      <c r="D3" s="224"/>
    </row>
    <row r="4" spans="1:5" ht="28.5" customHeight="1" x14ac:dyDescent="0.3">
      <c r="A4" s="594"/>
      <c r="B4" s="594"/>
      <c r="C4" s="198" t="s">
        <v>260</v>
      </c>
      <c r="D4" s="224"/>
    </row>
    <row r="5" spans="1:5" ht="35.1" customHeight="1" x14ac:dyDescent="0.3">
      <c r="A5" s="593" t="s">
        <v>58</v>
      </c>
      <c r="B5" s="592" t="s">
        <v>73</v>
      </c>
      <c r="C5" s="200" t="s">
        <v>91</v>
      </c>
      <c r="D5" s="225"/>
    </row>
    <row r="6" spans="1:5" ht="35.1" customHeight="1" x14ac:dyDescent="0.3">
      <c r="A6" s="593"/>
      <c r="B6" s="592"/>
      <c r="C6" s="200" t="s">
        <v>92</v>
      </c>
      <c r="D6" s="225"/>
    </row>
    <row r="7" spans="1:5" ht="36.75" customHeight="1" x14ac:dyDescent="0.3">
      <c r="A7" s="593"/>
      <c r="B7" s="203" t="s">
        <v>74</v>
      </c>
      <c r="C7" s="202" t="s">
        <v>64</v>
      </c>
      <c r="D7" s="225"/>
    </row>
    <row r="8" spans="1:5" ht="24.95" customHeight="1" x14ac:dyDescent="0.3">
      <c r="A8" s="593"/>
      <c r="B8" s="591" t="s">
        <v>75</v>
      </c>
      <c r="C8" s="199" t="s">
        <v>107</v>
      </c>
      <c r="D8" s="225"/>
    </row>
    <row r="9" spans="1:5" ht="24.95" customHeight="1" x14ac:dyDescent="0.3">
      <c r="A9" s="593"/>
      <c r="B9" s="591"/>
      <c r="C9" s="199" t="s">
        <v>65</v>
      </c>
      <c r="D9" s="225"/>
    </row>
    <row r="10" spans="1:5" ht="24.95" customHeight="1" x14ac:dyDescent="0.3">
      <c r="A10" s="593"/>
      <c r="B10" s="591"/>
      <c r="C10" s="199" t="s">
        <v>66</v>
      </c>
      <c r="D10" s="225"/>
    </row>
    <row r="11" spans="1:5" ht="24.95" customHeight="1" x14ac:dyDescent="0.3">
      <c r="A11" s="593"/>
      <c r="B11" s="596" t="s">
        <v>77</v>
      </c>
      <c r="C11" s="201" t="s">
        <v>67</v>
      </c>
      <c r="D11" s="226"/>
    </row>
    <row r="12" spans="1:5" ht="24.95" customHeight="1" x14ac:dyDescent="0.3">
      <c r="A12" s="593"/>
      <c r="B12" s="596"/>
      <c r="C12" s="201" t="s">
        <v>68</v>
      </c>
      <c r="D12" s="225"/>
    </row>
    <row r="13" spans="1:5" ht="24.95" customHeight="1" x14ac:dyDescent="0.3">
      <c r="A13" s="593"/>
      <c r="B13" s="596"/>
      <c r="C13" s="201" t="s">
        <v>69</v>
      </c>
      <c r="D13" s="225"/>
    </row>
    <row r="14" spans="1:5" ht="24.95" customHeight="1" x14ac:dyDescent="0.3">
      <c r="A14" s="593"/>
      <c r="B14" s="596"/>
      <c r="C14" s="201" t="s">
        <v>70</v>
      </c>
      <c r="D14" s="225"/>
    </row>
    <row r="15" spans="1:5" ht="20.25" customHeight="1" x14ac:dyDescent="0.3">
      <c r="A15" s="589" t="s">
        <v>57</v>
      </c>
      <c r="B15" s="597" t="s">
        <v>78</v>
      </c>
      <c r="C15" s="588" t="s">
        <v>143</v>
      </c>
      <c r="D15" s="589"/>
    </row>
    <row r="16" spans="1:5" ht="20.25" customHeight="1" x14ac:dyDescent="0.3">
      <c r="A16" s="589"/>
      <c r="B16" s="597"/>
      <c r="C16" s="588"/>
      <c r="D16" s="589"/>
    </row>
    <row r="17" spans="1:4" ht="20.25" customHeight="1" x14ac:dyDescent="0.3">
      <c r="A17" s="589"/>
      <c r="B17" s="598" t="s">
        <v>79</v>
      </c>
      <c r="C17" s="587" t="s">
        <v>71</v>
      </c>
      <c r="D17" s="589"/>
    </row>
    <row r="18" spans="1:4" ht="20.25" customHeight="1" x14ac:dyDescent="0.3">
      <c r="A18" s="589"/>
      <c r="B18" s="598"/>
      <c r="C18" s="587"/>
      <c r="D18" s="589"/>
    </row>
    <row r="19" spans="1:4" ht="20.25" customHeight="1" x14ac:dyDescent="0.3">
      <c r="A19" s="589"/>
      <c r="B19" s="599" t="s">
        <v>80</v>
      </c>
      <c r="C19" s="586" t="s">
        <v>72</v>
      </c>
      <c r="D19" s="589"/>
    </row>
    <row r="20" spans="1:4" ht="20.25" customHeight="1" x14ac:dyDescent="0.3">
      <c r="A20" s="589"/>
      <c r="B20" s="599"/>
      <c r="C20" s="586"/>
      <c r="D20" s="589"/>
    </row>
    <row r="21" spans="1:4" ht="18.75" customHeight="1" x14ac:dyDescent="0.3">
      <c r="A21" s="595" t="s">
        <v>76</v>
      </c>
      <c r="B21" s="600" t="s">
        <v>81</v>
      </c>
      <c r="C21" s="590" t="s">
        <v>209</v>
      </c>
      <c r="D21" s="227"/>
    </row>
    <row r="22" spans="1:4" ht="18.75" customHeight="1" x14ac:dyDescent="0.3">
      <c r="A22" s="595"/>
      <c r="B22" s="600"/>
      <c r="C22" s="590"/>
      <c r="D22" s="227"/>
    </row>
    <row r="23" spans="1:4" ht="18.75" customHeight="1" x14ac:dyDescent="0.3">
      <c r="A23" s="595"/>
      <c r="B23" s="601" t="s">
        <v>82</v>
      </c>
      <c r="C23" s="585" t="s">
        <v>209</v>
      </c>
      <c r="D23" s="227"/>
    </row>
    <row r="24" spans="1:4" ht="18.75" customHeight="1" x14ac:dyDescent="0.3">
      <c r="A24" s="595"/>
      <c r="B24" s="601"/>
      <c r="C24" s="585"/>
      <c r="D24" s="227"/>
    </row>
    <row r="25" spans="1:4" ht="51" customHeight="1" x14ac:dyDescent="0.3">
      <c r="A25" s="220" t="s">
        <v>106</v>
      </c>
      <c r="B25" s="221"/>
      <c r="C25" s="222" t="s">
        <v>106</v>
      </c>
      <c r="D25" s="221"/>
    </row>
    <row r="26" spans="1:4" x14ac:dyDescent="0.3">
      <c r="C26" s="87"/>
    </row>
    <row r="27" spans="1:4" x14ac:dyDescent="0.3">
      <c r="A27" s="18" t="s">
        <v>320</v>
      </c>
    </row>
    <row r="29" spans="1:4" x14ac:dyDescent="0.3">
      <c r="A29" s="120" t="s">
        <v>319</v>
      </c>
    </row>
    <row r="30" spans="1:4" x14ac:dyDescent="0.3">
      <c r="A30" s="116"/>
    </row>
    <row r="31" spans="1:4" x14ac:dyDescent="0.3">
      <c r="A31" s="117" t="s">
        <v>148</v>
      </c>
    </row>
    <row r="32" spans="1:4" x14ac:dyDescent="0.3">
      <c r="A32" s="117"/>
    </row>
    <row r="33" spans="1:1" x14ac:dyDescent="0.3">
      <c r="A33" s="117" t="s">
        <v>149</v>
      </c>
    </row>
    <row r="34" spans="1:1" x14ac:dyDescent="0.3">
      <c r="A34" s="117" t="s">
        <v>150</v>
      </c>
    </row>
  </sheetData>
  <mergeCells count="18">
    <mergeCell ref="B8:B10"/>
    <mergeCell ref="B5:B6"/>
    <mergeCell ref="A5:A14"/>
    <mergeCell ref="A3:B4"/>
    <mergeCell ref="A21:A24"/>
    <mergeCell ref="B11:B14"/>
    <mergeCell ref="B15:B16"/>
    <mergeCell ref="B17:B18"/>
    <mergeCell ref="B19:B20"/>
    <mergeCell ref="B21:B22"/>
    <mergeCell ref="B23:B24"/>
    <mergeCell ref="A15:A20"/>
    <mergeCell ref="C23:C24"/>
    <mergeCell ref="C19:C20"/>
    <mergeCell ref="C17:C18"/>
    <mergeCell ref="C15:C16"/>
    <mergeCell ref="D15:D20"/>
    <mergeCell ref="C21:C22"/>
  </mergeCells>
  <hyperlinks>
    <hyperlink ref="C3" location="'Overall aim Sust Mode Share'!A1" display="Overall aim: Londoners’ trips to be on foot, by cycle or by public transport" xr:uid="{00000000-0004-0000-0000-000000000000}"/>
    <hyperlink ref="C5" location="'Outcome 1a daily active travel'!A1" display="Outcome 1a: Londoners to do at least the 20 minutes of active travel they need to stay healthy each day" xr:uid="{00000000-0004-0000-0000-000001000000}"/>
    <hyperlink ref="C6" location="'Outcome 1b cycle network access'!A1" display="Outcome 1b: Londoners have access to a safe and pleasant cycle network" xr:uid="{00000000-0004-0000-0000-000002000000}"/>
    <hyperlink ref="C7" location="'Outcome 2 Vision Zero'!A1" display="Outcome 2: Vision Zero - Deaths and serious injuries from all road collisions to be eliminated from our streets" xr:uid="{00000000-0004-0000-0000-000003000000}"/>
    <hyperlink ref="C8" location="'Outcome 3a reduce traffic'!A1" display="Outcome 3a: Reduce the volume of traffic in London" xr:uid="{00000000-0004-0000-0000-000004000000}"/>
    <hyperlink ref="C9" location="'Outcome 3b central freight'!A1" display="Outcome 3b: Reduce the number of freight trips in the central London morning peak" xr:uid="{00000000-0004-0000-0000-000005000000}"/>
    <hyperlink ref="C10" location="'Outcome 3c Car ownership'!A1" display="Outcome 3c: Reduce car ownership in London" xr:uid="{00000000-0004-0000-0000-000006000000}"/>
    <hyperlink ref="C11" location="'Outcome 4a CO2'!A1" display="Outcome 4a: Reduced CO2 emissions" xr:uid="{00000000-0004-0000-0000-000007000000}"/>
    <hyperlink ref="C12" location="'Outcome 4b NOx'!A1" display="Outcome 4b: Reduced NOx emissions" xr:uid="{00000000-0004-0000-0000-000008000000}"/>
    <hyperlink ref="C13" location="'Outcome 4c PM10'!A1" display="Outcome 4c: Reduced particulate emissions (PM10)" xr:uid="{00000000-0004-0000-0000-000009000000}"/>
    <hyperlink ref="C15" location="'Outcome 5 PT use'!A1" display="Outcome 5: Increase sustainable mode use" xr:uid="{00000000-0004-0000-0000-00000A000000}"/>
    <hyperlink ref="C17" location="'Outcome 6 Step-free journ time'!A1" display="Outcome 6: Everyone will be able to travel spontaneously and independently" xr:uid="{00000000-0004-0000-0000-00000B000000}"/>
    <hyperlink ref="C19" location="'Outcome 7 bus speeds'!A1" display="Outcome 7: Bus journeys will be quick and reliable, an attractive alternative to the car" xr:uid="{00000000-0004-0000-0000-00000C000000}"/>
    <hyperlink ref="C14" location="'Outcome 4d PM2.5'!A1" display="Outcome 4d: Reduced particulate emissions (PM2.5)" xr:uid="{00000000-0004-0000-0000-00000D000000}"/>
    <hyperlink ref="C25" location="'Further data sources'!A1" display="Further data sources" xr:uid="{00000000-0004-0000-0000-00000E000000}"/>
    <hyperlink ref="E2" location="'Borough dashboard'!B2" display="Next" xr:uid="{00000000-0004-0000-0000-00000F000000}"/>
    <hyperlink ref="C2" location="'Borough dashboard'!A1" display="Borough dashboard" xr:uid="{00000000-0004-0000-0000-000010000000}"/>
    <hyperlink ref="C4" location="'Supplementary Mode Share data'!Print_Area" display="Supplementary mode share data" xr:uid="{00000000-0004-0000-0000-000011000000}"/>
  </hyperlinks>
  <pageMargins left="0.70866141732283472" right="0.70866141732283472" top="0.74803149606299213" bottom="0.74803149606299213" header="0.31496062992125984" footer="0.31496062992125984"/>
  <pageSetup paperSize="9" scale="6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8D48"/>
    <pageSetUpPr fitToPage="1"/>
  </sheetPr>
  <dimension ref="A1:AA53"/>
  <sheetViews>
    <sheetView zoomScaleNormal="100" workbookViewId="0"/>
  </sheetViews>
  <sheetFormatPr defaultRowHeight="15" outlineLevelCol="1" x14ac:dyDescent="0.2"/>
  <cols>
    <col min="1" max="1" width="20.6640625" style="1" customWidth="1"/>
    <col min="2" max="14" width="9.44140625" style="1" hidden="1" customWidth="1" outlineLevel="1"/>
    <col min="15" max="15" width="9.44140625" style="1" customWidth="1" collapsed="1"/>
    <col min="16" max="20" width="9.44140625" style="1" customWidth="1"/>
    <col min="21" max="22" width="10" style="1" bestFit="1" customWidth="1"/>
    <col min="23" max="24" width="10" style="1" customWidth="1"/>
    <col min="25" max="25" width="5.6640625" style="1" customWidth="1"/>
    <col min="26" max="26" width="8.88671875" style="1"/>
    <col min="27" max="27" width="20.6640625" style="1" bestFit="1" customWidth="1"/>
    <col min="28" max="16384" width="8.88671875" style="1"/>
  </cols>
  <sheetData>
    <row r="1" spans="1:27" ht="20.25" x14ac:dyDescent="0.3">
      <c r="A1" s="303" t="s">
        <v>58</v>
      </c>
      <c r="B1" s="121"/>
      <c r="C1" s="121"/>
      <c r="D1" s="121"/>
      <c r="E1" s="121"/>
      <c r="F1" s="121"/>
      <c r="G1" s="121"/>
      <c r="H1" s="121"/>
      <c r="I1" s="121"/>
      <c r="J1" s="121"/>
      <c r="K1" s="121"/>
      <c r="L1" s="121"/>
      <c r="M1" s="121"/>
      <c r="N1" s="121"/>
      <c r="O1" s="121"/>
      <c r="P1" s="122"/>
      <c r="Q1" s="122"/>
      <c r="R1" s="122"/>
      <c r="S1" s="122"/>
      <c r="T1" s="122"/>
      <c r="U1" s="122"/>
      <c r="V1" s="122"/>
      <c r="W1" s="122"/>
      <c r="X1" s="122"/>
      <c r="Y1" s="122"/>
      <c r="Z1" s="122"/>
      <c r="AA1" s="122"/>
    </row>
    <row r="2" spans="1:27" s="238" customFormat="1" ht="16.5" x14ac:dyDescent="0.2">
      <c r="A2" s="245" t="s">
        <v>184</v>
      </c>
      <c r="B2" s="245"/>
      <c r="C2" s="245"/>
      <c r="D2" s="245"/>
      <c r="E2" s="245"/>
      <c r="F2" s="245"/>
      <c r="G2" s="245"/>
      <c r="H2" s="245"/>
      <c r="I2" s="245"/>
      <c r="J2" s="245"/>
      <c r="K2" s="245"/>
      <c r="L2" s="245"/>
      <c r="M2" s="245"/>
      <c r="N2" s="245"/>
      <c r="O2" s="245"/>
      <c r="P2" s="246"/>
      <c r="Q2" s="246"/>
      <c r="R2" s="246"/>
      <c r="S2" s="246"/>
      <c r="T2" s="246"/>
      <c r="U2" s="246"/>
      <c r="V2" s="246"/>
      <c r="W2" s="246"/>
      <c r="X2" s="246"/>
      <c r="Y2" s="246"/>
      <c r="Z2" s="235" t="s">
        <v>101</v>
      </c>
      <c r="AA2" s="235" t="s">
        <v>83</v>
      </c>
    </row>
    <row r="3" spans="1:27" s="238" customFormat="1" ht="16.5" x14ac:dyDescent="0.2">
      <c r="A3" s="239" t="s">
        <v>59</v>
      </c>
      <c r="B3" s="239"/>
      <c r="C3" s="239"/>
      <c r="D3" s="239"/>
      <c r="E3" s="239"/>
      <c r="F3" s="239"/>
      <c r="G3" s="239"/>
      <c r="H3" s="239"/>
      <c r="I3" s="239"/>
      <c r="J3" s="239"/>
      <c r="K3" s="239"/>
      <c r="L3" s="239"/>
      <c r="M3" s="239"/>
      <c r="N3" s="239"/>
      <c r="O3" s="239"/>
      <c r="AA3" s="235" t="s">
        <v>261</v>
      </c>
    </row>
    <row r="4" spans="1:27" s="238" customFormat="1" ht="16.5" x14ac:dyDescent="0.2">
      <c r="A4" s="239" t="s">
        <v>185</v>
      </c>
      <c r="B4" s="239"/>
      <c r="C4" s="239"/>
      <c r="D4" s="239"/>
      <c r="E4" s="239"/>
      <c r="F4" s="239"/>
      <c r="G4" s="239"/>
      <c r="H4" s="239"/>
      <c r="I4" s="239"/>
      <c r="J4" s="239"/>
      <c r="K4" s="239"/>
      <c r="L4" s="239"/>
      <c r="M4" s="239"/>
      <c r="N4" s="239"/>
      <c r="O4" s="239"/>
    </row>
    <row r="5" spans="1:27" s="238" customFormat="1" ht="16.5" x14ac:dyDescent="0.2">
      <c r="A5" s="239" t="s">
        <v>186</v>
      </c>
      <c r="B5" s="239"/>
      <c r="C5" s="239"/>
      <c r="D5" s="239"/>
      <c r="E5" s="239"/>
      <c r="F5" s="239"/>
      <c r="G5" s="239"/>
      <c r="H5" s="239"/>
      <c r="I5" s="239"/>
      <c r="J5" s="239"/>
      <c r="K5" s="239"/>
      <c r="L5" s="239"/>
      <c r="M5" s="239"/>
      <c r="N5" s="239"/>
      <c r="O5" s="239"/>
    </row>
    <row r="6" spans="1:27" ht="15.75" x14ac:dyDescent="0.25">
      <c r="A6" s="7"/>
      <c r="B6" s="7"/>
      <c r="C6" s="7"/>
      <c r="D6" s="7"/>
      <c r="E6" s="7"/>
      <c r="F6" s="7"/>
      <c r="G6" s="7"/>
      <c r="H6" s="7"/>
      <c r="I6" s="7"/>
      <c r="J6" s="7"/>
      <c r="K6" s="7"/>
      <c r="L6" s="7"/>
      <c r="M6" s="7"/>
      <c r="N6" s="7"/>
      <c r="O6" s="7"/>
      <c r="P6" s="8"/>
      <c r="Q6" s="319"/>
      <c r="R6" s="490"/>
    </row>
    <row r="7" spans="1:27" ht="15.75" x14ac:dyDescent="0.25">
      <c r="A7" s="7"/>
      <c r="B7" s="7"/>
      <c r="C7" s="7"/>
      <c r="D7" s="7"/>
      <c r="E7" s="7"/>
      <c r="F7" s="7"/>
      <c r="G7" s="7"/>
      <c r="H7" s="7"/>
      <c r="I7" s="7"/>
      <c r="J7" s="7"/>
      <c r="K7" s="7"/>
      <c r="L7" s="7"/>
      <c r="M7" s="7"/>
      <c r="N7" s="7"/>
      <c r="O7" s="607" t="s">
        <v>112</v>
      </c>
      <c r="P7" s="607"/>
      <c r="Q7" s="607"/>
      <c r="R7" s="607"/>
      <c r="S7" s="607"/>
      <c r="T7" s="607"/>
      <c r="U7" s="607"/>
      <c r="V7" s="607"/>
      <c r="W7" s="389"/>
      <c r="X7" s="389"/>
      <c r="Y7" s="81"/>
    </row>
    <row r="8" spans="1:27" x14ac:dyDescent="0.2">
      <c r="A8" s="62" t="s">
        <v>0</v>
      </c>
      <c r="B8" s="614" t="s">
        <v>52</v>
      </c>
      <c r="C8" s="614"/>
      <c r="D8" s="614"/>
      <c r="E8" s="614"/>
      <c r="F8" s="614"/>
      <c r="G8" s="614"/>
      <c r="H8" s="614"/>
      <c r="I8" s="614"/>
      <c r="J8" s="614"/>
      <c r="K8" s="614"/>
      <c r="L8" s="614"/>
      <c r="M8" s="614"/>
      <c r="N8" s="614"/>
      <c r="O8" s="614"/>
      <c r="P8" s="614"/>
      <c r="Q8" s="614"/>
      <c r="R8" s="614"/>
      <c r="S8" s="614"/>
      <c r="T8" s="615"/>
      <c r="U8" s="608" t="s">
        <v>53</v>
      </c>
      <c r="V8" s="608"/>
      <c r="W8" s="617" t="s">
        <v>265</v>
      </c>
      <c r="X8" s="605"/>
      <c r="AA8" s="392"/>
    </row>
    <row r="9" spans="1:27" ht="28.5" customHeight="1" x14ac:dyDescent="0.2">
      <c r="A9" s="62"/>
      <c r="B9" s="34">
        <v>2001</v>
      </c>
      <c r="C9" s="34">
        <v>2002</v>
      </c>
      <c r="D9" s="34">
        <v>2003</v>
      </c>
      <c r="E9" s="34">
        <v>2004</v>
      </c>
      <c r="F9" s="34">
        <v>2005</v>
      </c>
      <c r="G9" s="34">
        <v>2006</v>
      </c>
      <c r="H9" s="34">
        <v>2007</v>
      </c>
      <c r="I9" s="34">
        <v>2008</v>
      </c>
      <c r="J9" s="34">
        <v>2009</v>
      </c>
      <c r="K9" s="34">
        <v>2010</v>
      </c>
      <c r="L9" s="34">
        <v>2011</v>
      </c>
      <c r="M9" s="34">
        <v>2012</v>
      </c>
      <c r="N9" s="34">
        <v>2013</v>
      </c>
      <c r="O9" s="320">
        <v>2014</v>
      </c>
      <c r="P9" s="320">
        <v>2015</v>
      </c>
      <c r="Q9" s="320">
        <v>2016</v>
      </c>
      <c r="R9" s="320">
        <v>2017</v>
      </c>
      <c r="S9" s="34">
        <v>2018</v>
      </c>
      <c r="T9" s="61">
        <v>2019</v>
      </c>
      <c r="U9" s="83">
        <v>2021</v>
      </c>
      <c r="V9" s="83">
        <v>2041</v>
      </c>
      <c r="W9" s="429">
        <v>2021</v>
      </c>
      <c r="X9" s="83">
        <v>2041</v>
      </c>
    </row>
    <row r="10" spans="1:27" ht="15.75" x14ac:dyDescent="0.25">
      <c r="A10" s="98" t="s">
        <v>33</v>
      </c>
      <c r="B10" s="110"/>
      <c r="C10" s="110"/>
      <c r="D10" s="110"/>
      <c r="E10" s="110"/>
      <c r="F10" s="110"/>
      <c r="G10" s="110"/>
      <c r="H10" s="110"/>
      <c r="I10" s="110"/>
      <c r="J10" s="110"/>
      <c r="K10" s="110"/>
      <c r="L10" s="110"/>
      <c r="M10" s="110"/>
      <c r="N10" s="110"/>
      <c r="O10" s="321"/>
      <c r="P10" s="321"/>
      <c r="Q10" s="321"/>
      <c r="R10" s="321"/>
      <c r="S10" s="517"/>
      <c r="T10" s="518"/>
      <c r="U10" s="85"/>
      <c r="V10" s="85"/>
      <c r="W10" s="384"/>
      <c r="X10" s="385"/>
      <c r="Y10" s="27"/>
      <c r="Z10" s="27"/>
    </row>
    <row r="11" spans="1:27" x14ac:dyDescent="0.2">
      <c r="A11" s="304" t="s">
        <v>6</v>
      </c>
      <c r="B11" s="305">
        <v>55027</v>
      </c>
      <c r="C11" s="305">
        <v>55224</v>
      </c>
      <c r="D11" s="305">
        <v>54248</v>
      </c>
      <c r="E11" s="305">
        <v>53194</v>
      </c>
      <c r="F11" s="305">
        <v>53337</v>
      </c>
      <c r="G11" s="305">
        <v>53262</v>
      </c>
      <c r="H11" s="305">
        <v>52607</v>
      </c>
      <c r="I11" s="305">
        <v>52260</v>
      </c>
      <c r="J11" s="305">
        <v>52185</v>
      </c>
      <c r="K11" s="305">
        <v>51578</v>
      </c>
      <c r="L11" s="305">
        <v>51398</v>
      </c>
      <c r="M11" s="305">
        <v>51093</v>
      </c>
      <c r="N11" s="305">
        <v>50651</v>
      </c>
      <c r="O11" s="322">
        <v>50635</v>
      </c>
      <c r="P11" s="322">
        <v>50087</v>
      </c>
      <c r="Q11" s="322">
        <v>49762</v>
      </c>
      <c r="R11" s="322">
        <v>47781</v>
      </c>
      <c r="S11" s="305">
        <v>43459</v>
      </c>
      <c r="T11" s="306">
        <v>42098</v>
      </c>
      <c r="U11" s="307">
        <v>47600</v>
      </c>
      <c r="V11" s="307">
        <v>45700</v>
      </c>
      <c r="W11" s="435">
        <v>47600</v>
      </c>
      <c r="X11" s="436">
        <v>39500</v>
      </c>
      <c r="Y11" s="27"/>
      <c r="Z11" s="27"/>
    </row>
    <row r="12" spans="1:27" x14ac:dyDescent="0.2">
      <c r="A12" s="304" t="s">
        <v>1</v>
      </c>
      <c r="B12" s="305">
        <v>6517</v>
      </c>
      <c r="C12" s="305">
        <v>4962</v>
      </c>
      <c r="D12" s="305">
        <v>4811</v>
      </c>
      <c r="E12" s="305">
        <v>4541</v>
      </c>
      <c r="F12" s="305">
        <v>3687</v>
      </c>
      <c r="G12" s="305">
        <v>3490</v>
      </c>
      <c r="H12" s="305">
        <v>3487</v>
      </c>
      <c r="I12" s="305">
        <v>3363</v>
      </c>
      <c r="J12" s="305">
        <v>3200</v>
      </c>
      <c r="K12" s="305">
        <v>3132</v>
      </c>
      <c r="L12" s="305">
        <v>3146</v>
      </c>
      <c r="M12" s="305">
        <v>3097</v>
      </c>
      <c r="N12" s="305">
        <v>2834</v>
      </c>
      <c r="O12" s="322">
        <v>2813</v>
      </c>
      <c r="P12" s="322">
        <v>2762</v>
      </c>
      <c r="Q12" s="322">
        <v>2867</v>
      </c>
      <c r="R12" s="322">
        <v>2658</v>
      </c>
      <c r="S12" s="305">
        <v>2530</v>
      </c>
      <c r="T12" s="306">
        <v>2455</v>
      </c>
      <c r="U12" s="307">
        <v>2300</v>
      </c>
      <c r="V12" s="307">
        <v>2600</v>
      </c>
      <c r="W12" s="435" t="s">
        <v>264</v>
      </c>
      <c r="X12" s="436">
        <v>2600</v>
      </c>
      <c r="Y12" s="27"/>
      <c r="Z12" s="27"/>
    </row>
    <row r="13" spans="1:27" x14ac:dyDescent="0.2">
      <c r="A13" s="304" t="s">
        <v>11</v>
      </c>
      <c r="B13" s="305">
        <v>44190</v>
      </c>
      <c r="C13" s="305">
        <v>44323</v>
      </c>
      <c r="D13" s="305">
        <v>44493</v>
      </c>
      <c r="E13" s="305">
        <v>45798</v>
      </c>
      <c r="F13" s="305">
        <v>46373</v>
      </c>
      <c r="G13" s="305">
        <v>45959</v>
      </c>
      <c r="H13" s="305">
        <v>45602</v>
      </c>
      <c r="I13" s="305">
        <v>45431</v>
      </c>
      <c r="J13" s="305">
        <v>44562</v>
      </c>
      <c r="K13" s="305">
        <v>43497</v>
      </c>
      <c r="L13" s="305">
        <v>41804</v>
      </c>
      <c r="M13" s="305">
        <v>40133</v>
      </c>
      <c r="N13" s="305">
        <v>40300</v>
      </c>
      <c r="O13" s="322">
        <v>41129</v>
      </c>
      <c r="P13" s="322">
        <v>42394</v>
      </c>
      <c r="Q13" s="322">
        <v>42883</v>
      </c>
      <c r="R13" s="322">
        <v>42841</v>
      </c>
      <c r="S13" s="305">
        <v>42540</v>
      </c>
      <c r="T13" s="306">
        <v>42026</v>
      </c>
      <c r="U13" s="307">
        <v>39700</v>
      </c>
      <c r="V13" s="307">
        <v>32300</v>
      </c>
      <c r="W13" s="435">
        <v>39700</v>
      </c>
      <c r="X13" s="436">
        <v>32300</v>
      </c>
      <c r="Y13" s="27"/>
      <c r="Z13" s="27"/>
    </row>
    <row r="14" spans="1:27" x14ac:dyDescent="0.2">
      <c r="A14" s="304" t="s">
        <v>31</v>
      </c>
      <c r="B14" s="305">
        <v>40800</v>
      </c>
      <c r="C14" s="305">
        <v>40794</v>
      </c>
      <c r="D14" s="305">
        <v>40794</v>
      </c>
      <c r="E14" s="305">
        <v>42796</v>
      </c>
      <c r="F14" s="305">
        <v>42900</v>
      </c>
      <c r="G14" s="305">
        <v>42422</v>
      </c>
      <c r="H14" s="305">
        <v>41231</v>
      </c>
      <c r="I14" s="305">
        <v>42276</v>
      </c>
      <c r="J14" s="305">
        <v>43961</v>
      </c>
      <c r="K14" s="305">
        <v>43955</v>
      </c>
      <c r="L14" s="305">
        <v>43842</v>
      </c>
      <c r="M14" s="305">
        <v>43154</v>
      </c>
      <c r="N14" s="305">
        <v>43067</v>
      </c>
      <c r="O14" s="322">
        <v>43076</v>
      </c>
      <c r="P14" s="322">
        <v>43830</v>
      </c>
      <c r="Q14" s="322">
        <v>43896</v>
      </c>
      <c r="R14" s="322">
        <v>43852</v>
      </c>
      <c r="S14" s="305">
        <v>43597</v>
      </c>
      <c r="T14" s="306">
        <v>43670</v>
      </c>
      <c r="U14" s="307">
        <v>45600</v>
      </c>
      <c r="V14" s="307">
        <v>43700</v>
      </c>
      <c r="W14" s="435">
        <v>45600</v>
      </c>
      <c r="X14" s="436">
        <v>43700</v>
      </c>
      <c r="Y14" s="27"/>
      <c r="Z14" s="27"/>
    </row>
    <row r="15" spans="1:27" x14ac:dyDescent="0.2">
      <c r="A15" s="304" t="s">
        <v>12</v>
      </c>
      <c r="B15" s="305">
        <v>62705</v>
      </c>
      <c r="C15" s="305">
        <v>64011</v>
      </c>
      <c r="D15" s="305">
        <v>64845</v>
      </c>
      <c r="E15" s="305">
        <v>66520</v>
      </c>
      <c r="F15" s="305">
        <v>67245</v>
      </c>
      <c r="G15" s="305">
        <v>66569</v>
      </c>
      <c r="H15" s="305">
        <v>67037</v>
      </c>
      <c r="I15" s="305">
        <v>67001</v>
      </c>
      <c r="J15" s="305">
        <v>66083</v>
      </c>
      <c r="K15" s="305">
        <v>64788</v>
      </c>
      <c r="L15" s="305">
        <v>62932</v>
      </c>
      <c r="M15" s="305">
        <v>61376</v>
      </c>
      <c r="N15" s="305">
        <v>61115</v>
      </c>
      <c r="O15" s="322">
        <v>61758</v>
      </c>
      <c r="P15" s="322">
        <v>63622</v>
      </c>
      <c r="Q15" s="322">
        <v>64897</v>
      </c>
      <c r="R15" s="322">
        <v>64881</v>
      </c>
      <c r="S15" s="305">
        <v>64303</v>
      </c>
      <c r="T15" s="306">
        <v>63827</v>
      </c>
      <c r="U15" s="307">
        <v>60600</v>
      </c>
      <c r="V15" s="307">
        <v>58600</v>
      </c>
      <c r="W15" s="435">
        <v>60600</v>
      </c>
      <c r="X15" s="436">
        <v>58600</v>
      </c>
      <c r="Y15" s="27"/>
      <c r="Z15" s="27"/>
    </row>
    <row r="16" spans="1:27" x14ac:dyDescent="0.2">
      <c r="A16" s="304" t="s">
        <v>17</v>
      </c>
      <c r="B16" s="305">
        <v>41084</v>
      </c>
      <c r="C16" s="305">
        <v>41439</v>
      </c>
      <c r="D16" s="305">
        <v>41545</v>
      </c>
      <c r="E16" s="305">
        <v>41548</v>
      </c>
      <c r="F16" s="305">
        <v>41692</v>
      </c>
      <c r="G16" s="305">
        <v>41276</v>
      </c>
      <c r="H16" s="305">
        <v>40427</v>
      </c>
      <c r="I16" s="305">
        <v>40057</v>
      </c>
      <c r="J16" s="305">
        <v>39262</v>
      </c>
      <c r="K16" s="305">
        <v>38493</v>
      </c>
      <c r="L16" s="305">
        <v>37312</v>
      </c>
      <c r="M16" s="305">
        <v>36358</v>
      </c>
      <c r="N16" s="305">
        <v>36170</v>
      </c>
      <c r="O16" s="322">
        <v>36618</v>
      </c>
      <c r="P16" s="322">
        <v>37358</v>
      </c>
      <c r="Q16" s="322">
        <v>37372</v>
      </c>
      <c r="R16" s="322">
        <v>36727</v>
      </c>
      <c r="S16" s="305">
        <v>36815</v>
      </c>
      <c r="T16" s="306">
        <v>35921</v>
      </c>
      <c r="U16" s="307">
        <v>36000</v>
      </c>
      <c r="V16" s="307">
        <v>34800</v>
      </c>
      <c r="W16" s="435">
        <v>36000</v>
      </c>
      <c r="X16" s="436">
        <v>34800</v>
      </c>
      <c r="Y16" s="27"/>
      <c r="Z16" s="27"/>
    </row>
    <row r="17" spans="1:26" x14ac:dyDescent="0.2">
      <c r="A17" s="304" t="s">
        <v>32</v>
      </c>
      <c r="B17" s="305">
        <v>45890</v>
      </c>
      <c r="C17" s="305">
        <v>46916</v>
      </c>
      <c r="D17" s="305">
        <v>47368</v>
      </c>
      <c r="E17" s="305">
        <v>47784</v>
      </c>
      <c r="F17" s="305">
        <v>48262</v>
      </c>
      <c r="G17" s="305">
        <v>48836</v>
      </c>
      <c r="H17" s="305">
        <v>48076</v>
      </c>
      <c r="I17" s="305">
        <v>46932</v>
      </c>
      <c r="J17" s="305">
        <v>46279</v>
      </c>
      <c r="K17" s="305">
        <v>45423</v>
      </c>
      <c r="L17" s="305">
        <v>44247</v>
      </c>
      <c r="M17" s="305">
        <v>43481</v>
      </c>
      <c r="N17" s="305">
        <v>42664</v>
      </c>
      <c r="O17" s="322">
        <v>42320</v>
      </c>
      <c r="P17" s="322">
        <v>42068</v>
      </c>
      <c r="Q17" s="322">
        <v>41699</v>
      </c>
      <c r="R17" s="322">
        <v>41247</v>
      </c>
      <c r="S17" s="305">
        <v>40689</v>
      </c>
      <c r="T17" s="306">
        <v>39680</v>
      </c>
      <c r="U17" s="307">
        <v>40900</v>
      </c>
      <c r="V17" s="307">
        <v>31400</v>
      </c>
      <c r="W17" s="435">
        <v>40900</v>
      </c>
      <c r="X17" s="436">
        <v>31400</v>
      </c>
      <c r="Y17" s="27"/>
      <c r="Z17" s="27"/>
    </row>
    <row r="18" spans="1:26" x14ac:dyDescent="0.2">
      <c r="A18" s="304" t="s">
        <v>19</v>
      </c>
      <c r="B18" s="305">
        <v>69374</v>
      </c>
      <c r="C18" s="305">
        <v>68851</v>
      </c>
      <c r="D18" s="305">
        <v>68108</v>
      </c>
      <c r="E18" s="305">
        <v>68155</v>
      </c>
      <c r="F18" s="305">
        <v>68294</v>
      </c>
      <c r="G18" s="305">
        <v>67576</v>
      </c>
      <c r="H18" s="305">
        <v>66799</v>
      </c>
      <c r="I18" s="305">
        <v>66943</v>
      </c>
      <c r="J18" s="305">
        <v>66104</v>
      </c>
      <c r="K18" s="305">
        <v>64978</v>
      </c>
      <c r="L18" s="305">
        <v>63526</v>
      </c>
      <c r="M18" s="305">
        <v>62616</v>
      </c>
      <c r="N18" s="305">
        <v>62957</v>
      </c>
      <c r="O18" s="322">
        <v>64086</v>
      </c>
      <c r="P18" s="322">
        <v>65743</v>
      </c>
      <c r="Q18" s="322">
        <v>66980</v>
      </c>
      <c r="R18" s="322">
        <v>66943</v>
      </c>
      <c r="S18" s="305">
        <v>66156</v>
      </c>
      <c r="T18" s="306">
        <v>64617</v>
      </c>
      <c r="U18" s="307">
        <v>64200</v>
      </c>
      <c r="V18" s="307">
        <v>62400</v>
      </c>
      <c r="W18" s="435">
        <v>64200</v>
      </c>
      <c r="X18" s="436">
        <v>62400</v>
      </c>
      <c r="Y18" s="27"/>
      <c r="Z18" s="27"/>
    </row>
    <row r="19" spans="1:26" x14ac:dyDescent="0.2">
      <c r="A19" s="304" t="s">
        <v>20</v>
      </c>
      <c r="B19" s="305">
        <v>73669</v>
      </c>
      <c r="C19" s="305">
        <v>74649</v>
      </c>
      <c r="D19" s="305">
        <v>75649</v>
      </c>
      <c r="E19" s="305">
        <v>77443</v>
      </c>
      <c r="F19" s="305">
        <v>78289</v>
      </c>
      <c r="G19" s="305">
        <v>78305</v>
      </c>
      <c r="H19" s="305">
        <v>78236</v>
      </c>
      <c r="I19" s="305">
        <v>78319</v>
      </c>
      <c r="J19" s="305">
        <v>77742</v>
      </c>
      <c r="K19" s="305">
        <v>76405</v>
      </c>
      <c r="L19" s="305">
        <v>74819</v>
      </c>
      <c r="M19" s="305">
        <v>74320</v>
      </c>
      <c r="N19" s="305">
        <v>74928</v>
      </c>
      <c r="O19" s="322">
        <v>76037</v>
      </c>
      <c r="P19" s="322">
        <v>78029</v>
      </c>
      <c r="Q19" s="322">
        <v>79792</v>
      </c>
      <c r="R19" s="322">
        <v>79997</v>
      </c>
      <c r="S19" s="305">
        <v>79598</v>
      </c>
      <c r="T19" s="306">
        <v>78715</v>
      </c>
      <c r="U19" s="307">
        <v>75100</v>
      </c>
      <c r="V19" s="307">
        <v>67800</v>
      </c>
      <c r="W19" s="435">
        <v>75100</v>
      </c>
      <c r="X19" s="436">
        <v>67800</v>
      </c>
      <c r="Y19" s="27"/>
      <c r="Z19" s="27"/>
    </row>
    <row r="20" spans="1:26" x14ac:dyDescent="0.2">
      <c r="A20" s="304" t="s">
        <v>22</v>
      </c>
      <c r="B20" s="305">
        <v>59441</v>
      </c>
      <c r="C20" s="305">
        <v>60955</v>
      </c>
      <c r="D20" s="305">
        <v>61728</v>
      </c>
      <c r="E20" s="305">
        <v>64001</v>
      </c>
      <c r="F20" s="305">
        <v>65727</v>
      </c>
      <c r="G20" s="305">
        <v>65769</v>
      </c>
      <c r="H20" s="305">
        <v>65920</v>
      </c>
      <c r="I20" s="305">
        <v>66900</v>
      </c>
      <c r="J20" s="305">
        <v>65902</v>
      </c>
      <c r="K20" s="305">
        <v>64769</v>
      </c>
      <c r="L20" s="305">
        <v>62479</v>
      </c>
      <c r="M20" s="305">
        <v>61190</v>
      </c>
      <c r="N20" s="305">
        <v>61037</v>
      </c>
      <c r="O20" s="322">
        <v>63189</v>
      </c>
      <c r="P20" s="322">
        <v>66964</v>
      </c>
      <c r="Q20" s="322">
        <v>69699</v>
      </c>
      <c r="R20" s="322">
        <v>72189</v>
      </c>
      <c r="S20" s="305">
        <v>72411</v>
      </c>
      <c r="T20" s="306">
        <v>72632</v>
      </c>
      <c r="U20" s="307">
        <v>63600</v>
      </c>
      <c r="V20" s="307">
        <v>60000</v>
      </c>
      <c r="W20" s="435">
        <v>63600</v>
      </c>
      <c r="X20" s="436">
        <v>60000</v>
      </c>
      <c r="Y20" s="27"/>
      <c r="Z20" s="27"/>
    </row>
    <row r="21" spans="1:26" x14ac:dyDescent="0.2">
      <c r="A21" s="304" t="s">
        <v>25</v>
      </c>
      <c r="B21" s="305">
        <v>64282</v>
      </c>
      <c r="C21" s="305">
        <v>64277</v>
      </c>
      <c r="D21" s="305">
        <v>64292</v>
      </c>
      <c r="E21" s="305">
        <v>65217</v>
      </c>
      <c r="F21" s="305">
        <v>65453</v>
      </c>
      <c r="G21" s="305">
        <v>64689</v>
      </c>
      <c r="H21" s="305">
        <v>63839</v>
      </c>
      <c r="I21" s="305">
        <v>63543</v>
      </c>
      <c r="J21" s="305">
        <v>62511</v>
      </c>
      <c r="K21" s="305">
        <v>60626</v>
      </c>
      <c r="L21" s="305">
        <v>58940</v>
      </c>
      <c r="M21" s="305">
        <v>57629</v>
      </c>
      <c r="N21" s="305">
        <v>57790</v>
      </c>
      <c r="O21" s="322">
        <v>58160</v>
      </c>
      <c r="P21" s="322">
        <v>59240</v>
      </c>
      <c r="Q21" s="322">
        <v>59824</v>
      </c>
      <c r="R21" s="322">
        <v>59721</v>
      </c>
      <c r="S21" s="305">
        <v>58935</v>
      </c>
      <c r="T21" s="306">
        <v>58396</v>
      </c>
      <c r="U21" s="307">
        <v>57100</v>
      </c>
      <c r="V21" s="307">
        <v>54800</v>
      </c>
      <c r="W21" s="435">
        <v>57100</v>
      </c>
      <c r="X21" s="436">
        <v>54800</v>
      </c>
      <c r="Y21" s="27"/>
      <c r="Z21" s="27"/>
    </row>
    <row r="22" spans="1:26" x14ac:dyDescent="0.2">
      <c r="A22" s="304" t="s">
        <v>27</v>
      </c>
      <c r="B22" s="305">
        <v>39674</v>
      </c>
      <c r="C22" s="305">
        <v>40270</v>
      </c>
      <c r="D22" s="305">
        <v>40959</v>
      </c>
      <c r="E22" s="305">
        <v>42239</v>
      </c>
      <c r="F22" s="305">
        <v>43281</v>
      </c>
      <c r="G22" s="305">
        <v>43601</v>
      </c>
      <c r="H22" s="305">
        <v>44284</v>
      </c>
      <c r="I22" s="305">
        <v>44646</v>
      </c>
      <c r="J22" s="305">
        <v>44977</v>
      </c>
      <c r="K22" s="305">
        <v>44379</v>
      </c>
      <c r="L22" s="305">
        <v>43319</v>
      </c>
      <c r="M22" s="305">
        <v>42175</v>
      </c>
      <c r="N22" s="305">
        <v>42857</v>
      </c>
      <c r="O22" s="322">
        <v>43550</v>
      </c>
      <c r="P22" s="322">
        <v>45234</v>
      </c>
      <c r="Q22" s="322">
        <v>46252</v>
      </c>
      <c r="R22" s="322">
        <v>46694</v>
      </c>
      <c r="S22" s="305">
        <v>46405</v>
      </c>
      <c r="T22" s="306">
        <v>46729</v>
      </c>
      <c r="U22" s="307">
        <v>41400</v>
      </c>
      <c r="V22" s="307">
        <v>36000</v>
      </c>
      <c r="W22" s="435">
        <v>41400</v>
      </c>
      <c r="X22" s="436">
        <v>36000</v>
      </c>
      <c r="Y22" s="27"/>
      <c r="Z22" s="27"/>
    </row>
    <row r="23" spans="1:26" x14ac:dyDescent="0.2">
      <c r="A23" s="304" t="s">
        <v>29</v>
      </c>
      <c r="B23" s="305">
        <v>123021</v>
      </c>
      <c r="C23" s="305">
        <v>113674</v>
      </c>
      <c r="D23" s="305">
        <v>107957</v>
      </c>
      <c r="E23" s="305">
        <v>104756</v>
      </c>
      <c r="F23" s="305">
        <v>106114</v>
      </c>
      <c r="G23" s="305">
        <v>106630</v>
      </c>
      <c r="H23" s="305">
        <v>105762</v>
      </c>
      <c r="I23" s="305">
        <v>103999</v>
      </c>
      <c r="J23" s="305">
        <v>86836</v>
      </c>
      <c r="K23" s="305">
        <v>85971</v>
      </c>
      <c r="L23" s="305">
        <v>83789</v>
      </c>
      <c r="M23" s="305">
        <v>82212</v>
      </c>
      <c r="N23" s="305">
        <v>81867</v>
      </c>
      <c r="O23" s="322">
        <v>81888</v>
      </c>
      <c r="P23" s="322">
        <v>82755</v>
      </c>
      <c r="Q23" s="322">
        <v>83018</v>
      </c>
      <c r="R23" s="322">
        <v>82860</v>
      </c>
      <c r="S23" s="305">
        <v>81981</v>
      </c>
      <c r="T23" s="306">
        <v>81203</v>
      </c>
      <c r="U23" s="307">
        <v>81500</v>
      </c>
      <c r="V23" s="307">
        <v>73800</v>
      </c>
      <c r="W23" s="435">
        <v>81500</v>
      </c>
      <c r="X23" s="436">
        <v>73800</v>
      </c>
      <c r="Y23" s="27"/>
      <c r="Z23" s="27"/>
    </row>
    <row r="24" spans="1:26" x14ac:dyDescent="0.2">
      <c r="A24" s="308" t="s">
        <v>30</v>
      </c>
      <c r="B24" s="309">
        <v>62142</v>
      </c>
      <c r="C24" s="309">
        <v>61969</v>
      </c>
      <c r="D24" s="309">
        <v>61121</v>
      </c>
      <c r="E24" s="309">
        <v>60208</v>
      </c>
      <c r="F24" s="309">
        <v>60511</v>
      </c>
      <c r="G24" s="309">
        <v>59965</v>
      </c>
      <c r="H24" s="309">
        <v>59072</v>
      </c>
      <c r="I24" s="309">
        <v>57718</v>
      </c>
      <c r="J24" s="309">
        <v>56400</v>
      </c>
      <c r="K24" s="309">
        <v>55123</v>
      </c>
      <c r="L24" s="309">
        <v>53789</v>
      </c>
      <c r="M24" s="309">
        <v>52816</v>
      </c>
      <c r="N24" s="309">
        <v>51953</v>
      </c>
      <c r="O24" s="323">
        <v>51425</v>
      </c>
      <c r="P24" s="323">
        <v>50779</v>
      </c>
      <c r="Q24" s="323">
        <v>50516</v>
      </c>
      <c r="R24" s="323">
        <v>51605</v>
      </c>
      <c r="S24" s="309">
        <v>49714</v>
      </c>
      <c r="T24" s="310">
        <v>49452</v>
      </c>
      <c r="U24" s="311">
        <v>47500</v>
      </c>
      <c r="V24" s="311">
        <v>46000</v>
      </c>
      <c r="W24" s="435">
        <v>47500</v>
      </c>
      <c r="X24" s="436" t="s">
        <v>264</v>
      </c>
      <c r="Y24" s="27"/>
      <c r="Z24" s="27"/>
    </row>
    <row r="25" spans="1:26" ht="15.75" x14ac:dyDescent="0.25">
      <c r="A25" s="70" t="s">
        <v>35</v>
      </c>
      <c r="B25" s="114"/>
      <c r="C25" s="114"/>
      <c r="D25" s="114"/>
      <c r="E25" s="114"/>
      <c r="F25" s="114"/>
      <c r="G25" s="114"/>
      <c r="H25" s="114"/>
      <c r="I25" s="114"/>
      <c r="J25" s="114"/>
      <c r="K25" s="114"/>
      <c r="L25" s="114"/>
      <c r="M25" s="114"/>
      <c r="N25" s="114"/>
      <c r="O25" s="324"/>
      <c r="P25" s="324"/>
      <c r="Q25" s="324"/>
      <c r="R25" s="324"/>
      <c r="S25" s="305"/>
      <c r="T25" s="306"/>
      <c r="U25" s="11"/>
      <c r="V25" s="11"/>
      <c r="W25" s="437"/>
      <c r="X25" s="438"/>
      <c r="Y25" s="27"/>
      <c r="Z25" s="27"/>
    </row>
    <row r="26" spans="1:26" x14ac:dyDescent="0.2">
      <c r="A26" s="304" t="s">
        <v>34</v>
      </c>
      <c r="B26" s="305">
        <v>51725</v>
      </c>
      <c r="C26" s="305">
        <v>52941</v>
      </c>
      <c r="D26" s="305">
        <v>53664</v>
      </c>
      <c r="E26" s="305">
        <v>55646</v>
      </c>
      <c r="F26" s="305">
        <v>56397</v>
      </c>
      <c r="G26" s="305">
        <v>56581</v>
      </c>
      <c r="H26" s="305">
        <v>57470</v>
      </c>
      <c r="I26" s="305">
        <v>58645</v>
      </c>
      <c r="J26" s="305">
        <v>58850</v>
      </c>
      <c r="K26" s="305">
        <v>58453</v>
      </c>
      <c r="L26" s="305">
        <v>58443</v>
      </c>
      <c r="M26" s="305">
        <v>58747</v>
      </c>
      <c r="N26" s="305">
        <v>60021</v>
      </c>
      <c r="O26" s="322">
        <v>61807</v>
      </c>
      <c r="P26" s="322">
        <v>64771</v>
      </c>
      <c r="Q26" s="322">
        <v>66390</v>
      </c>
      <c r="R26" s="322">
        <v>66887</v>
      </c>
      <c r="S26" s="305">
        <v>67855</v>
      </c>
      <c r="T26" s="306">
        <v>68575</v>
      </c>
      <c r="U26" s="307">
        <v>63800</v>
      </c>
      <c r="V26" s="307">
        <v>64100</v>
      </c>
      <c r="W26" s="435">
        <v>63800</v>
      </c>
      <c r="X26" s="436">
        <v>64100</v>
      </c>
      <c r="Y26" s="27"/>
      <c r="Z26" s="27"/>
    </row>
    <row r="27" spans="1:26" x14ac:dyDescent="0.2">
      <c r="A27" s="304" t="s">
        <v>2</v>
      </c>
      <c r="B27" s="305">
        <v>128533</v>
      </c>
      <c r="C27" s="305">
        <v>130115</v>
      </c>
      <c r="D27" s="305">
        <v>131798</v>
      </c>
      <c r="E27" s="305">
        <v>134774</v>
      </c>
      <c r="F27" s="305">
        <v>136984</v>
      </c>
      <c r="G27" s="305">
        <v>137578</v>
      </c>
      <c r="H27" s="305">
        <v>139254</v>
      </c>
      <c r="I27" s="305">
        <v>140776</v>
      </c>
      <c r="J27" s="305">
        <v>140301</v>
      </c>
      <c r="K27" s="305">
        <v>141088</v>
      </c>
      <c r="L27" s="305">
        <v>141022</v>
      </c>
      <c r="M27" s="305">
        <v>141212</v>
      </c>
      <c r="N27" s="305">
        <v>141171</v>
      </c>
      <c r="O27" s="322">
        <v>142767</v>
      </c>
      <c r="P27" s="322">
        <v>145410</v>
      </c>
      <c r="Q27" s="322">
        <v>147786</v>
      </c>
      <c r="R27" s="322">
        <v>147703</v>
      </c>
      <c r="S27" s="305">
        <v>147282</v>
      </c>
      <c r="T27" s="306">
        <v>147494</v>
      </c>
      <c r="U27" s="307">
        <v>139000</v>
      </c>
      <c r="V27" s="307">
        <v>136100</v>
      </c>
      <c r="W27" s="435">
        <v>145800</v>
      </c>
      <c r="X27" s="436">
        <v>136100</v>
      </c>
      <c r="Y27" s="27"/>
      <c r="Z27" s="27"/>
    </row>
    <row r="28" spans="1:26" x14ac:dyDescent="0.2">
      <c r="A28" s="304" t="s">
        <v>3</v>
      </c>
      <c r="B28" s="305">
        <v>98087</v>
      </c>
      <c r="C28" s="305">
        <v>100588</v>
      </c>
      <c r="D28" s="305">
        <v>103105</v>
      </c>
      <c r="E28" s="305">
        <v>104938</v>
      </c>
      <c r="F28" s="305">
        <v>107158</v>
      </c>
      <c r="G28" s="305">
        <v>107608</v>
      </c>
      <c r="H28" s="305">
        <v>108628</v>
      </c>
      <c r="I28" s="305">
        <v>109614</v>
      </c>
      <c r="J28" s="305">
        <v>109952</v>
      </c>
      <c r="K28" s="305">
        <v>108727</v>
      </c>
      <c r="L28" s="305">
        <v>106000</v>
      </c>
      <c r="M28" s="305">
        <v>106487</v>
      </c>
      <c r="N28" s="305">
        <v>107688</v>
      </c>
      <c r="O28" s="322">
        <v>109808</v>
      </c>
      <c r="P28" s="322">
        <v>111208</v>
      </c>
      <c r="Q28" s="322">
        <v>112706</v>
      </c>
      <c r="R28" s="322">
        <v>113172</v>
      </c>
      <c r="S28" s="305">
        <v>112563</v>
      </c>
      <c r="T28" s="306">
        <v>112522</v>
      </c>
      <c r="U28" s="307">
        <v>106700</v>
      </c>
      <c r="V28" s="307">
        <v>94300</v>
      </c>
      <c r="W28" s="435">
        <v>112000</v>
      </c>
      <c r="X28" s="436">
        <v>94300</v>
      </c>
      <c r="Y28" s="27"/>
      <c r="Z28" s="27"/>
    </row>
    <row r="29" spans="1:26" x14ac:dyDescent="0.2">
      <c r="A29" s="304" t="s">
        <v>4</v>
      </c>
      <c r="B29" s="305">
        <v>88572</v>
      </c>
      <c r="C29" s="305">
        <v>90392</v>
      </c>
      <c r="D29" s="305">
        <v>90685</v>
      </c>
      <c r="E29" s="305">
        <v>92725</v>
      </c>
      <c r="F29" s="305">
        <v>93889</v>
      </c>
      <c r="G29" s="305">
        <v>94381</v>
      </c>
      <c r="H29" s="305">
        <v>95381</v>
      </c>
      <c r="I29" s="305">
        <v>95996</v>
      </c>
      <c r="J29" s="305">
        <v>95354</v>
      </c>
      <c r="K29" s="305">
        <v>95542</v>
      </c>
      <c r="L29" s="305">
        <v>94205</v>
      </c>
      <c r="M29" s="305">
        <v>93629</v>
      </c>
      <c r="N29" s="305">
        <v>94218</v>
      </c>
      <c r="O29" s="322">
        <v>96423</v>
      </c>
      <c r="P29" s="322">
        <v>99387</v>
      </c>
      <c r="Q29" s="322">
        <v>101247</v>
      </c>
      <c r="R29" s="322">
        <v>98444</v>
      </c>
      <c r="S29" s="305">
        <v>97867</v>
      </c>
      <c r="T29" s="306">
        <v>97348</v>
      </c>
      <c r="U29" s="307">
        <v>96700</v>
      </c>
      <c r="V29" s="307">
        <v>91300</v>
      </c>
      <c r="W29" s="435">
        <v>96700</v>
      </c>
      <c r="X29" s="436">
        <v>91300</v>
      </c>
      <c r="Y29" s="27"/>
      <c r="Z29" s="27"/>
    </row>
    <row r="30" spans="1:26" x14ac:dyDescent="0.2">
      <c r="A30" s="304" t="s">
        <v>5</v>
      </c>
      <c r="B30" s="305">
        <v>136498</v>
      </c>
      <c r="C30" s="305">
        <v>139230</v>
      </c>
      <c r="D30" s="305">
        <v>140501</v>
      </c>
      <c r="E30" s="305">
        <v>143440</v>
      </c>
      <c r="F30" s="305">
        <v>145380</v>
      </c>
      <c r="G30" s="305">
        <v>146503</v>
      </c>
      <c r="H30" s="305">
        <v>148350</v>
      </c>
      <c r="I30" s="305">
        <v>148935</v>
      </c>
      <c r="J30" s="305">
        <v>149626</v>
      </c>
      <c r="K30" s="305">
        <v>149418</v>
      </c>
      <c r="L30" s="305">
        <v>149710</v>
      </c>
      <c r="M30" s="305">
        <v>150429</v>
      </c>
      <c r="N30" s="305">
        <v>152190</v>
      </c>
      <c r="O30" s="322">
        <v>153709</v>
      </c>
      <c r="P30" s="322">
        <v>155548</v>
      </c>
      <c r="Q30" s="322">
        <v>157357</v>
      </c>
      <c r="R30" s="322">
        <v>157146</v>
      </c>
      <c r="S30" s="305">
        <v>156765</v>
      </c>
      <c r="T30" s="306">
        <v>156112</v>
      </c>
      <c r="U30" s="307">
        <v>152900</v>
      </c>
      <c r="V30" s="307">
        <v>159200</v>
      </c>
      <c r="W30" s="435">
        <v>152900</v>
      </c>
      <c r="X30" s="436">
        <v>159200</v>
      </c>
      <c r="Y30" s="27"/>
      <c r="Z30" s="27"/>
    </row>
    <row r="31" spans="1:26" x14ac:dyDescent="0.2">
      <c r="A31" s="304" t="s">
        <v>7</v>
      </c>
      <c r="B31" s="305">
        <v>132572</v>
      </c>
      <c r="C31" s="305">
        <v>133903</v>
      </c>
      <c r="D31" s="305">
        <v>134122</v>
      </c>
      <c r="E31" s="305">
        <v>135847</v>
      </c>
      <c r="F31" s="305">
        <v>137369</v>
      </c>
      <c r="G31" s="305">
        <v>137079</v>
      </c>
      <c r="H31" s="305">
        <v>138247</v>
      </c>
      <c r="I31" s="305">
        <v>139289</v>
      </c>
      <c r="J31" s="305">
        <v>138045</v>
      </c>
      <c r="K31" s="305">
        <v>137462</v>
      </c>
      <c r="L31" s="305">
        <v>136632</v>
      </c>
      <c r="M31" s="305">
        <v>137216</v>
      </c>
      <c r="N31" s="305">
        <v>138912</v>
      </c>
      <c r="O31" s="322">
        <v>142100</v>
      </c>
      <c r="P31" s="322">
        <v>145573</v>
      </c>
      <c r="Q31" s="322">
        <v>148256</v>
      </c>
      <c r="R31" s="322">
        <v>148184</v>
      </c>
      <c r="S31" s="305">
        <v>148620</v>
      </c>
      <c r="T31" s="306">
        <v>148103</v>
      </c>
      <c r="U31" s="307">
        <v>141200</v>
      </c>
      <c r="V31" s="307">
        <v>137800</v>
      </c>
      <c r="W31" s="435">
        <v>141200</v>
      </c>
      <c r="X31" s="436">
        <v>137800</v>
      </c>
      <c r="Y31" s="27"/>
      <c r="Z31" s="27"/>
    </row>
    <row r="32" spans="1:26" x14ac:dyDescent="0.2">
      <c r="A32" s="304" t="s">
        <v>8</v>
      </c>
      <c r="B32" s="305">
        <v>108246</v>
      </c>
      <c r="C32" s="305">
        <v>110378</v>
      </c>
      <c r="D32" s="305">
        <v>111375</v>
      </c>
      <c r="E32" s="305">
        <v>113704</v>
      </c>
      <c r="F32" s="305">
        <v>115756</v>
      </c>
      <c r="G32" s="305">
        <v>116988</v>
      </c>
      <c r="H32" s="305">
        <v>119403</v>
      </c>
      <c r="I32" s="305">
        <v>119590</v>
      </c>
      <c r="J32" s="305">
        <v>119087</v>
      </c>
      <c r="K32" s="305">
        <v>118466</v>
      </c>
      <c r="L32" s="305">
        <v>117296</v>
      </c>
      <c r="M32" s="305">
        <v>116271</v>
      </c>
      <c r="N32" s="305">
        <v>117114</v>
      </c>
      <c r="O32" s="322">
        <v>119195</v>
      </c>
      <c r="P32" s="322">
        <v>122331</v>
      </c>
      <c r="Q32" s="322">
        <v>123426</v>
      </c>
      <c r="R32" s="322">
        <v>122672</v>
      </c>
      <c r="S32" s="305">
        <v>121257</v>
      </c>
      <c r="T32" s="306">
        <v>120829</v>
      </c>
      <c r="U32" s="307">
        <v>122000</v>
      </c>
      <c r="V32" s="307">
        <v>114800</v>
      </c>
      <c r="W32" s="435">
        <v>122000</v>
      </c>
      <c r="X32" s="436">
        <v>114800</v>
      </c>
      <c r="Y32" s="27"/>
      <c r="Z32" s="27"/>
    </row>
    <row r="33" spans="1:26" x14ac:dyDescent="0.2">
      <c r="A33" s="304" t="s">
        <v>9</v>
      </c>
      <c r="B33" s="305">
        <v>113611</v>
      </c>
      <c r="C33" s="305">
        <v>114837</v>
      </c>
      <c r="D33" s="305">
        <v>116578</v>
      </c>
      <c r="E33" s="305">
        <v>119137</v>
      </c>
      <c r="F33" s="305">
        <v>120966</v>
      </c>
      <c r="G33" s="305">
        <v>120919</v>
      </c>
      <c r="H33" s="305">
        <v>122218</v>
      </c>
      <c r="I33" s="305">
        <v>123369</v>
      </c>
      <c r="J33" s="305">
        <v>123450</v>
      </c>
      <c r="K33" s="305">
        <v>122863</v>
      </c>
      <c r="L33" s="305">
        <v>121676</v>
      </c>
      <c r="M33" s="305">
        <v>121108</v>
      </c>
      <c r="N33" s="305">
        <v>122286</v>
      </c>
      <c r="O33" s="322">
        <v>123727</v>
      </c>
      <c r="P33" s="322">
        <v>126627</v>
      </c>
      <c r="Q33" s="322">
        <v>128419</v>
      </c>
      <c r="R33" s="322">
        <v>127874</v>
      </c>
      <c r="S33" s="305">
        <v>127375</v>
      </c>
      <c r="T33" s="306">
        <v>127188</v>
      </c>
      <c r="U33" s="307">
        <v>124200</v>
      </c>
      <c r="V33" s="307">
        <v>122800</v>
      </c>
      <c r="W33" s="435">
        <v>124200</v>
      </c>
      <c r="X33" s="436">
        <v>122800</v>
      </c>
      <c r="Y33" s="27"/>
      <c r="Z33" s="27"/>
    </row>
    <row r="34" spans="1:26" x14ac:dyDescent="0.2">
      <c r="A34" s="304" t="s">
        <v>10</v>
      </c>
      <c r="B34" s="305">
        <v>66983</v>
      </c>
      <c r="C34" s="305">
        <v>68997</v>
      </c>
      <c r="D34" s="305">
        <v>70949</v>
      </c>
      <c r="E34" s="305">
        <v>73516</v>
      </c>
      <c r="F34" s="305">
        <v>74940</v>
      </c>
      <c r="G34" s="305">
        <v>75048</v>
      </c>
      <c r="H34" s="305">
        <v>75413</v>
      </c>
      <c r="I34" s="305">
        <v>75852</v>
      </c>
      <c r="J34" s="305">
        <v>75380</v>
      </c>
      <c r="K34" s="305">
        <v>74867</v>
      </c>
      <c r="L34" s="305">
        <v>74255</v>
      </c>
      <c r="M34" s="305">
        <v>73767</v>
      </c>
      <c r="N34" s="305">
        <v>74569</v>
      </c>
      <c r="O34" s="322">
        <v>76513</v>
      </c>
      <c r="P34" s="322">
        <v>78626</v>
      </c>
      <c r="Q34" s="322">
        <v>80297</v>
      </c>
      <c r="R34" s="322">
        <v>80717</v>
      </c>
      <c r="S34" s="305">
        <v>81211</v>
      </c>
      <c r="T34" s="306">
        <v>80905</v>
      </c>
      <c r="U34" s="307">
        <v>76900</v>
      </c>
      <c r="V34" s="307">
        <v>75200</v>
      </c>
      <c r="W34" s="435">
        <v>76900</v>
      </c>
      <c r="X34" s="436">
        <v>75200</v>
      </c>
      <c r="Y34" s="27"/>
      <c r="Z34" s="27"/>
    </row>
    <row r="35" spans="1:26" x14ac:dyDescent="0.2">
      <c r="A35" s="304" t="s">
        <v>13</v>
      </c>
      <c r="B35" s="305">
        <v>97779</v>
      </c>
      <c r="C35" s="305">
        <v>93232</v>
      </c>
      <c r="D35" s="305">
        <v>94228</v>
      </c>
      <c r="E35" s="305">
        <v>96697</v>
      </c>
      <c r="F35" s="305">
        <v>98069</v>
      </c>
      <c r="G35" s="305">
        <v>98467</v>
      </c>
      <c r="H35" s="305">
        <v>99684</v>
      </c>
      <c r="I35" s="305">
        <v>101150</v>
      </c>
      <c r="J35" s="305">
        <v>101187</v>
      </c>
      <c r="K35" s="305">
        <v>100763</v>
      </c>
      <c r="L35" s="305">
        <v>100215</v>
      </c>
      <c r="M35" s="305">
        <v>99883</v>
      </c>
      <c r="N35" s="305">
        <v>100671</v>
      </c>
      <c r="O35" s="322">
        <v>102000</v>
      </c>
      <c r="P35" s="322">
        <v>103779</v>
      </c>
      <c r="Q35" s="322">
        <v>104675</v>
      </c>
      <c r="R35" s="322">
        <v>104249</v>
      </c>
      <c r="S35" s="305">
        <v>103568</v>
      </c>
      <c r="T35" s="306">
        <v>103572</v>
      </c>
      <c r="U35" s="307">
        <v>100600</v>
      </c>
      <c r="V35" s="307">
        <v>100800</v>
      </c>
      <c r="W35" s="435">
        <v>100600</v>
      </c>
      <c r="X35" s="436">
        <v>100800</v>
      </c>
      <c r="Y35" s="27"/>
      <c r="Z35" s="27"/>
    </row>
    <row r="36" spans="1:26" x14ac:dyDescent="0.2">
      <c r="A36" s="304" t="s">
        <v>14</v>
      </c>
      <c r="B36" s="305">
        <v>102472</v>
      </c>
      <c r="C36" s="305">
        <v>104766</v>
      </c>
      <c r="D36" s="305">
        <v>106632</v>
      </c>
      <c r="E36" s="305">
        <v>109011</v>
      </c>
      <c r="F36" s="305">
        <v>111080</v>
      </c>
      <c r="G36" s="305">
        <v>112299</v>
      </c>
      <c r="H36" s="305">
        <v>113904</v>
      </c>
      <c r="I36" s="305">
        <v>114703</v>
      </c>
      <c r="J36" s="305">
        <v>115097</v>
      </c>
      <c r="K36" s="305">
        <v>114788</v>
      </c>
      <c r="L36" s="305">
        <v>115062</v>
      </c>
      <c r="M36" s="305">
        <v>115878</v>
      </c>
      <c r="N36" s="305">
        <v>117172</v>
      </c>
      <c r="O36" s="322">
        <v>120051</v>
      </c>
      <c r="P36" s="322">
        <v>122809</v>
      </c>
      <c r="Q36" s="322">
        <v>124749</v>
      </c>
      <c r="R36" s="322">
        <v>124686</v>
      </c>
      <c r="S36" s="305">
        <v>124564</v>
      </c>
      <c r="T36" s="306">
        <v>124275</v>
      </c>
      <c r="U36" s="307">
        <v>117400</v>
      </c>
      <c r="V36" s="307">
        <v>97400</v>
      </c>
      <c r="W36" s="435">
        <v>124749</v>
      </c>
      <c r="X36" s="436">
        <v>97400</v>
      </c>
      <c r="Y36" s="27"/>
      <c r="Z36" s="27"/>
    </row>
    <row r="37" spans="1:26" x14ac:dyDescent="0.2">
      <c r="A37" s="304" t="s">
        <v>15</v>
      </c>
      <c r="B37" s="305">
        <v>127541</v>
      </c>
      <c r="C37" s="305">
        <v>125016</v>
      </c>
      <c r="D37" s="305">
        <v>122414</v>
      </c>
      <c r="E37" s="305">
        <v>124856</v>
      </c>
      <c r="F37" s="305">
        <v>134443</v>
      </c>
      <c r="G37" s="305">
        <v>140069</v>
      </c>
      <c r="H37" s="305">
        <v>147800</v>
      </c>
      <c r="I37" s="305">
        <v>149321</v>
      </c>
      <c r="J37" s="305">
        <v>135920</v>
      </c>
      <c r="K37" s="305">
        <v>136656</v>
      </c>
      <c r="L37" s="305">
        <v>137474</v>
      </c>
      <c r="M37" s="305">
        <v>139168</v>
      </c>
      <c r="N37" s="305">
        <v>141071</v>
      </c>
      <c r="O37" s="322">
        <v>146418</v>
      </c>
      <c r="P37" s="322">
        <v>148315</v>
      </c>
      <c r="Q37" s="322">
        <v>148130</v>
      </c>
      <c r="R37" s="322">
        <v>148038</v>
      </c>
      <c r="S37" s="305">
        <v>152602</v>
      </c>
      <c r="T37" s="306">
        <v>153321</v>
      </c>
      <c r="U37" s="307">
        <v>145100</v>
      </c>
      <c r="V37" s="307">
        <v>147800</v>
      </c>
      <c r="W37" s="435">
        <v>145100</v>
      </c>
      <c r="X37" s="436">
        <v>147800</v>
      </c>
      <c r="Y37" s="27"/>
      <c r="Z37" s="27"/>
    </row>
    <row r="38" spans="1:26" x14ac:dyDescent="0.2">
      <c r="A38" s="304" t="s">
        <v>16</v>
      </c>
      <c r="B38" s="305">
        <v>100154</v>
      </c>
      <c r="C38" s="305">
        <v>100301</v>
      </c>
      <c r="D38" s="305">
        <v>99654</v>
      </c>
      <c r="E38" s="305">
        <v>104862</v>
      </c>
      <c r="F38" s="305">
        <v>101102</v>
      </c>
      <c r="G38" s="305">
        <v>101876</v>
      </c>
      <c r="H38" s="305">
        <v>104141</v>
      </c>
      <c r="I38" s="305">
        <v>105276</v>
      </c>
      <c r="J38" s="305">
        <v>96182</v>
      </c>
      <c r="K38" s="305">
        <v>95841</v>
      </c>
      <c r="L38" s="305">
        <v>95555</v>
      </c>
      <c r="M38" s="305">
        <v>95765</v>
      </c>
      <c r="N38" s="305">
        <v>96647</v>
      </c>
      <c r="O38" s="322">
        <v>98384</v>
      </c>
      <c r="P38" s="322">
        <v>100186</v>
      </c>
      <c r="Q38" s="322">
        <v>101566</v>
      </c>
      <c r="R38" s="322">
        <v>101977</v>
      </c>
      <c r="S38" s="305">
        <v>102085</v>
      </c>
      <c r="T38" s="306">
        <v>102357</v>
      </c>
      <c r="U38" s="307">
        <v>99200</v>
      </c>
      <c r="V38" s="307">
        <v>98900</v>
      </c>
      <c r="W38" s="435">
        <v>99200</v>
      </c>
      <c r="X38" s="436">
        <v>98900</v>
      </c>
      <c r="Y38" s="27"/>
      <c r="Z38" s="27"/>
    </row>
    <row r="39" spans="1:26" x14ac:dyDescent="0.2">
      <c r="A39" s="304" t="s">
        <v>18</v>
      </c>
      <c r="B39" s="305">
        <v>62882</v>
      </c>
      <c r="C39" s="305">
        <v>65235</v>
      </c>
      <c r="D39" s="305">
        <v>64931</v>
      </c>
      <c r="E39" s="305">
        <v>65169</v>
      </c>
      <c r="F39" s="305">
        <v>66390</v>
      </c>
      <c r="G39" s="305">
        <v>66079</v>
      </c>
      <c r="H39" s="305">
        <v>67835</v>
      </c>
      <c r="I39" s="305">
        <v>68153</v>
      </c>
      <c r="J39" s="305">
        <v>67855</v>
      </c>
      <c r="K39" s="305">
        <v>67538</v>
      </c>
      <c r="L39" s="305">
        <v>67975</v>
      </c>
      <c r="M39" s="305">
        <v>68028</v>
      </c>
      <c r="N39" s="305">
        <v>68072</v>
      </c>
      <c r="O39" s="322">
        <v>69088</v>
      </c>
      <c r="P39" s="322">
        <v>69878</v>
      </c>
      <c r="Q39" s="322">
        <v>70562</v>
      </c>
      <c r="R39" s="322">
        <v>70413</v>
      </c>
      <c r="S39" s="305">
        <v>69986</v>
      </c>
      <c r="T39" s="306">
        <v>70043</v>
      </c>
      <c r="U39" s="307">
        <v>68600</v>
      </c>
      <c r="V39" s="307">
        <v>68300</v>
      </c>
      <c r="W39" s="435">
        <v>68600</v>
      </c>
      <c r="X39" s="436">
        <v>68300</v>
      </c>
      <c r="Y39" s="27"/>
      <c r="Z39" s="27"/>
    </row>
    <row r="40" spans="1:26" x14ac:dyDescent="0.2">
      <c r="A40" s="304" t="s">
        <v>21</v>
      </c>
      <c r="B40" s="305">
        <v>69104</v>
      </c>
      <c r="C40" s="305">
        <v>69470</v>
      </c>
      <c r="D40" s="305">
        <v>69385</v>
      </c>
      <c r="E40" s="305">
        <v>71072</v>
      </c>
      <c r="F40" s="305">
        <v>72384</v>
      </c>
      <c r="G40" s="305">
        <v>72772</v>
      </c>
      <c r="H40" s="305">
        <v>73694</v>
      </c>
      <c r="I40" s="305">
        <v>74410</v>
      </c>
      <c r="J40" s="305">
        <v>74075</v>
      </c>
      <c r="K40" s="305">
        <v>74035</v>
      </c>
      <c r="L40" s="305">
        <v>73542</v>
      </c>
      <c r="M40" s="305">
        <v>73787</v>
      </c>
      <c r="N40" s="305">
        <v>74460</v>
      </c>
      <c r="O40" s="322">
        <v>75250</v>
      </c>
      <c r="P40" s="322">
        <v>76593</v>
      </c>
      <c r="Q40" s="322">
        <v>78497</v>
      </c>
      <c r="R40" s="322">
        <v>76811</v>
      </c>
      <c r="S40" s="305">
        <v>76159</v>
      </c>
      <c r="T40" s="306">
        <v>73974</v>
      </c>
      <c r="U40" s="307">
        <v>73800</v>
      </c>
      <c r="V40" s="307">
        <v>72500</v>
      </c>
      <c r="W40" s="435">
        <v>73800</v>
      </c>
      <c r="X40" s="436">
        <v>72500</v>
      </c>
      <c r="Y40" s="27"/>
      <c r="Z40" s="27"/>
    </row>
    <row r="41" spans="1:26" x14ac:dyDescent="0.2">
      <c r="A41" s="304" t="s">
        <v>23</v>
      </c>
      <c r="B41" s="305">
        <v>93778</v>
      </c>
      <c r="C41" s="305">
        <v>95069</v>
      </c>
      <c r="D41" s="305">
        <v>96072</v>
      </c>
      <c r="E41" s="305">
        <v>98421</v>
      </c>
      <c r="F41" s="305">
        <v>100535</v>
      </c>
      <c r="G41" s="305">
        <v>100946</v>
      </c>
      <c r="H41" s="305">
        <v>102267</v>
      </c>
      <c r="I41" s="305">
        <v>103769</v>
      </c>
      <c r="J41" s="305">
        <v>104270</v>
      </c>
      <c r="K41" s="305">
        <v>104338</v>
      </c>
      <c r="L41" s="305">
        <v>103340</v>
      </c>
      <c r="M41" s="305">
        <v>103250</v>
      </c>
      <c r="N41" s="305">
        <v>104356</v>
      </c>
      <c r="O41" s="322">
        <v>106253</v>
      </c>
      <c r="P41" s="322">
        <v>108099</v>
      </c>
      <c r="Q41" s="322">
        <v>109740</v>
      </c>
      <c r="R41" s="322">
        <v>109539</v>
      </c>
      <c r="S41" s="305">
        <v>109045</v>
      </c>
      <c r="T41" s="306">
        <v>109087</v>
      </c>
      <c r="U41" s="307">
        <v>104200</v>
      </c>
      <c r="V41" s="307">
        <v>101200</v>
      </c>
      <c r="W41" s="435">
        <v>104200</v>
      </c>
      <c r="X41" s="436">
        <v>101200</v>
      </c>
      <c r="Y41" s="27"/>
      <c r="Z41" s="27"/>
    </row>
    <row r="42" spans="1:26" x14ac:dyDescent="0.2">
      <c r="A42" s="304" t="s">
        <v>24</v>
      </c>
      <c r="B42" s="305">
        <v>73244</v>
      </c>
      <c r="C42" s="305">
        <v>73628</v>
      </c>
      <c r="D42" s="305">
        <v>74810</v>
      </c>
      <c r="E42" s="305">
        <v>76412</v>
      </c>
      <c r="F42" s="305">
        <v>78096</v>
      </c>
      <c r="G42" s="305">
        <v>78112</v>
      </c>
      <c r="H42" s="305">
        <v>78110</v>
      </c>
      <c r="I42" s="305">
        <v>78508</v>
      </c>
      <c r="J42" s="305">
        <v>78511</v>
      </c>
      <c r="K42" s="305">
        <v>78809</v>
      </c>
      <c r="L42" s="305">
        <v>78545</v>
      </c>
      <c r="M42" s="305">
        <v>78408</v>
      </c>
      <c r="N42" s="305">
        <v>78731</v>
      </c>
      <c r="O42" s="322">
        <v>78945</v>
      </c>
      <c r="P42" s="322">
        <v>79178</v>
      </c>
      <c r="Q42" s="322">
        <v>79553</v>
      </c>
      <c r="R42" s="322">
        <v>79704</v>
      </c>
      <c r="S42" s="305">
        <v>79062</v>
      </c>
      <c r="T42" s="306">
        <v>78527</v>
      </c>
      <c r="U42" s="307">
        <v>76400</v>
      </c>
      <c r="V42" s="307">
        <v>75100</v>
      </c>
      <c r="W42" s="435">
        <v>78700</v>
      </c>
      <c r="X42" s="436">
        <v>75100</v>
      </c>
      <c r="Y42" s="27"/>
      <c r="Z42" s="27"/>
    </row>
    <row r="43" spans="1:26" x14ac:dyDescent="0.2">
      <c r="A43" s="304" t="s">
        <v>26</v>
      </c>
      <c r="B43" s="305">
        <v>83924</v>
      </c>
      <c r="C43" s="305">
        <v>83210</v>
      </c>
      <c r="D43" s="305">
        <v>83699</v>
      </c>
      <c r="E43" s="305">
        <v>86117</v>
      </c>
      <c r="F43" s="305">
        <v>87079</v>
      </c>
      <c r="G43" s="305">
        <v>86640</v>
      </c>
      <c r="H43" s="305">
        <v>87241</v>
      </c>
      <c r="I43" s="305">
        <v>87682</v>
      </c>
      <c r="J43" s="305">
        <v>87723</v>
      </c>
      <c r="K43" s="305">
        <v>87542</v>
      </c>
      <c r="L43" s="305">
        <v>88024</v>
      </c>
      <c r="M43" s="305">
        <v>88716</v>
      </c>
      <c r="N43" s="305">
        <v>89564</v>
      </c>
      <c r="O43" s="322">
        <v>91176</v>
      </c>
      <c r="P43" s="322">
        <v>92461</v>
      </c>
      <c r="Q43" s="322">
        <v>93540</v>
      </c>
      <c r="R43" s="322">
        <v>93815</v>
      </c>
      <c r="S43" s="305">
        <v>93650</v>
      </c>
      <c r="T43" s="306">
        <v>93763</v>
      </c>
      <c r="U43" s="307">
        <v>90400</v>
      </c>
      <c r="V43" s="307">
        <v>86900</v>
      </c>
      <c r="W43" s="435">
        <v>90400</v>
      </c>
      <c r="X43" s="436">
        <v>86900</v>
      </c>
      <c r="Y43" s="27"/>
      <c r="Z43" s="27"/>
    </row>
    <row r="44" spans="1:26" x14ac:dyDescent="0.2">
      <c r="A44" s="304" t="s">
        <v>28</v>
      </c>
      <c r="B44" s="305">
        <v>72422</v>
      </c>
      <c r="C44" s="305">
        <v>73546</v>
      </c>
      <c r="D44" s="305">
        <v>74907</v>
      </c>
      <c r="E44" s="305">
        <v>76803</v>
      </c>
      <c r="F44" s="305">
        <v>78154</v>
      </c>
      <c r="G44" s="305">
        <v>78854</v>
      </c>
      <c r="H44" s="305">
        <v>79648</v>
      </c>
      <c r="I44" s="305">
        <v>80596</v>
      </c>
      <c r="J44" s="305">
        <v>80349</v>
      </c>
      <c r="K44" s="305">
        <v>79614</v>
      </c>
      <c r="L44" s="305">
        <v>78088</v>
      </c>
      <c r="M44" s="305">
        <v>77532</v>
      </c>
      <c r="N44" s="305">
        <v>77680</v>
      </c>
      <c r="O44" s="322">
        <v>78964</v>
      </c>
      <c r="P44" s="322">
        <v>81307</v>
      </c>
      <c r="Q44" s="322">
        <v>83037</v>
      </c>
      <c r="R44" s="322">
        <v>82998</v>
      </c>
      <c r="S44" s="305">
        <v>82200</v>
      </c>
      <c r="T44" s="306">
        <v>81735</v>
      </c>
      <c r="U44" s="307">
        <v>79400</v>
      </c>
      <c r="V44" s="307">
        <v>72900</v>
      </c>
      <c r="W44" s="435" t="s">
        <v>264</v>
      </c>
      <c r="X44" s="436">
        <v>72900</v>
      </c>
      <c r="Y44" s="27"/>
      <c r="Z44" s="27"/>
    </row>
    <row r="45" spans="1:26" x14ac:dyDescent="0.2">
      <c r="V45" s="24"/>
      <c r="W45" s="24"/>
      <c r="X45" s="24"/>
    </row>
    <row r="46" spans="1:26" ht="15.75" x14ac:dyDescent="0.25">
      <c r="A46" s="5" t="s">
        <v>118</v>
      </c>
      <c r="B46" s="5"/>
      <c r="C46" s="5"/>
      <c r="D46" s="5"/>
      <c r="E46" s="5"/>
      <c r="F46" s="5"/>
      <c r="G46" s="5"/>
      <c r="H46" s="5"/>
      <c r="I46" s="5"/>
      <c r="J46" s="5"/>
      <c r="K46" s="5"/>
      <c r="L46" s="5"/>
      <c r="M46" s="5"/>
      <c r="N46" s="5"/>
      <c r="O46" s="5"/>
    </row>
    <row r="47" spans="1:26" ht="15.75" x14ac:dyDescent="0.25">
      <c r="A47" s="5" t="s">
        <v>114</v>
      </c>
      <c r="B47" s="5"/>
      <c r="C47" s="5"/>
      <c r="D47" s="5"/>
      <c r="E47" s="5"/>
      <c r="F47" s="5"/>
      <c r="G47" s="5"/>
      <c r="H47" s="5"/>
      <c r="I47" s="5"/>
      <c r="J47" s="5"/>
      <c r="K47" s="5"/>
      <c r="L47" s="5"/>
      <c r="M47" s="5"/>
      <c r="N47" s="5"/>
      <c r="O47" s="5"/>
    </row>
    <row r="48" spans="1:26" ht="15.75" x14ac:dyDescent="0.25">
      <c r="A48" s="5" t="s">
        <v>115</v>
      </c>
      <c r="B48" s="5"/>
      <c r="C48" s="5"/>
      <c r="D48" s="5"/>
      <c r="E48" s="5"/>
      <c r="F48" s="5"/>
      <c r="G48" s="5"/>
      <c r="H48" s="5"/>
      <c r="I48" s="5"/>
      <c r="J48" s="5"/>
      <c r="K48" s="5"/>
      <c r="L48" s="5"/>
      <c r="M48" s="5"/>
      <c r="N48" s="5"/>
      <c r="O48" s="5"/>
    </row>
    <row r="50" spans="1:15" ht="15.75" x14ac:dyDescent="0.25">
      <c r="A50" s="5" t="s">
        <v>45</v>
      </c>
      <c r="B50" s="5"/>
      <c r="C50" s="5"/>
      <c r="D50" s="5"/>
      <c r="E50" s="5"/>
      <c r="F50" s="5"/>
      <c r="G50" s="5"/>
      <c r="H50" s="5"/>
      <c r="I50" s="5"/>
      <c r="J50" s="5"/>
      <c r="K50" s="5"/>
      <c r="L50" s="5"/>
      <c r="M50" s="5"/>
      <c r="N50" s="5"/>
      <c r="O50" s="5"/>
    </row>
    <row r="51" spans="1:15" ht="16.5" x14ac:dyDescent="0.3">
      <c r="A51" s="109" t="s">
        <v>116</v>
      </c>
      <c r="B51" s="17"/>
      <c r="C51" s="17"/>
      <c r="D51" s="17"/>
      <c r="E51" s="17"/>
      <c r="F51" s="17"/>
      <c r="G51" s="17"/>
      <c r="H51" s="17"/>
      <c r="I51" s="17"/>
      <c r="J51" s="17"/>
      <c r="K51" s="17"/>
      <c r="L51" s="17"/>
      <c r="M51" s="17"/>
      <c r="N51" s="17"/>
      <c r="O51" s="17"/>
    </row>
    <row r="53" spans="1:15" ht="15.75" x14ac:dyDescent="0.25">
      <c r="A53" s="5" t="s">
        <v>108</v>
      </c>
      <c r="B53" s="5"/>
      <c r="C53" s="5"/>
      <c r="D53" s="5"/>
      <c r="E53" s="5"/>
      <c r="F53" s="5"/>
      <c r="G53" s="5"/>
      <c r="H53" s="5"/>
      <c r="I53" s="5"/>
      <c r="J53" s="5"/>
      <c r="K53" s="5"/>
      <c r="L53" s="5"/>
      <c r="M53" s="5"/>
      <c r="N53" s="5"/>
      <c r="O53" s="5"/>
    </row>
  </sheetData>
  <mergeCells count="4">
    <mergeCell ref="U8:V8"/>
    <mergeCell ref="O7:V7"/>
    <mergeCell ref="W8:X8"/>
    <mergeCell ref="B8:T8"/>
  </mergeCells>
  <conditionalFormatting sqref="W21:X21">
    <cfRule type="expression" dxfId="31" priority="2">
      <formula>U21&lt;&gt;W21</formula>
    </cfRule>
  </conditionalFormatting>
  <conditionalFormatting sqref="W39:X39">
    <cfRule type="expression" dxfId="30" priority="1">
      <formula>U39&lt;&gt;W39</formula>
    </cfRule>
  </conditionalFormatting>
  <hyperlinks>
    <hyperlink ref="AA2" location="Contents!A1" display="Back to contents" xr:uid="{00000000-0004-0000-0900-000000000000}"/>
    <hyperlink ref="Z2" location="'Outcome 3b central freight'!A1" display="Back" xr:uid="{00000000-0004-0000-0900-000001000000}"/>
    <hyperlink ref="A51" r:id="rId1" xr:uid="{00000000-0004-0000-0900-000002000000}"/>
    <hyperlink ref="AA3" location="'Borough dashboard'!A1" display="Back to borough dashboard" xr:uid="{00000000-0004-0000-0900-000003000000}"/>
  </hyperlinks>
  <pageMargins left="0.70866141732283472" right="0.70866141732283472" top="0.74803149606299213" bottom="0.74803149606299213" header="0.31496062992125984" footer="0.31496062992125984"/>
  <pageSetup paperSize="9" scale="65"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008D48"/>
    <pageSetUpPr fitToPage="1"/>
  </sheetPr>
  <dimension ref="A1:AC61"/>
  <sheetViews>
    <sheetView workbookViewId="0"/>
  </sheetViews>
  <sheetFormatPr defaultColWidth="10.109375" defaultRowHeight="15" x14ac:dyDescent="0.2"/>
  <cols>
    <col min="1" max="1" width="23.5546875" style="1" customWidth="1"/>
    <col min="2" max="2" width="10.44140625" style="1" customWidth="1"/>
    <col min="3" max="5" width="11.44140625" style="1" customWidth="1"/>
    <col min="6" max="7" width="10.109375" style="1"/>
    <col min="8" max="8" width="6" style="1" customWidth="1"/>
    <col min="9" max="9" width="7.21875" style="1" customWidth="1"/>
    <col min="10" max="10" width="20.6640625" style="1" bestFit="1" customWidth="1"/>
    <col min="11" max="19" width="10.109375" style="1"/>
    <col min="20" max="20" width="20.21875" style="1" customWidth="1"/>
    <col min="21" max="16384" width="10.109375" style="1"/>
  </cols>
  <sheetData>
    <row r="1" spans="1:29" ht="20.25" x14ac:dyDescent="0.2">
      <c r="A1" s="303" t="s">
        <v>58</v>
      </c>
      <c r="B1" s="303"/>
      <c r="C1" s="122"/>
      <c r="D1" s="122"/>
      <c r="E1" s="122"/>
      <c r="F1" s="122"/>
      <c r="G1" s="122"/>
      <c r="H1" s="122"/>
      <c r="I1" s="122"/>
      <c r="J1" s="122"/>
      <c r="K1" s="122"/>
    </row>
    <row r="2" spans="1:29" s="238" customFormat="1" ht="16.5" x14ac:dyDescent="0.2">
      <c r="A2" s="243" t="s">
        <v>193</v>
      </c>
      <c r="B2" s="243"/>
      <c r="C2" s="244"/>
      <c r="D2" s="244"/>
      <c r="E2" s="244"/>
      <c r="F2" s="244"/>
      <c r="G2" s="244"/>
      <c r="H2" s="244"/>
      <c r="I2" s="235" t="s">
        <v>101</v>
      </c>
      <c r="J2" s="235" t="s">
        <v>83</v>
      </c>
      <c r="K2" s="235" t="s">
        <v>102</v>
      </c>
    </row>
    <row r="3" spans="1:29" s="238" customFormat="1" ht="16.5" x14ac:dyDescent="0.2">
      <c r="A3" s="239" t="s">
        <v>188</v>
      </c>
      <c r="B3" s="239"/>
      <c r="J3" s="235" t="s">
        <v>261</v>
      </c>
    </row>
    <row r="4" spans="1:29" s="238" customFormat="1" ht="16.5" x14ac:dyDescent="0.2">
      <c r="A4" s="239" t="s">
        <v>187</v>
      </c>
      <c r="B4" s="239"/>
    </row>
    <row r="5" spans="1:29" s="238" customFormat="1" ht="16.5" x14ac:dyDescent="0.2">
      <c r="A5" s="239" t="s">
        <v>189</v>
      </c>
      <c r="B5" s="239"/>
      <c r="I5" s="235"/>
      <c r="J5" s="235"/>
      <c r="K5" s="235"/>
    </row>
    <row r="6" spans="1:29" x14ac:dyDescent="0.2">
      <c r="A6" s="27"/>
      <c r="B6" s="27"/>
      <c r="C6" s="27"/>
      <c r="D6" s="27"/>
      <c r="E6" s="27"/>
      <c r="F6" s="27"/>
      <c r="G6" s="27"/>
      <c r="H6" s="27"/>
      <c r="I6" s="27"/>
      <c r="J6" s="27"/>
      <c r="K6" s="27"/>
      <c r="L6" s="27"/>
      <c r="M6" s="27"/>
      <c r="N6" s="27"/>
      <c r="O6" s="27"/>
      <c r="P6" s="27"/>
      <c r="Q6" s="27"/>
      <c r="R6" s="27"/>
      <c r="S6" s="27"/>
      <c r="T6" s="27"/>
    </row>
    <row r="7" spans="1:29" ht="16.5" x14ac:dyDescent="0.3">
      <c r="A7" s="68"/>
      <c r="B7" s="68"/>
      <c r="C7" s="616" t="s">
        <v>113</v>
      </c>
      <c r="D7" s="616"/>
      <c r="E7" s="673"/>
      <c r="F7" s="99"/>
      <c r="G7" s="391"/>
      <c r="H7" s="99"/>
      <c r="I7" s="27"/>
      <c r="J7" s="27"/>
      <c r="K7" s="27"/>
      <c r="L7" s="27"/>
      <c r="M7" s="27"/>
      <c r="N7" s="27"/>
      <c r="O7" s="27"/>
      <c r="P7" s="27"/>
      <c r="Q7" s="27"/>
      <c r="R7" s="27"/>
      <c r="S7" s="27"/>
      <c r="T7" s="27"/>
    </row>
    <row r="8" spans="1:29" s="10" customFormat="1" ht="15.75" x14ac:dyDescent="0.25">
      <c r="A8" s="93"/>
      <c r="B8" s="658" t="s">
        <v>52</v>
      </c>
      <c r="C8" s="659"/>
      <c r="D8" s="610" t="s">
        <v>53</v>
      </c>
      <c r="E8" s="610"/>
      <c r="F8" s="617" t="s">
        <v>265</v>
      </c>
      <c r="G8" s="605"/>
      <c r="H8" s="119"/>
      <c r="I8" s="27"/>
      <c r="J8" s="392"/>
    </row>
    <row r="9" spans="1:29" s="10" customFormat="1" ht="13.5" x14ac:dyDescent="0.2">
      <c r="A9" s="96" t="s">
        <v>0</v>
      </c>
      <c r="B9" s="348">
        <v>2013</v>
      </c>
      <c r="C9" s="537">
        <v>2016</v>
      </c>
      <c r="D9" s="94">
        <v>2021</v>
      </c>
      <c r="E9" s="94">
        <v>2041</v>
      </c>
      <c r="F9" s="429">
        <v>2021</v>
      </c>
      <c r="G9" s="83">
        <v>2041</v>
      </c>
      <c r="H9" s="94"/>
    </row>
    <row r="10" spans="1:29" x14ac:dyDescent="0.2">
      <c r="A10" s="90" t="s">
        <v>33</v>
      </c>
      <c r="B10" s="351"/>
      <c r="C10" s="538"/>
      <c r="D10" s="58"/>
      <c r="E10" s="58"/>
      <c r="F10" s="384"/>
      <c r="G10" s="385"/>
      <c r="H10" s="118"/>
      <c r="I10" s="85"/>
      <c r="J10" s="85"/>
      <c r="K10" s="85"/>
      <c r="L10" s="85"/>
      <c r="M10" s="85"/>
      <c r="N10" s="85"/>
      <c r="O10" s="85"/>
      <c r="P10" s="85"/>
      <c r="Q10" s="85"/>
      <c r="R10" s="85"/>
      <c r="S10" s="85"/>
      <c r="T10" s="85"/>
      <c r="U10" s="85"/>
      <c r="V10" s="85"/>
      <c r="W10" s="85"/>
      <c r="X10" s="85"/>
      <c r="Y10" s="85"/>
      <c r="Z10" s="85"/>
      <c r="AA10" s="85"/>
      <c r="AB10" s="85"/>
      <c r="AC10" s="85"/>
    </row>
    <row r="11" spans="1:29" s="10" customFormat="1" ht="13.5" x14ac:dyDescent="0.25">
      <c r="A11" s="312" t="s">
        <v>6</v>
      </c>
      <c r="B11" s="365">
        <v>159800</v>
      </c>
      <c r="C11" s="539">
        <v>152200</v>
      </c>
      <c r="D11" s="313">
        <v>129200</v>
      </c>
      <c r="E11" s="313">
        <v>32000</v>
      </c>
      <c r="F11" s="435">
        <v>129200</v>
      </c>
      <c r="G11" s="436">
        <v>32000</v>
      </c>
      <c r="H11" s="21"/>
    </row>
    <row r="12" spans="1:29" s="10" customFormat="1" ht="13.5" x14ac:dyDescent="0.25">
      <c r="A12" s="312" t="s">
        <v>1</v>
      </c>
      <c r="B12" s="365">
        <v>49500</v>
      </c>
      <c r="C12" s="539">
        <v>52800</v>
      </c>
      <c r="D12" s="313">
        <v>42300</v>
      </c>
      <c r="E12" s="313">
        <v>11700</v>
      </c>
      <c r="F12" s="435" t="s">
        <v>264</v>
      </c>
      <c r="G12" s="436">
        <v>11700</v>
      </c>
      <c r="H12" s="21"/>
    </row>
    <row r="13" spans="1:29" s="10" customFormat="1" ht="13.5" x14ac:dyDescent="0.25">
      <c r="A13" s="312" t="s">
        <v>11</v>
      </c>
      <c r="B13" s="365">
        <v>126700</v>
      </c>
      <c r="C13" s="539">
        <v>121800</v>
      </c>
      <c r="D13" s="313">
        <v>104800</v>
      </c>
      <c r="E13" s="313">
        <v>25900</v>
      </c>
      <c r="F13" s="435">
        <v>104800</v>
      </c>
      <c r="G13" s="436">
        <v>25900</v>
      </c>
      <c r="H13" s="21"/>
    </row>
    <row r="14" spans="1:29" s="10" customFormat="1" ht="13.5" x14ac:dyDescent="0.25">
      <c r="A14" s="312" t="s">
        <v>31</v>
      </c>
      <c r="B14" s="365">
        <v>107400</v>
      </c>
      <c r="C14" s="539">
        <v>111600</v>
      </c>
      <c r="D14" s="313">
        <v>93400</v>
      </c>
      <c r="E14" s="313">
        <v>24400</v>
      </c>
      <c r="F14" s="435">
        <v>93400</v>
      </c>
      <c r="G14" s="436">
        <v>24400</v>
      </c>
      <c r="H14" s="21"/>
    </row>
    <row r="15" spans="1:29" s="10" customFormat="1" ht="13.5" x14ac:dyDescent="0.25">
      <c r="A15" s="312" t="s">
        <v>12</v>
      </c>
      <c r="B15" s="365">
        <v>132900</v>
      </c>
      <c r="C15" s="539">
        <v>134600</v>
      </c>
      <c r="D15" s="313">
        <v>116100</v>
      </c>
      <c r="E15" s="313">
        <v>25900</v>
      </c>
      <c r="F15" s="435">
        <v>116100</v>
      </c>
      <c r="G15" s="436">
        <v>25900</v>
      </c>
      <c r="H15" s="21"/>
    </row>
    <row r="16" spans="1:29" s="10" customFormat="1" ht="13.5" x14ac:dyDescent="0.25">
      <c r="A16" s="312" t="s">
        <v>17</v>
      </c>
      <c r="B16" s="365">
        <v>100200</v>
      </c>
      <c r="C16" s="539">
        <v>99700</v>
      </c>
      <c r="D16" s="313">
        <v>83100</v>
      </c>
      <c r="E16" s="313">
        <v>20900</v>
      </c>
      <c r="F16" s="435">
        <v>83100</v>
      </c>
      <c r="G16" s="436">
        <v>20900</v>
      </c>
      <c r="H16" s="21"/>
    </row>
    <row r="17" spans="1:8" s="10" customFormat="1" ht="13.5" x14ac:dyDescent="0.25">
      <c r="A17" s="312" t="s">
        <v>32</v>
      </c>
      <c r="B17" s="365">
        <v>119900</v>
      </c>
      <c r="C17" s="539">
        <v>115700</v>
      </c>
      <c r="D17" s="313">
        <v>94800</v>
      </c>
      <c r="E17" s="313">
        <v>25100</v>
      </c>
      <c r="F17" s="435">
        <v>94800</v>
      </c>
      <c r="G17" s="436">
        <v>25100</v>
      </c>
      <c r="H17" s="21"/>
    </row>
    <row r="18" spans="1:8" s="10" customFormat="1" ht="13.5" x14ac:dyDescent="0.25">
      <c r="A18" s="312" t="s">
        <v>19</v>
      </c>
      <c r="B18" s="365">
        <v>161800</v>
      </c>
      <c r="C18" s="539">
        <v>163200</v>
      </c>
      <c r="D18" s="313">
        <v>138600</v>
      </c>
      <c r="E18" s="313">
        <v>35200</v>
      </c>
      <c r="F18" s="435">
        <v>138600</v>
      </c>
      <c r="G18" s="436">
        <v>35200</v>
      </c>
      <c r="H18" s="21"/>
    </row>
    <row r="19" spans="1:8" s="10" customFormat="1" ht="13.5" x14ac:dyDescent="0.25">
      <c r="A19" s="312" t="s">
        <v>20</v>
      </c>
      <c r="B19" s="365">
        <v>155200</v>
      </c>
      <c r="C19" s="539">
        <v>153700</v>
      </c>
      <c r="D19" s="313">
        <v>132000</v>
      </c>
      <c r="E19" s="313">
        <v>34800</v>
      </c>
      <c r="F19" s="435">
        <v>132000</v>
      </c>
      <c r="G19" s="436">
        <v>34800</v>
      </c>
      <c r="H19" s="21"/>
    </row>
    <row r="20" spans="1:8" s="10" customFormat="1" ht="13.5" x14ac:dyDescent="0.25">
      <c r="A20" s="312" t="s">
        <v>22</v>
      </c>
      <c r="B20" s="365">
        <v>180800</v>
      </c>
      <c r="C20" s="539">
        <v>185300</v>
      </c>
      <c r="D20" s="313">
        <v>164700</v>
      </c>
      <c r="E20" s="313">
        <v>54500</v>
      </c>
      <c r="F20" s="435">
        <v>164700</v>
      </c>
      <c r="G20" s="436">
        <v>54500</v>
      </c>
      <c r="H20" s="21"/>
    </row>
    <row r="21" spans="1:8" s="10" customFormat="1" ht="13.5" x14ac:dyDescent="0.25">
      <c r="A21" s="312" t="s">
        <v>25</v>
      </c>
      <c r="B21" s="365">
        <v>164900</v>
      </c>
      <c r="C21" s="539">
        <v>160900</v>
      </c>
      <c r="D21" s="313">
        <v>135100</v>
      </c>
      <c r="E21" s="313">
        <v>36300</v>
      </c>
      <c r="F21" s="435">
        <v>135100</v>
      </c>
      <c r="G21" s="436">
        <v>36300</v>
      </c>
      <c r="H21" s="21"/>
    </row>
    <row r="22" spans="1:8" s="10" customFormat="1" ht="13.5" x14ac:dyDescent="0.25">
      <c r="A22" s="312" t="s">
        <v>27</v>
      </c>
      <c r="B22" s="365">
        <v>157500</v>
      </c>
      <c r="C22" s="539">
        <v>160500</v>
      </c>
      <c r="D22" s="313">
        <v>138200</v>
      </c>
      <c r="E22" s="313">
        <v>39900</v>
      </c>
      <c r="F22" s="435">
        <v>138200</v>
      </c>
      <c r="G22" s="436">
        <v>39900</v>
      </c>
      <c r="H22" s="21"/>
    </row>
    <row r="23" spans="1:8" s="10" customFormat="1" ht="13.5" x14ac:dyDescent="0.25">
      <c r="A23" s="312" t="s">
        <v>29</v>
      </c>
      <c r="B23" s="365">
        <v>168900</v>
      </c>
      <c r="C23" s="539">
        <v>169800</v>
      </c>
      <c r="D23" s="313">
        <v>147600</v>
      </c>
      <c r="E23" s="313">
        <v>39300</v>
      </c>
      <c r="F23" s="435">
        <v>147600</v>
      </c>
      <c r="G23" s="436">
        <v>39300</v>
      </c>
      <c r="H23" s="21"/>
    </row>
    <row r="24" spans="1:8" s="10" customFormat="1" ht="13.5" x14ac:dyDescent="0.25">
      <c r="A24" s="312" t="s">
        <v>30</v>
      </c>
      <c r="B24" s="365">
        <v>236400</v>
      </c>
      <c r="C24" s="539">
        <v>246500</v>
      </c>
      <c r="D24" s="313">
        <v>194400</v>
      </c>
      <c r="E24" s="313">
        <v>50000</v>
      </c>
      <c r="F24" s="435">
        <v>194400</v>
      </c>
      <c r="G24" s="436">
        <v>50000</v>
      </c>
      <c r="H24" s="21"/>
    </row>
    <row r="25" spans="1:8" s="10" customFormat="1" ht="13.5" x14ac:dyDescent="0.2">
      <c r="A25" s="70" t="s">
        <v>35</v>
      </c>
      <c r="B25" s="366"/>
      <c r="C25" s="540"/>
      <c r="D25" s="100"/>
      <c r="E25" s="100"/>
      <c r="F25" s="437"/>
      <c r="G25" s="438"/>
      <c r="H25" s="94"/>
    </row>
    <row r="26" spans="1:8" s="10" customFormat="1" ht="13.5" x14ac:dyDescent="0.25">
      <c r="A26" s="312" t="s">
        <v>34</v>
      </c>
      <c r="B26" s="365">
        <v>135600</v>
      </c>
      <c r="C26" s="539">
        <v>137300</v>
      </c>
      <c r="D26" s="313">
        <v>123800</v>
      </c>
      <c r="E26" s="313">
        <v>41100</v>
      </c>
      <c r="F26" s="435">
        <v>123800</v>
      </c>
      <c r="G26" s="436">
        <v>41100</v>
      </c>
      <c r="H26" s="21"/>
    </row>
    <row r="27" spans="1:8" s="10" customFormat="1" ht="13.5" x14ac:dyDescent="0.25">
      <c r="A27" s="312" t="s">
        <v>2</v>
      </c>
      <c r="B27" s="365">
        <v>387600</v>
      </c>
      <c r="C27" s="539">
        <v>394900</v>
      </c>
      <c r="D27" s="313">
        <v>357700</v>
      </c>
      <c r="E27" s="313">
        <v>117300</v>
      </c>
      <c r="F27" s="435">
        <v>357700</v>
      </c>
      <c r="G27" s="436">
        <v>117300</v>
      </c>
      <c r="H27" s="21"/>
    </row>
    <row r="28" spans="1:8" s="10" customFormat="1" ht="13.5" x14ac:dyDescent="0.25">
      <c r="A28" s="312" t="s">
        <v>3</v>
      </c>
      <c r="B28" s="365">
        <v>185000</v>
      </c>
      <c r="C28" s="539">
        <v>191700</v>
      </c>
      <c r="D28" s="313">
        <v>169000</v>
      </c>
      <c r="E28" s="313">
        <v>52200</v>
      </c>
      <c r="F28" s="435">
        <v>169000</v>
      </c>
      <c r="G28" s="436">
        <v>52200</v>
      </c>
      <c r="H28" s="21"/>
    </row>
    <row r="29" spans="1:8" s="10" customFormat="1" ht="13.5" x14ac:dyDescent="0.25">
      <c r="A29" s="312" t="s">
        <v>4</v>
      </c>
      <c r="B29" s="365">
        <v>203200</v>
      </c>
      <c r="C29" s="539">
        <v>211900</v>
      </c>
      <c r="D29" s="313">
        <v>185300</v>
      </c>
      <c r="E29" s="313">
        <v>51200</v>
      </c>
      <c r="F29" s="435">
        <v>185300</v>
      </c>
      <c r="G29" s="436">
        <v>51200</v>
      </c>
      <c r="H29" s="21"/>
    </row>
    <row r="30" spans="1:8" s="10" customFormat="1" ht="13.5" x14ac:dyDescent="0.25">
      <c r="A30" s="312" t="s">
        <v>5</v>
      </c>
      <c r="B30" s="365">
        <v>269700</v>
      </c>
      <c r="C30" s="539">
        <v>254500</v>
      </c>
      <c r="D30" s="313">
        <v>230200</v>
      </c>
      <c r="E30" s="313">
        <v>67200</v>
      </c>
      <c r="F30" s="435">
        <v>230200</v>
      </c>
      <c r="G30" s="436">
        <v>67200</v>
      </c>
      <c r="H30" s="21"/>
    </row>
    <row r="31" spans="1:8" s="10" customFormat="1" ht="13.5" x14ac:dyDescent="0.25">
      <c r="A31" s="312" t="s">
        <v>7</v>
      </c>
      <c r="B31" s="365">
        <v>250200</v>
      </c>
      <c r="C31" s="539">
        <v>235300</v>
      </c>
      <c r="D31" s="313">
        <v>211300</v>
      </c>
      <c r="E31" s="313">
        <v>56700</v>
      </c>
      <c r="F31" s="435">
        <v>211300</v>
      </c>
      <c r="G31" s="436">
        <v>56700</v>
      </c>
      <c r="H31" s="21"/>
    </row>
    <row r="32" spans="1:8" s="10" customFormat="1" ht="13.5" x14ac:dyDescent="0.25">
      <c r="A32" s="312" t="s">
        <v>8</v>
      </c>
      <c r="B32" s="365">
        <v>277100</v>
      </c>
      <c r="C32" s="539">
        <v>285300</v>
      </c>
      <c r="D32" s="313">
        <v>251800</v>
      </c>
      <c r="E32" s="313">
        <v>74700</v>
      </c>
      <c r="F32" s="435">
        <v>251800</v>
      </c>
      <c r="G32" s="436" t="s">
        <v>264</v>
      </c>
      <c r="H32" s="21"/>
    </row>
    <row r="33" spans="1:19" s="10" customFormat="1" ht="13.5" x14ac:dyDescent="0.25">
      <c r="A33" s="312" t="s">
        <v>9</v>
      </c>
      <c r="B33" s="365">
        <v>353700</v>
      </c>
      <c r="C33" s="539">
        <v>364300</v>
      </c>
      <c r="D33" s="313">
        <v>335100</v>
      </c>
      <c r="E33" s="313">
        <v>153900</v>
      </c>
      <c r="F33" s="435">
        <v>335100</v>
      </c>
      <c r="G33" s="436">
        <v>153900</v>
      </c>
      <c r="H33" s="21"/>
    </row>
    <row r="34" spans="1:19" s="10" customFormat="1" ht="13.5" x14ac:dyDescent="0.25">
      <c r="A34" s="312" t="s">
        <v>10</v>
      </c>
      <c r="B34" s="365">
        <v>214500</v>
      </c>
      <c r="C34" s="539">
        <v>221700</v>
      </c>
      <c r="D34" s="313">
        <v>192200</v>
      </c>
      <c r="E34" s="313">
        <v>58900</v>
      </c>
      <c r="F34" s="435">
        <v>192200</v>
      </c>
      <c r="G34" s="436">
        <v>58900</v>
      </c>
      <c r="H34" s="21"/>
    </row>
    <row r="35" spans="1:19" s="10" customFormat="1" ht="13.5" x14ac:dyDescent="0.25">
      <c r="A35" s="312" t="s">
        <v>13</v>
      </c>
      <c r="B35" s="365">
        <v>141600</v>
      </c>
      <c r="C35" s="539">
        <v>141800</v>
      </c>
      <c r="D35" s="313">
        <v>124800</v>
      </c>
      <c r="E35" s="313">
        <v>32100</v>
      </c>
      <c r="F35" s="435">
        <v>124800</v>
      </c>
      <c r="G35" s="436">
        <v>32100</v>
      </c>
      <c r="H35" s="21"/>
    </row>
    <row r="36" spans="1:19" s="10" customFormat="1" ht="13.5" x14ac:dyDescent="0.25">
      <c r="A36" s="312" t="s">
        <v>14</v>
      </c>
      <c r="B36" s="365">
        <v>352800</v>
      </c>
      <c r="C36" s="539">
        <v>354300</v>
      </c>
      <c r="D36" s="313">
        <v>328200</v>
      </c>
      <c r="E36" s="313">
        <v>164300</v>
      </c>
      <c r="F36" s="435">
        <v>328200</v>
      </c>
      <c r="G36" s="436">
        <v>164300</v>
      </c>
      <c r="H36" s="21"/>
    </row>
    <row r="37" spans="1:19" s="10" customFormat="1" ht="13.5" x14ac:dyDescent="0.25">
      <c r="A37" s="312" t="s">
        <v>15</v>
      </c>
      <c r="B37" s="365">
        <v>402900</v>
      </c>
      <c r="C37" s="539">
        <v>417000</v>
      </c>
      <c r="D37" s="313">
        <v>382100</v>
      </c>
      <c r="E37" s="313">
        <v>153700</v>
      </c>
      <c r="F37" s="435">
        <v>382100</v>
      </c>
      <c r="G37" s="436">
        <v>153700</v>
      </c>
      <c r="H37" s="21"/>
    </row>
    <row r="38" spans="1:19" s="10" customFormat="1" ht="13.5" x14ac:dyDescent="0.25">
      <c r="A38" s="312" t="s">
        <v>16</v>
      </c>
      <c r="B38" s="365">
        <v>273200</v>
      </c>
      <c r="C38" s="539">
        <v>288900</v>
      </c>
      <c r="D38" s="313">
        <v>249400</v>
      </c>
      <c r="E38" s="313">
        <v>77700</v>
      </c>
      <c r="F38" s="435">
        <v>249400</v>
      </c>
      <c r="G38" s="436">
        <v>77700</v>
      </c>
      <c r="H38" s="21"/>
    </row>
    <row r="39" spans="1:19" s="10" customFormat="1" ht="13.5" x14ac:dyDescent="0.25">
      <c r="A39" s="312" t="s">
        <v>18</v>
      </c>
      <c r="B39" s="365">
        <v>139900</v>
      </c>
      <c r="C39" s="539">
        <v>159700</v>
      </c>
      <c r="D39" s="313">
        <v>142800</v>
      </c>
      <c r="E39" s="313">
        <v>45600</v>
      </c>
      <c r="F39" s="435">
        <v>142800</v>
      </c>
      <c r="G39" s="436">
        <v>45600</v>
      </c>
      <c r="H39" s="21"/>
    </row>
    <row r="40" spans="1:19" s="10" customFormat="1" ht="13.5" x14ac:dyDescent="0.25">
      <c r="A40" s="312" t="s">
        <v>21</v>
      </c>
      <c r="B40" s="365">
        <v>131100</v>
      </c>
      <c r="C40" s="539">
        <v>131400</v>
      </c>
      <c r="D40" s="313">
        <v>117200</v>
      </c>
      <c r="E40" s="313">
        <v>29900</v>
      </c>
      <c r="F40" s="435">
        <v>117200</v>
      </c>
      <c r="G40" s="436">
        <v>29900</v>
      </c>
      <c r="H40" s="21"/>
    </row>
    <row r="41" spans="1:19" s="10" customFormat="1" ht="13.5" x14ac:dyDescent="0.25">
      <c r="A41" s="312" t="s">
        <v>23</v>
      </c>
      <c r="B41" s="365">
        <v>246400</v>
      </c>
      <c r="C41" s="539">
        <v>256000</v>
      </c>
      <c r="D41" s="313">
        <v>225600</v>
      </c>
      <c r="E41" s="313">
        <v>73300</v>
      </c>
      <c r="F41" s="435">
        <v>225600</v>
      </c>
      <c r="G41" s="436">
        <v>73300</v>
      </c>
      <c r="H41" s="21"/>
    </row>
    <row r="42" spans="1:19" s="10" customFormat="1" ht="13.5" x14ac:dyDescent="0.25">
      <c r="A42" s="312" t="s">
        <v>24</v>
      </c>
      <c r="B42" s="365">
        <v>143400</v>
      </c>
      <c r="C42" s="539">
        <v>163200</v>
      </c>
      <c r="D42" s="313">
        <v>146100</v>
      </c>
      <c r="E42" s="313">
        <v>41900</v>
      </c>
      <c r="F42" s="435">
        <v>146100</v>
      </c>
      <c r="G42" s="436">
        <v>41900</v>
      </c>
      <c r="H42" s="21"/>
    </row>
    <row r="43" spans="1:19" s="10" customFormat="1" ht="13.5" x14ac:dyDescent="0.25">
      <c r="A43" s="312" t="s">
        <v>26</v>
      </c>
      <c r="B43" s="365">
        <v>115300</v>
      </c>
      <c r="C43" s="539">
        <v>112200</v>
      </c>
      <c r="D43" s="313">
        <v>99000</v>
      </c>
      <c r="E43" s="313">
        <v>26900</v>
      </c>
      <c r="F43" s="435">
        <v>99000</v>
      </c>
      <c r="G43" s="436">
        <v>26900</v>
      </c>
      <c r="H43" s="21"/>
    </row>
    <row r="44" spans="1:19" s="10" customFormat="1" ht="13.5" x14ac:dyDescent="0.25">
      <c r="A44" s="312" t="s">
        <v>28</v>
      </c>
      <c r="B44" s="365">
        <v>175000</v>
      </c>
      <c r="C44" s="539">
        <v>176300</v>
      </c>
      <c r="D44" s="313">
        <v>153000</v>
      </c>
      <c r="E44" s="313">
        <v>43800</v>
      </c>
      <c r="F44" s="435">
        <v>153000</v>
      </c>
      <c r="G44" s="436">
        <v>42800</v>
      </c>
      <c r="H44" s="21"/>
    </row>
    <row r="45" spans="1:19" x14ac:dyDescent="0.2">
      <c r="A45" s="27"/>
      <c r="B45" s="27"/>
      <c r="C45" s="27"/>
      <c r="D45" s="27"/>
      <c r="E45" s="27"/>
      <c r="F45" s="27"/>
      <c r="G45" s="27"/>
      <c r="H45" s="27"/>
      <c r="I45" s="27"/>
      <c r="J45" s="27"/>
      <c r="K45" s="27"/>
      <c r="L45" s="27"/>
      <c r="M45" s="27"/>
      <c r="N45" s="27"/>
      <c r="O45" s="27"/>
      <c r="P45" s="27"/>
      <c r="Q45" s="27"/>
      <c r="R45" s="27"/>
      <c r="S45" s="27"/>
    </row>
    <row r="46" spans="1:19" ht="15.75" x14ac:dyDescent="0.25">
      <c r="A46" s="5" t="s">
        <v>278</v>
      </c>
      <c r="B46" s="5"/>
    </row>
    <row r="47" spans="1:19" ht="15.75" customHeight="1" x14ac:dyDescent="0.25">
      <c r="A47" s="360" t="s">
        <v>279</v>
      </c>
      <c r="B47" s="458"/>
      <c r="C47" s="458"/>
      <c r="D47" s="458"/>
      <c r="E47" s="458"/>
      <c r="F47" s="458"/>
      <c r="G47" s="458"/>
    </row>
    <row r="48" spans="1:19" ht="15.75" x14ac:dyDescent="0.25">
      <c r="A48" s="5" t="s">
        <v>280</v>
      </c>
      <c r="B48" s="5"/>
    </row>
    <row r="49" spans="1:7" ht="15.75" x14ac:dyDescent="0.25">
      <c r="A49" s="360" t="s">
        <v>276</v>
      </c>
      <c r="B49" s="5"/>
    </row>
    <row r="50" spans="1:7" ht="15.75" customHeight="1" x14ac:dyDescent="0.2">
      <c r="A50" s="672" t="s">
        <v>281</v>
      </c>
      <c r="B50" s="672"/>
      <c r="C50" s="672"/>
      <c r="D50" s="672"/>
      <c r="E50" s="672"/>
      <c r="F50" s="672"/>
      <c r="G50" s="672"/>
    </row>
    <row r="51" spans="1:7" ht="15.75" customHeight="1" x14ac:dyDescent="0.2">
      <c r="A51" s="672"/>
      <c r="B51" s="672"/>
      <c r="C51" s="672"/>
      <c r="D51" s="672"/>
      <c r="E51" s="672"/>
      <c r="F51" s="672"/>
      <c r="G51" s="672"/>
    </row>
    <row r="52" spans="1:7" ht="15.75" x14ac:dyDescent="0.25">
      <c r="A52" s="5" t="s">
        <v>133</v>
      </c>
      <c r="B52" s="5"/>
    </row>
    <row r="54" spans="1:7" ht="15.75" x14ac:dyDescent="0.25">
      <c r="A54" s="5" t="s">
        <v>134</v>
      </c>
      <c r="B54" s="5"/>
    </row>
    <row r="55" spans="1:7" ht="15.75" x14ac:dyDescent="0.25">
      <c r="A55" s="5" t="s">
        <v>139</v>
      </c>
      <c r="B55" s="5"/>
    </row>
    <row r="56" spans="1:7" ht="15.75" x14ac:dyDescent="0.25">
      <c r="A56" s="5" t="s">
        <v>135</v>
      </c>
      <c r="B56" s="5"/>
    </row>
    <row r="57" spans="1:7" ht="15.75" x14ac:dyDescent="0.25">
      <c r="A57" s="5" t="s">
        <v>136</v>
      </c>
      <c r="B57" s="5"/>
    </row>
    <row r="58" spans="1:7" ht="15.75" x14ac:dyDescent="0.25">
      <c r="A58" s="5" t="s">
        <v>137</v>
      </c>
      <c r="B58" s="5"/>
    </row>
    <row r="59" spans="1:7" ht="15.75" x14ac:dyDescent="0.25">
      <c r="A59" s="5" t="s">
        <v>138</v>
      </c>
      <c r="B59" s="5"/>
    </row>
    <row r="60" spans="1:7" ht="15.75" x14ac:dyDescent="0.25">
      <c r="A60" s="5"/>
      <c r="B60" s="5"/>
    </row>
    <row r="61" spans="1:7" ht="15.75" x14ac:dyDescent="0.25">
      <c r="A61" s="5" t="s">
        <v>210</v>
      </c>
      <c r="B61" s="5"/>
    </row>
  </sheetData>
  <mergeCells count="5">
    <mergeCell ref="A50:G51"/>
    <mergeCell ref="D8:E8"/>
    <mergeCell ref="C7:E7"/>
    <mergeCell ref="B8:C8"/>
    <mergeCell ref="F8:G8"/>
  </mergeCells>
  <conditionalFormatting sqref="F36:G37">
    <cfRule type="expression" dxfId="29" priority="3">
      <formula>D36&lt;&gt;F36</formula>
    </cfRule>
  </conditionalFormatting>
  <conditionalFormatting sqref="F21:G21">
    <cfRule type="expression" dxfId="28" priority="2">
      <formula>D21&lt;&gt;F21</formula>
    </cfRule>
  </conditionalFormatting>
  <conditionalFormatting sqref="F39:G39">
    <cfRule type="expression" dxfId="27" priority="1">
      <formula>D39&lt;&gt;F39</formula>
    </cfRule>
  </conditionalFormatting>
  <hyperlinks>
    <hyperlink ref="J2" location="Contents!A1" display="Back to contents" xr:uid="{00000000-0004-0000-0A00-000000000000}"/>
    <hyperlink ref="I2" location="'Outcome 3c Car ownership'!A1" display="Back" xr:uid="{00000000-0004-0000-0A00-000001000000}"/>
    <hyperlink ref="K2" location="'Outcome 4b NOx'!A1" display="Next" xr:uid="{00000000-0004-0000-0A00-000002000000}"/>
    <hyperlink ref="J3" location="'Borough dashboard'!A1" display="Back to borough dashboard" xr:uid="{00000000-0004-0000-0A00-000003000000}"/>
    <hyperlink ref="A49" r:id="rId1" xr:uid="{00000000-0004-0000-0A00-000004000000}"/>
    <hyperlink ref="A47" r:id="rId2" xr:uid="{00000000-0004-0000-0A00-000005000000}"/>
  </hyperlinks>
  <pageMargins left="0.70866141732283472" right="0.70866141732283472" top="0.74803149606299213" bottom="0.74803149606299213" header="0.31496062992125984" footer="0.31496062992125984"/>
  <pageSetup paperSize="9" scale="68"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8D48"/>
    <pageSetUpPr fitToPage="1"/>
  </sheetPr>
  <dimension ref="A1:AD61"/>
  <sheetViews>
    <sheetView workbookViewId="0"/>
  </sheetViews>
  <sheetFormatPr defaultRowHeight="15" x14ac:dyDescent="0.2"/>
  <cols>
    <col min="1" max="1" width="23.5546875" style="1" customWidth="1"/>
    <col min="2" max="2" width="10.21875" style="1" customWidth="1"/>
    <col min="3" max="7" width="10.33203125" style="1" customWidth="1"/>
    <col min="8" max="8" width="4.88671875" style="1" customWidth="1"/>
    <col min="9" max="9" width="8.88671875" style="1"/>
    <col min="10" max="10" width="21.77734375" style="1" customWidth="1"/>
    <col min="11" max="25" width="8.88671875" style="1"/>
    <col min="26" max="26" width="23.44140625" style="1" customWidth="1"/>
    <col min="27" max="16384" width="8.88671875" style="1"/>
  </cols>
  <sheetData>
    <row r="1" spans="1:30" ht="20.25" x14ac:dyDescent="0.2">
      <c r="A1" s="303" t="s">
        <v>58</v>
      </c>
      <c r="B1" s="303"/>
      <c r="C1" s="122"/>
      <c r="D1" s="122"/>
      <c r="E1" s="122"/>
      <c r="F1" s="122"/>
      <c r="G1" s="122"/>
      <c r="H1" s="122"/>
      <c r="I1" s="122"/>
      <c r="J1" s="122"/>
      <c r="K1" s="122"/>
    </row>
    <row r="2" spans="1:30" s="238" customFormat="1" ht="16.5" x14ac:dyDescent="0.2">
      <c r="A2" s="243" t="s">
        <v>192</v>
      </c>
      <c r="B2" s="243"/>
      <c r="C2" s="244"/>
      <c r="D2" s="244"/>
      <c r="E2" s="244"/>
      <c r="F2" s="244"/>
      <c r="G2" s="244"/>
      <c r="H2" s="244"/>
      <c r="I2" s="235" t="s">
        <v>101</v>
      </c>
      <c r="J2" s="235" t="s">
        <v>83</v>
      </c>
      <c r="K2" s="235" t="s">
        <v>102</v>
      </c>
    </row>
    <row r="3" spans="1:30" s="238" customFormat="1" ht="16.5" x14ac:dyDescent="0.2">
      <c r="A3" s="239" t="s">
        <v>191</v>
      </c>
      <c r="B3" s="239"/>
      <c r="J3" s="235" t="s">
        <v>261</v>
      </c>
    </row>
    <row r="4" spans="1:30" s="238" customFormat="1" ht="16.5" x14ac:dyDescent="0.2">
      <c r="A4" s="239" t="s">
        <v>197</v>
      </c>
      <c r="B4" s="239"/>
    </row>
    <row r="5" spans="1:30" s="238" customFormat="1" ht="16.5" x14ac:dyDescent="0.2">
      <c r="A5" s="239" t="s">
        <v>190</v>
      </c>
      <c r="B5" s="239"/>
    </row>
    <row r="7" spans="1:30" ht="16.5" x14ac:dyDescent="0.3">
      <c r="A7" s="68"/>
      <c r="B7" s="68"/>
      <c r="C7" s="605" t="s">
        <v>119</v>
      </c>
      <c r="D7" s="605"/>
      <c r="E7" s="675"/>
      <c r="F7" s="390"/>
      <c r="G7" s="390"/>
      <c r="H7" s="131"/>
    </row>
    <row r="8" spans="1:30" ht="15.75" x14ac:dyDescent="0.25">
      <c r="A8" s="93"/>
      <c r="B8" s="658" t="s">
        <v>52</v>
      </c>
      <c r="C8" s="659"/>
      <c r="D8" s="610" t="s">
        <v>53</v>
      </c>
      <c r="E8" s="610"/>
      <c r="F8" s="617" t="s">
        <v>265</v>
      </c>
      <c r="G8" s="605"/>
      <c r="H8" s="119"/>
      <c r="J8" s="392"/>
    </row>
    <row r="9" spans="1:30" x14ac:dyDescent="0.2">
      <c r="A9" s="101" t="s">
        <v>0</v>
      </c>
      <c r="B9" s="348">
        <v>2013</v>
      </c>
      <c r="C9" s="537">
        <v>2016</v>
      </c>
      <c r="D9" s="103">
        <v>2021</v>
      </c>
      <c r="E9" s="103">
        <v>2041</v>
      </c>
      <c r="F9" s="429">
        <v>2021</v>
      </c>
      <c r="G9" s="83">
        <v>2041</v>
      </c>
      <c r="H9" s="94"/>
    </row>
    <row r="10" spans="1:30" x14ac:dyDescent="0.2">
      <c r="A10" s="90" t="s">
        <v>33</v>
      </c>
      <c r="B10" s="351"/>
      <c r="C10" s="538"/>
      <c r="D10" s="58"/>
      <c r="E10" s="58"/>
      <c r="F10" s="384"/>
      <c r="G10" s="385"/>
      <c r="H10" s="118"/>
      <c r="I10" s="85"/>
      <c r="J10" s="85"/>
      <c r="K10" s="85"/>
      <c r="L10" s="85"/>
      <c r="M10" s="85"/>
      <c r="N10" s="85"/>
      <c r="O10" s="85"/>
      <c r="P10" s="85"/>
      <c r="Q10" s="85"/>
      <c r="R10" s="85"/>
      <c r="S10" s="85"/>
      <c r="T10" s="85"/>
      <c r="U10" s="85"/>
      <c r="V10" s="85"/>
      <c r="W10" s="85"/>
      <c r="X10" s="85"/>
      <c r="Y10" s="85"/>
      <c r="Z10" s="85"/>
      <c r="AA10" s="85"/>
      <c r="AB10" s="85"/>
      <c r="AC10" s="85"/>
      <c r="AD10" s="85"/>
    </row>
    <row r="11" spans="1:30" s="10" customFormat="1" ht="13.5" x14ac:dyDescent="0.25">
      <c r="A11" s="312" t="s">
        <v>6</v>
      </c>
      <c r="B11" s="365">
        <v>660</v>
      </c>
      <c r="C11" s="539">
        <v>510</v>
      </c>
      <c r="D11" s="313">
        <v>190</v>
      </c>
      <c r="E11" s="313">
        <v>30</v>
      </c>
      <c r="F11" s="428">
        <v>190</v>
      </c>
      <c r="G11" s="266">
        <v>30</v>
      </c>
      <c r="H11" s="21"/>
    </row>
    <row r="12" spans="1:30" s="10" customFormat="1" ht="13.5" x14ac:dyDescent="0.25">
      <c r="A12" s="312" t="s">
        <v>1</v>
      </c>
      <c r="B12" s="365">
        <v>250</v>
      </c>
      <c r="C12" s="539">
        <v>210</v>
      </c>
      <c r="D12" s="313">
        <v>70</v>
      </c>
      <c r="E12" s="313">
        <v>10</v>
      </c>
      <c r="F12" s="428" t="s">
        <v>264</v>
      </c>
      <c r="G12" s="266">
        <v>10</v>
      </c>
      <c r="H12" s="21"/>
    </row>
    <row r="13" spans="1:30" s="10" customFormat="1" ht="13.5" x14ac:dyDescent="0.25">
      <c r="A13" s="312" t="s">
        <v>11</v>
      </c>
      <c r="B13" s="365">
        <v>530</v>
      </c>
      <c r="C13" s="539">
        <v>430</v>
      </c>
      <c r="D13" s="313">
        <v>160</v>
      </c>
      <c r="E13" s="313">
        <v>20</v>
      </c>
      <c r="F13" s="428">
        <v>160</v>
      </c>
      <c r="G13" s="266">
        <v>20</v>
      </c>
      <c r="H13" s="21"/>
    </row>
    <row r="14" spans="1:30" s="10" customFormat="1" ht="13.5" x14ac:dyDescent="0.25">
      <c r="A14" s="312" t="s">
        <v>31</v>
      </c>
      <c r="B14" s="365">
        <v>420</v>
      </c>
      <c r="C14" s="539">
        <v>370</v>
      </c>
      <c r="D14" s="313">
        <v>140</v>
      </c>
      <c r="E14" s="313">
        <v>20</v>
      </c>
      <c r="F14" s="428">
        <v>140</v>
      </c>
      <c r="G14" s="266">
        <v>20</v>
      </c>
      <c r="H14" s="21"/>
    </row>
    <row r="15" spans="1:30" s="10" customFormat="1" ht="13.5" x14ac:dyDescent="0.25">
      <c r="A15" s="312" t="s">
        <v>12</v>
      </c>
      <c r="B15" s="365">
        <v>520</v>
      </c>
      <c r="C15" s="539">
        <v>470</v>
      </c>
      <c r="D15" s="313">
        <v>170</v>
      </c>
      <c r="E15" s="313">
        <v>20</v>
      </c>
      <c r="F15" s="428">
        <v>170</v>
      </c>
      <c r="G15" s="266">
        <v>20</v>
      </c>
      <c r="H15" s="21"/>
    </row>
    <row r="16" spans="1:30" s="10" customFormat="1" ht="13.5" x14ac:dyDescent="0.25">
      <c r="A16" s="312" t="s">
        <v>17</v>
      </c>
      <c r="B16" s="365">
        <v>430</v>
      </c>
      <c r="C16" s="539">
        <v>350</v>
      </c>
      <c r="D16" s="313">
        <v>130</v>
      </c>
      <c r="E16" s="313">
        <v>20</v>
      </c>
      <c r="F16" s="428">
        <v>130</v>
      </c>
      <c r="G16" s="266">
        <v>20</v>
      </c>
      <c r="H16" s="21"/>
    </row>
    <row r="17" spans="1:9" s="10" customFormat="1" ht="13.5" x14ac:dyDescent="0.25">
      <c r="A17" s="312" t="s">
        <v>32</v>
      </c>
      <c r="B17" s="365">
        <v>510</v>
      </c>
      <c r="C17" s="539">
        <v>400</v>
      </c>
      <c r="D17" s="313">
        <v>150</v>
      </c>
      <c r="E17" s="313">
        <v>20</v>
      </c>
      <c r="F17" s="428">
        <v>150</v>
      </c>
      <c r="G17" s="266">
        <v>20</v>
      </c>
      <c r="H17" s="21"/>
    </row>
    <row r="18" spans="1:9" s="10" customFormat="1" ht="13.5" x14ac:dyDescent="0.25">
      <c r="A18" s="312" t="s">
        <v>19</v>
      </c>
      <c r="B18" s="365">
        <v>690</v>
      </c>
      <c r="C18" s="539">
        <v>540</v>
      </c>
      <c r="D18" s="313">
        <v>210</v>
      </c>
      <c r="E18" s="313">
        <v>30</v>
      </c>
      <c r="F18" s="428">
        <v>210</v>
      </c>
      <c r="G18" s="266">
        <v>30</v>
      </c>
      <c r="H18" s="21"/>
    </row>
    <row r="19" spans="1:9" s="10" customFormat="1" ht="13.5" x14ac:dyDescent="0.25">
      <c r="A19" s="312" t="s">
        <v>20</v>
      </c>
      <c r="B19" s="365">
        <v>610</v>
      </c>
      <c r="C19" s="539">
        <v>500</v>
      </c>
      <c r="D19" s="313">
        <v>200</v>
      </c>
      <c r="E19" s="313">
        <v>30</v>
      </c>
      <c r="F19" s="428">
        <v>200</v>
      </c>
      <c r="G19" s="266">
        <v>30</v>
      </c>
      <c r="H19" s="21"/>
    </row>
    <row r="20" spans="1:9" s="10" customFormat="1" ht="13.5" x14ac:dyDescent="0.25">
      <c r="A20" s="312" t="s">
        <v>22</v>
      </c>
      <c r="B20" s="365">
        <v>680</v>
      </c>
      <c r="C20" s="539">
        <v>600</v>
      </c>
      <c r="D20" s="313">
        <v>240</v>
      </c>
      <c r="E20" s="313">
        <v>30</v>
      </c>
      <c r="F20" s="428">
        <v>240</v>
      </c>
      <c r="G20" s="266">
        <v>30</v>
      </c>
      <c r="H20" s="21"/>
    </row>
    <row r="21" spans="1:9" s="10" customFormat="1" ht="13.5" x14ac:dyDescent="0.25">
      <c r="A21" s="312" t="s">
        <v>25</v>
      </c>
      <c r="B21" s="365">
        <v>720</v>
      </c>
      <c r="C21" s="539">
        <v>530</v>
      </c>
      <c r="D21" s="313">
        <v>200</v>
      </c>
      <c r="E21" s="313">
        <v>30</v>
      </c>
      <c r="F21" s="428">
        <v>200</v>
      </c>
      <c r="G21" s="266">
        <v>30</v>
      </c>
      <c r="H21" s="21"/>
    </row>
    <row r="22" spans="1:9" s="10" customFormat="1" ht="13.5" x14ac:dyDescent="0.25">
      <c r="A22" s="312" t="s">
        <v>27</v>
      </c>
      <c r="B22" s="365">
        <v>630</v>
      </c>
      <c r="C22" s="539">
        <v>540</v>
      </c>
      <c r="D22" s="313">
        <v>220</v>
      </c>
      <c r="E22" s="313">
        <v>30</v>
      </c>
      <c r="F22" s="428">
        <v>220</v>
      </c>
      <c r="G22" s="266">
        <v>30</v>
      </c>
      <c r="H22" s="21"/>
    </row>
    <row r="23" spans="1:9" s="10" customFormat="1" ht="13.5" x14ac:dyDescent="0.25">
      <c r="A23" s="312" t="s">
        <v>29</v>
      </c>
      <c r="B23" s="365">
        <v>650</v>
      </c>
      <c r="C23" s="539">
        <v>520</v>
      </c>
      <c r="D23" s="313">
        <v>230</v>
      </c>
      <c r="E23" s="313">
        <v>30</v>
      </c>
      <c r="F23" s="428">
        <v>230</v>
      </c>
      <c r="G23" s="266">
        <v>30</v>
      </c>
      <c r="H23" s="21"/>
    </row>
    <row r="24" spans="1:9" s="10" customFormat="1" ht="13.5" x14ac:dyDescent="0.25">
      <c r="A24" s="312" t="s">
        <v>30</v>
      </c>
      <c r="B24" s="365">
        <v>1090</v>
      </c>
      <c r="C24" s="539">
        <v>910</v>
      </c>
      <c r="D24" s="313">
        <v>310</v>
      </c>
      <c r="E24" s="313">
        <v>40</v>
      </c>
      <c r="F24" s="428">
        <v>310</v>
      </c>
      <c r="G24" s="266">
        <v>40</v>
      </c>
      <c r="H24" s="21"/>
    </row>
    <row r="25" spans="1:9" s="10" customFormat="1" ht="13.5" x14ac:dyDescent="0.2">
      <c r="A25" s="70" t="s">
        <v>35</v>
      </c>
      <c r="B25" s="366"/>
      <c r="C25" s="540"/>
      <c r="D25" s="100"/>
      <c r="E25" s="100"/>
      <c r="F25" s="430"/>
      <c r="G25" s="185"/>
      <c r="H25" s="94"/>
      <c r="I25" s="94"/>
    </row>
    <row r="26" spans="1:9" s="10" customFormat="1" ht="13.5" x14ac:dyDescent="0.25">
      <c r="A26" s="312" t="s">
        <v>34</v>
      </c>
      <c r="B26" s="365">
        <v>470</v>
      </c>
      <c r="C26" s="539">
        <v>410</v>
      </c>
      <c r="D26" s="313">
        <v>190</v>
      </c>
      <c r="E26" s="313">
        <v>30</v>
      </c>
      <c r="F26" s="428">
        <v>190</v>
      </c>
      <c r="G26" s="266">
        <v>30</v>
      </c>
      <c r="H26" s="21"/>
    </row>
    <row r="27" spans="1:9" s="10" customFormat="1" ht="13.5" x14ac:dyDescent="0.25">
      <c r="A27" s="312" t="s">
        <v>2</v>
      </c>
      <c r="B27" s="365">
        <v>1300</v>
      </c>
      <c r="C27" s="539">
        <v>1160</v>
      </c>
      <c r="D27" s="313">
        <v>560</v>
      </c>
      <c r="E27" s="313">
        <v>80</v>
      </c>
      <c r="F27" s="428">
        <v>560</v>
      </c>
      <c r="G27" s="266">
        <v>80</v>
      </c>
      <c r="H27" s="21"/>
    </row>
    <row r="28" spans="1:9" s="10" customFormat="1" ht="13.5" x14ac:dyDescent="0.25">
      <c r="A28" s="312" t="s">
        <v>3</v>
      </c>
      <c r="B28" s="365">
        <v>610</v>
      </c>
      <c r="C28" s="539">
        <v>560</v>
      </c>
      <c r="D28" s="313">
        <v>270</v>
      </c>
      <c r="E28" s="313">
        <v>30</v>
      </c>
      <c r="F28" s="428">
        <v>270</v>
      </c>
      <c r="G28" s="266">
        <v>30</v>
      </c>
      <c r="H28" s="21"/>
    </row>
    <row r="29" spans="1:9" s="10" customFormat="1" ht="13.5" x14ac:dyDescent="0.25">
      <c r="A29" s="312" t="s">
        <v>4</v>
      </c>
      <c r="B29" s="365">
        <v>750</v>
      </c>
      <c r="C29" s="539">
        <v>670</v>
      </c>
      <c r="D29" s="313">
        <v>290</v>
      </c>
      <c r="E29" s="313">
        <v>40</v>
      </c>
      <c r="F29" s="428">
        <v>290</v>
      </c>
      <c r="G29" s="266">
        <v>40</v>
      </c>
      <c r="H29" s="21"/>
    </row>
    <row r="30" spans="1:9" s="10" customFormat="1" ht="13.5" x14ac:dyDescent="0.25">
      <c r="A30" s="312" t="s">
        <v>5</v>
      </c>
      <c r="B30" s="365">
        <v>890</v>
      </c>
      <c r="C30" s="539">
        <v>740</v>
      </c>
      <c r="D30" s="313">
        <v>380</v>
      </c>
      <c r="E30" s="313">
        <v>50</v>
      </c>
      <c r="F30" s="428">
        <v>380</v>
      </c>
      <c r="G30" s="266">
        <v>50</v>
      </c>
      <c r="H30" s="21"/>
    </row>
    <row r="31" spans="1:9" s="10" customFormat="1" ht="13.5" x14ac:dyDescent="0.25">
      <c r="A31" s="312" t="s">
        <v>7</v>
      </c>
      <c r="B31" s="365">
        <v>890</v>
      </c>
      <c r="C31" s="539">
        <v>710</v>
      </c>
      <c r="D31" s="313">
        <v>330</v>
      </c>
      <c r="E31" s="313">
        <v>40</v>
      </c>
      <c r="F31" s="428">
        <v>330</v>
      </c>
      <c r="G31" s="266">
        <v>40</v>
      </c>
      <c r="H31" s="21"/>
    </row>
    <row r="32" spans="1:9" s="10" customFormat="1" ht="13.5" x14ac:dyDescent="0.25">
      <c r="A32" s="312" t="s">
        <v>8</v>
      </c>
      <c r="B32" s="365">
        <v>990</v>
      </c>
      <c r="C32" s="539">
        <v>900</v>
      </c>
      <c r="D32" s="313">
        <v>390</v>
      </c>
      <c r="E32" s="313">
        <v>50</v>
      </c>
      <c r="F32" s="428">
        <v>390</v>
      </c>
      <c r="G32" s="266" t="s">
        <v>264</v>
      </c>
      <c r="H32" s="21"/>
    </row>
    <row r="33" spans="1:8" s="10" customFormat="1" ht="13.5" x14ac:dyDescent="0.25">
      <c r="A33" s="312" t="s">
        <v>9</v>
      </c>
      <c r="B33" s="365">
        <v>1180</v>
      </c>
      <c r="C33" s="539">
        <v>1040</v>
      </c>
      <c r="D33" s="313">
        <v>510</v>
      </c>
      <c r="E33" s="313">
        <v>110</v>
      </c>
      <c r="F33" s="428">
        <v>510</v>
      </c>
      <c r="G33" s="266">
        <v>110</v>
      </c>
      <c r="H33" s="21"/>
    </row>
    <row r="34" spans="1:8" s="10" customFormat="1" ht="13.5" x14ac:dyDescent="0.25">
      <c r="A34" s="312" t="s">
        <v>10</v>
      </c>
      <c r="B34" s="365">
        <v>790</v>
      </c>
      <c r="C34" s="539">
        <v>690</v>
      </c>
      <c r="D34" s="313">
        <v>300</v>
      </c>
      <c r="E34" s="313">
        <v>40</v>
      </c>
      <c r="F34" s="428">
        <v>300</v>
      </c>
      <c r="G34" s="266">
        <v>40</v>
      </c>
      <c r="H34" s="21"/>
    </row>
    <row r="35" spans="1:8" s="10" customFormat="1" ht="13.5" x14ac:dyDescent="0.25">
      <c r="A35" s="312" t="s">
        <v>13</v>
      </c>
      <c r="B35" s="365">
        <v>460</v>
      </c>
      <c r="C35" s="539">
        <v>390</v>
      </c>
      <c r="D35" s="313">
        <v>210</v>
      </c>
      <c r="E35" s="313">
        <v>20</v>
      </c>
      <c r="F35" s="428">
        <v>210</v>
      </c>
      <c r="G35" s="266">
        <v>20</v>
      </c>
      <c r="H35" s="21"/>
    </row>
    <row r="36" spans="1:8" s="10" customFormat="1" ht="13.5" x14ac:dyDescent="0.25">
      <c r="A36" s="312" t="s">
        <v>14</v>
      </c>
      <c r="B36" s="365">
        <v>1150</v>
      </c>
      <c r="C36" s="539">
        <v>960</v>
      </c>
      <c r="D36" s="313">
        <v>500</v>
      </c>
      <c r="E36" s="313">
        <v>110</v>
      </c>
      <c r="F36" s="428">
        <v>500</v>
      </c>
      <c r="G36" s="266">
        <v>110</v>
      </c>
      <c r="H36" s="21"/>
    </row>
    <row r="37" spans="1:8" s="10" customFormat="1" ht="13.5" x14ac:dyDescent="0.25">
      <c r="A37" s="312" t="s">
        <v>15</v>
      </c>
      <c r="B37" s="365">
        <v>1320</v>
      </c>
      <c r="C37" s="539">
        <v>1200</v>
      </c>
      <c r="D37" s="313">
        <v>620</v>
      </c>
      <c r="E37" s="313">
        <v>110</v>
      </c>
      <c r="F37" s="428">
        <v>620</v>
      </c>
      <c r="G37" s="266">
        <v>110</v>
      </c>
      <c r="H37" s="21"/>
    </row>
    <row r="38" spans="1:8" s="10" customFormat="1" ht="13.5" x14ac:dyDescent="0.25">
      <c r="A38" s="312" t="s">
        <v>16</v>
      </c>
      <c r="B38" s="365">
        <v>910</v>
      </c>
      <c r="C38" s="539">
        <v>860</v>
      </c>
      <c r="D38" s="313">
        <v>410</v>
      </c>
      <c r="E38" s="313">
        <v>50</v>
      </c>
      <c r="F38" s="428">
        <v>410</v>
      </c>
      <c r="G38" s="266">
        <v>50</v>
      </c>
      <c r="H38" s="21"/>
    </row>
    <row r="39" spans="1:8" s="10" customFormat="1" ht="13.5" x14ac:dyDescent="0.25">
      <c r="A39" s="312" t="s">
        <v>18</v>
      </c>
      <c r="B39" s="365">
        <v>460</v>
      </c>
      <c r="C39" s="539">
        <v>450</v>
      </c>
      <c r="D39" s="313">
        <v>240</v>
      </c>
      <c r="E39" s="313">
        <v>30</v>
      </c>
      <c r="F39" s="428">
        <v>240</v>
      </c>
      <c r="G39" s="266">
        <v>30</v>
      </c>
      <c r="H39" s="21"/>
    </row>
    <row r="40" spans="1:8" s="10" customFormat="1" ht="13.5" x14ac:dyDescent="0.25">
      <c r="A40" s="312" t="s">
        <v>21</v>
      </c>
      <c r="B40" s="365">
        <v>460</v>
      </c>
      <c r="C40" s="539">
        <v>390</v>
      </c>
      <c r="D40" s="313">
        <v>190</v>
      </c>
      <c r="E40" s="313">
        <v>20</v>
      </c>
      <c r="F40" s="428">
        <v>190</v>
      </c>
      <c r="G40" s="266">
        <v>20</v>
      </c>
      <c r="H40" s="21"/>
    </row>
    <row r="41" spans="1:8" s="10" customFormat="1" ht="13.5" x14ac:dyDescent="0.25">
      <c r="A41" s="312" t="s">
        <v>23</v>
      </c>
      <c r="B41" s="365">
        <v>800</v>
      </c>
      <c r="C41" s="539">
        <v>740</v>
      </c>
      <c r="D41" s="313">
        <v>360</v>
      </c>
      <c r="E41" s="313">
        <v>50</v>
      </c>
      <c r="F41" s="428">
        <v>360</v>
      </c>
      <c r="G41" s="266">
        <v>50</v>
      </c>
      <c r="H41" s="21"/>
    </row>
    <row r="42" spans="1:8" s="10" customFormat="1" ht="13.5" x14ac:dyDescent="0.25">
      <c r="A42" s="312" t="s">
        <v>24</v>
      </c>
      <c r="B42" s="365">
        <v>500</v>
      </c>
      <c r="C42" s="539">
        <v>480</v>
      </c>
      <c r="D42" s="313">
        <v>230</v>
      </c>
      <c r="E42" s="313">
        <v>30</v>
      </c>
      <c r="F42" s="428">
        <v>230</v>
      </c>
      <c r="G42" s="266">
        <v>30</v>
      </c>
      <c r="H42" s="21"/>
    </row>
    <row r="43" spans="1:8" s="10" customFormat="1" ht="13.5" x14ac:dyDescent="0.25">
      <c r="A43" s="312" t="s">
        <v>26</v>
      </c>
      <c r="B43" s="365">
        <v>390</v>
      </c>
      <c r="C43" s="539">
        <v>320</v>
      </c>
      <c r="D43" s="313">
        <v>170</v>
      </c>
      <c r="E43" s="313">
        <v>20</v>
      </c>
      <c r="F43" s="428">
        <v>170</v>
      </c>
      <c r="G43" s="266">
        <v>20</v>
      </c>
      <c r="H43" s="21"/>
    </row>
    <row r="44" spans="1:8" s="10" customFormat="1" ht="13.5" x14ac:dyDescent="0.25">
      <c r="A44" s="312" t="s">
        <v>28</v>
      </c>
      <c r="B44" s="365">
        <v>610</v>
      </c>
      <c r="C44" s="539">
        <v>530</v>
      </c>
      <c r="D44" s="313">
        <v>240</v>
      </c>
      <c r="E44" s="313">
        <v>30</v>
      </c>
      <c r="F44" s="428">
        <v>240</v>
      </c>
      <c r="G44" s="266">
        <v>30</v>
      </c>
      <c r="H44" s="21"/>
    </row>
    <row r="45" spans="1:8" x14ac:dyDescent="0.2">
      <c r="A45" s="27"/>
      <c r="B45" s="27"/>
      <c r="C45" s="27"/>
      <c r="D45" s="27"/>
      <c r="E45" s="27"/>
      <c r="F45" s="27"/>
      <c r="G45" s="27"/>
      <c r="H45" s="27"/>
    </row>
    <row r="46" spans="1:8" ht="15.75" x14ac:dyDescent="0.25">
      <c r="A46" s="5" t="s">
        <v>285</v>
      </c>
      <c r="B46" s="5"/>
    </row>
    <row r="47" spans="1:8" ht="15.75" customHeight="1" x14ac:dyDescent="0.25">
      <c r="A47" s="360" t="s">
        <v>279</v>
      </c>
      <c r="B47" s="458"/>
      <c r="C47" s="458"/>
      <c r="D47" s="458"/>
      <c r="E47" s="458"/>
      <c r="F47" s="458"/>
      <c r="G47" s="458"/>
    </row>
    <row r="48" spans="1:8" ht="15.75" x14ac:dyDescent="0.25">
      <c r="A48" s="5" t="s">
        <v>286</v>
      </c>
      <c r="B48" s="5"/>
    </row>
    <row r="49" spans="1:7" ht="15.75" x14ac:dyDescent="0.25">
      <c r="A49" s="360" t="s">
        <v>276</v>
      </c>
      <c r="B49" s="5"/>
    </row>
    <row r="50" spans="1:7" x14ac:dyDescent="0.2">
      <c r="A50" s="672" t="s">
        <v>289</v>
      </c>
      <c r="B50" s="674"/>
      <c r="C50" s="674"/>
      <c r="D50" s="674"/>
      <c r="E50" s="674"/>
      <c r="F50" s="674"/>
      <c r="G50" s="674"/>
    </row>
    <row r="51" spans="1:7" x14ac:dyDescent="0.2">
      <c r="A51" s="672" t="s">
        <v>288</v>
      </c>
      <c r="B51" s="674"/>
      <c r="C51" s="674"/>
      <c r="D51" s="674"/>
      <c r="E51" s="674"/>
      <c r="F51" s="674"/>
      <c r="G51" s="674"/>
    </row>
    <row r="52" spans="1:7" ht="15.75" x14ac:dyDescent="0.25">
      <c r="A52" s="5" t="s">
        <v>287</v>
      </c>
      <c r="B52" s="5"/>
    </row>
    <row r="54" spans="1:7" ht="15.75" x14ac:dyDescent="0.25">
      <c r="A54" s="5" t="s">
        <v>134</v>
      </c>
      <c r="B54" s="5"/>
    </row>
    <row r="55" spans="1:7" ht="15.75" x14ac:dyDescent="0.25">
      <c r="A55" s="5" t="s">
        <v>139</v>
      </c>
      <c r="B55" s="5"/>
    </row>
    <row r="56" spans="1:7" ht="15.75" x14ac:dyDescent="0.25">
      <c r="A56" s="5" t="s">
        <v>135</v>
      </c>
      <c r="B56" s="5"/>
    </row>
    <row r="57" spans="1:7" ht="15.75" x14ac:dyDescent="0.25">
      <c r="A57" s="5" t="s">
        <v>136</v>
      </c>
      <c r="B57" s="5"/>
    </row>
    <row r="58" spans="1:7" ht="15.75" x14ac:dyDescent="0.25">
      <c r="A58" s="5" t="s">
        <v>137</v>
      </c>
      <c r="B58" s="5"/>
    </row>
    <row r="59" spans="1:7" ht="15.75" x14ac:dyDescent="0.25">
      <c r="A59" s="5" t="s">
        <v>138</v>
      </c>
      <c r="B59" s="5"/>
    </row>
    <row r="60" spans="1:7" ht="15.75" x14ac:dyDescent="0.25">
      <c r="A60" s="5"/>
      <c r="B60" s="5"/>
    </row>
    <row r="61" spans="1:7" ht="15.75" x14ac:dyDescent="0.25">
      <c r="A61" s="5" t="s">
        <v>290</v>
      </c>
      <c r="B61" s="5"/>
    </row>
  </sheetData>
  <mergeCells count="6">
    <mergeCell ref="A51:G51"/>
    <mergeCell ref="C7:E7"/>
    <mergeCell ref="D8:E8"/>
    <mergeCell ref="B8:C8"/>
    <mergeCell ref="F8:G8"/>
    <mergeCell ref="A50:G50"/>
  </mergeCells>
  <conditionalFormatting sqref="F15:G16">
    <cfRule type="expression" dxfId="26" priority="5">
      <formula>D15&lt;&gt;F15</formula>
    </cfRule>
  </conditionalFormatting>
  <conditionalFormatting sqref="F36:G37">
    <cfRule type="expression" dxfId="25" priority="4">
      <formula>D36&lt;&gt;F36</formula>
    </cfRule>
  </conditionalFormatting>
  <conditionalFormatting sqref="F44:G44">
    <cfRule type="expression" dxfId="24" priority="3">
      <formula>D44&lt;&gt;F44</formula>
    </cfRule>
  </conditionalFormatting>
  <conditionalFormatting sqref="F21:G21">
    <cfRule type="expression" dxfId="23" priority="2">
      <formula>D21&lt;&gt;F21</formula>
    </cfRule>
  </conditionalFormatting>
  <conditionalFormatting sqref="F39:G39">
    <cfRule type="expression" dxfId="22" priority="1">
      <formula>D39&lt;&gt;F39</formula>
    </cfRule>
  </conditionalFormatting>
  <hyperlinks>
    <hyperlink ref="J2" location="Contents!A1" display="Back to contents" xr:uid="{00000000-0004-0000-0B00-000000000000}"/>
    <hyperlink ref="I2" location="'Outcome 4a CO2'!A1" display="Back" xr:uid="{00000000-0004-0000-0B00-000001000000}"/>
    <hyperlink ref="K2" location="'Outcome 4c PM10'!A1" display="Next" xr:uid="{00000000-0004-0000-0B00-000002000000}"/>
    <hyperlink ref="J3" location="'Borough dashboard'!A1" display="Back to borough dashboard" xr:uid="{00000000-0004-0000-0B00-000003000000}"/>
    <hyperlink ref="A49" r:id="rId1" xr:uid="{00000000-0004-0000-0B00-000004000000}"/>
    <hyperlink ref="A47" r:id="rId2" xr:uid="{00000000-0004-0000-0B00-000005000000}"/>
  </hyperlinks>
  <pageMargins left="0.70866141732283472" right="0.70866141732283472" top="0.74803149606299213" bottom="0.74803149606299213" header="0.31496062992125984" footer="0.31496062992125984"/>
  <pageSetup paperSize="9" scale="72"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rgb="FF008D48"/>
    <pageSetUpPr fitToPage="1"/>
  </sheetPr>
  <dimension ref="A1:K61"/>
  <sheetViews>
    <sheetView workbookViewId="0"/>
  </sheetViews>
  <sheetFormatPr defaultRowHeight="15" x14ac:dyDescent="0.2"/>
  <cols>
    <col min="1" max="1" width="22.88671875" style="1" customWidth="1"/>
    <col min="2" max="2" width="11.109375" style="1" customWidth="1"/>
    <col min="3" max="7" width="10.88671875" style="1" customWidth="1"/>
    <col min="8" max="8" width="5.6640625" style="1" customWidth="1"/>
    <col min="9" max="9" width="8.88671875" style="1"/>
    <col min="10" max="10" width="20.5546875" style="1" customWidth="1"/>
    <col min="11" max="25" width="8.88671875" style="1"/>
    <col min="26" max="26" width="23" style="1" customWidth="1"/>
    <col min="27" max="16384" width="8.88671875" style="1"/>
  </cols>
  <sheetData>
    <row r="1" spans="1:11" ht="20.25" x14ac:dyDescent="0.2">
      <c r="A1" s="303" t="s">
        <v>58</v>
      </c>
      <c r="B1" s="303"/>
      <c r="C1" s="122"/>
      <c r="D1" s="122"/>
      <c r="E1" s="122"/>
      <c r="F1" s="122"/>
      <c r="G1" s="122"/>
      <c r="H1" s="122"/>
      <c r="I1" s="122"/>
      <c r="J1" s="122"/>
      <c r="K1" s="122"/>
    </row>
    <row r="2" spans="1:11" s="238" customFormat="1" ht="16.5" x14ac:dyDescent="0.2">
      <c r="A2" s="243" t="s">
        <v>194</v>
      </c>
      <c r="B2" s="243"/>
      <c r="C2" s="244"/>
      <c r="D2" s="244"/>
      <c r="E2" s="244"/>
      <c r="F2" s="244"/>
      <c r="G2" s="244"/>
      <c r="H2" s="244"/>
      <c r="I2" s="235" t="s">
        <v>101</v>
      </c>
      <c r="J2" s="235" t="s">
        <v>83</v>
      </c>
      <c r="K2" s="235" t="s">
        <v>102</v>
      </c>
    </row>
    <row r="3" spans="1:11" s="238" customFormat="1" ht="16.5" x14ac:dyDescent="0.2">
      <c r="A3" s="239" t="s">
        <v>195</v>
      </c>
      <c r="B3" s="239"/>
      <c r="J3" s="235" t="s">
        <v>261</v>
      </c>
    </row>
    <row r="4" spans="1:11" s="238" customFormat="1" ht="16.5" x14ac:dyDescent="0.2">
      <c r="A4" s="239" t="s">
        <v>198</v>
      </c>
      <c r="B4" s="239"/>
    </row>
    <row r="5" spans="1:11" s="238" customFormat="1" ht="16.5" x14ac:dyDescent="0.2">
      <c r="A5" s="239" t="s">
        <v>196</v>
      </c>
      <c r="B5" s="239"/>
    </row>
    <row r="7" spans="1:11" ht="16.5" x14ac:dyDescent="0.3">
      <c r="A7" s="68"/>
      <c r="B7" s="68"/>
      <c r="C7" s="616" t="s">
        <v>121</v>
      </c>
      <c r="D7" s="616"/>
      <c r="E7" s="673"/>
      <c r="F7" s="391"/>
      <c r="G7" s="391"/>
      <c r="H7" s="391"/>
      <c r="I7" s="27"/>
    </row>
    <row r="8" spans="1:11" ht="15.75" x14ac:dyDescent="0.25">
      <c r="A8" s="93"/>
      <c r="B8" s="658" t="s">
        <v>52</v>
      </c>
      <c r="C8" s="659"/>
      <c r="D8" s="610" t="s">
        <v>53</v>
      </c>
      <c r="E8" s="610"/>
      <c r="F8" s="617" t="s">
        <v>265</v>
      </c>
      <c r="G8" s="605"/>
      <c r="H8" s="119"/>
      <c r="I8" s="27"/>
      <c r="J8" s="392"/>
    </row>
    <row r="9" spans="1:11" x14ac:dyDescent="0.2">
      <c r="A9" s="101" t="s">
        <v>0</v>
      </c>
      <c r="B9" s="348">
        <v>2013</v>
      </c>
      <c r="C9" s="537">
        <v>2016</v>
      </c>
      <c r="D9" s="103">
        <v>2021</v>
      </c>
      <c r="E9" s="103">
        <v>2041</v>
      </c>
      <c r="F9" s="429">
        <v>2021</v>
      </c>
      <c r="G9" s="83">
        <v>2041</v>
      </c>
      <c r="H9" s="94"/>
    </row>
    <row r="10" spans="1:11" x14ac:dyDescent="0.2">
      <c r="A10" s="90" t="s">
        <v>33</v>
      </c>
      <c r="B10" s="351"/>
      <c r="C10" s="538"/>
      <c r="D10" s="58"/>
      <c r="E10" s="58"/>
      <c r="F10" s="384"/>
      <c r="G10" s="385"/>
      <c r="H10" s="118"/>
    </row>
    <row r="11" spans="1:11" s="20" customFormat="1" ht="13.5" x14ac:dyDescent="0.25">
      <c r="A11" s="312" t="s">
        <v>6</v>
      </c>
      <c r="B11" s="349">
        <v>51</v>
      </c>
      <c r="C11" s="541">
        <v>44</v>
      </c>
      <c r="D11" s="313">
        <v>36</v>
      </c>
      <c r="E11" s="313">
        <v>20</v>
      </c>
      <c r="F11" s="428">
        <v>36</v>
      </c>
      <c r="G11" s="266">
        <v>20</v>
      </c>
      <c r="H11" s="21"/>
    </row>
    <row r="12" spans="1:11" s="20" customFormat="1" ht="13.5" x14ac:dyDescent="0.25">
      <c r="A12" s="312" t="s">
        <v>1</v>
      </c>
      <c r="B12" s="349">
        <v>17</v>
      </c>
      <c r="C12" s="541">
        <v>14</v>
      </c>
      <c r="D12" s="313">
        <v>11</v>
      </c>
      <c r="E12" s="313">
        <v>7</v>
      </c>
      <c r="F12" s="428" t="s">
        <v>264</v>
      </c>
      <c r="G12" s="266">
        <v>7</v>
      </c>
      <c r="H12" s="21"/>
    </row>
    <row r="13" spans="1:11" s="20" customFormat="1" ht="13.5" x14ac:dyDescent="0.25">
      <c r="A13" s="312" t="s">
        <v>11</v>
      </c>
      <c r="B13" s="349">
        <v>40</v>
      </c>
      <c r="C13" s="541">
        <v>37</v>
      </c>
      <c r="D13" s="313">
        <v>32</v>
      </c>
      <c r="E13" s="313">
        <v>18</v>
      </c>
      <c r="F13" s="428">
        <v>32</v>
      </c>
      <c r="G13" s="266">
        <v>18</v>
      </c>
      <c r="H13" s="21"/>
    </row>
    <row r="14" spans="1:11" s="20" customFormat="1" ht="13.5" x14ac:dyDescent="0.25">
      <c r="A14" s="312" t="s">
        <v>31</v>
      </c>
      <c r="B14" s="349">
        <v>39</v>
      </c>
      <c r="C14" s="541">
        <v>35</v>
      </c>
      <c r="D14" s="313">
        <v>29</v>
      </c>
      <c r="E14" s="313">
        <v>17</v>
      </c>
      <c r="F14" s="428">
        <v>29</v>
      </c>
      <c r="G14" s="266">
        <v>17</v>
      </c>
      <c r="H14" s="21"/>
    </row>
    <row r="15" spans="1:11" s="20" customFormat="1" ht="13.5" x14ac:dyDescent="0.25">
      <c r="A15" s="312" t="s">
        <v>12</v>
      </c>
      <c r="B15" s="349">
        <v>48</v>
      </c>
      <c r="C15" s="541">
        <v>44</v>
      </c>
      <c r="D15" s="313">
        <v>38</v>
      </c>
      <c r="E15" s="313">
        <v>19</v>
      </c>
      <c r="F15" s="428">
        <v>38</v>
      </c>
      <c r="G15" s="266">
        <v>19</v>
      </c>
      <c r="H15" s="21"/>
    </row>
    <row r="16" spans="1:11" s="20" customFormat="1" ht="13.5" x14ac:dyDescent="0.25">
      <c r="A16" s="312" t="s">
        <v>17</v>
      </c>
      <c r="B16" s="349">
        <v>34</v>
      </c>
      <c r="C16" s="541">
        <v>31</v>
      </c>
      <c r="D16" s="313">
        <v>26</v>
      </c>
      <c r="E16" s="313">
        <v>14</v>
      </c>
      <c r="F16" s="428">
        <v>26</v>
      </c>
      <c r="G16" s="266">
        <v>14</v>
      </c>
      <c r="H16" s="21"/>
    </row>
    <row r="17" spans="1:8" s="20" customFormat="1" ht="13.5" x14ac:dyDescent="0.25">
      <c r="A17" s="312" t="s">
        <v>32</v>
      </c>
      <c r="B17" s="349">
        <v>39</v>
      </c>
      <c r="C17" s="541">
        <v>34</v>
      </c>
      <c r="D17" s="313">
        <v>28</v>
      </c>
      <c r="E17" s="313">
        <v>16</v>
      </c>
      <c r="F17" s="428">
        <v>28</v>
      </c>
      <c r="G17" s="266">
        <v>16</v>
      </c>
      <c r="H17" s="21"/>
    </row>
    <row r="18" spans="1:8" s="20" customFormat="1" ht="13.5" x14ac:dyDescent="0.25">
      <c r="A18" s="312" t="s">
        <v>19</v>
      </c>
      <c r="B18" s="349">
        <v>56</v>
      </c>
      <c r="C18" s="541">
        <v>51</v>
      </c>
      <c r="D18" s="313">
        <v>43</v>
      </c>
      <c r="E18" s="313">
        <v>24</v>
      </c>
      <c r="F18" s="428">
        <v>43</v>
      </c>
      <c r="G18" s="266">
        <v>24</v>
      </c>
      <c r="H18" s="21"/>
    </row>
    <row r="19" spans="1:8" s="20" customFormat="1" ht="13.5" x14ac:dyDescent="0.25">
      <c r="A19" s="312" t="s">
        <v>20</v>
      </c>
      <c r="B19" s="349">
        <v>54</v>
      </c>
      <c r="C19" s="541">
        <v>50</v>
      </c>
      <c r="D19" s="313">
        <v>44</v>
      </c>
      <c r="E19" s="313">
        <v>24</v>
      </c>
      <c r="F19" s="428">
        <v>44</v>
      </c>
      <c r="G19" s="266">
        <v>24</v>
      </c>
      <c r="H19" s="21"/>
    </row>
    <row r="20" spans="1:8" s="20" customFormat="1" ht="13.5" x14ac:dyDescent="0.25">
      <c r="A20" s="312" t="s">
        <v>22</v>
      </c>
      <c r="B20" s="349">
        <v>60</v>
      </c>
      <c r="C20" s="541">
        <v>57</v>
      </c>
      <c r="D20" s="313">
        <v>51</v>
      </c>
      <c r="E20" s="313">
        <v>40</v>
      </c>
      <c r="F20" s="428">
        <v>51</v>
      </c>
      <c r="G20" s="266">
        <v>40</v>
      </c>
      <c r="H20" s="21"/>
    </row>
    <row r="21" spans="1:8" s="20" customFormat="1" ht="13.5" x14ac:dyDescent="0.25">
      <c r="A21" s="312" t="s">
        <v>25</v>
      </c>
      <c r="B21" s="349">
        <v>55</v>
      </c>
      <c r="C21" s="541">
        <v>49</v>
      </c>
      <c r="D21" s="313">
        <v>43</v>
      </c>
      <c r="E21" s="313">
        <v>23</v>
      </c>
      <c r="F21" s="428">
        <v>43</v>
      </c>
      <c r="G21" s="266">
        <v>23</v>
      </c>
      <c r="H21" s="21"/>
    </row>
    <row r="22" spans="1:8" s="20" customFormat="1" ht="13.5" x14ac:dyDescent="0.25">
      <c r="A22" s="312" t="s">
        <v>27</v>
      </c>
      <c r="B22" s="349">
        <v>56</v>
      </c>
      <c r="C22" s="541">
        <v>52</v>
      </c>
      <c r="D22" s="313">
        <v>45</v>
      </c>
      <c r="E22" s="313">
        <v>28</v>
      </c>
      <c r="F22" s="428">
        <v>45</v>
      </c>
      <c r="G22" s="266">
        <v>28</v>
      </c>
      <c r="H22" s="21"/>
    </row>
    <row r="23" spans="1:8" s="20" customFormat="1" ht="13.5" x14ac:dyDescent="0.25">
      <c r="A23" s="312" t="s">
        <v>29</v>
      </c>
      <c r="B23" s="349">
        <v>59</v>
      </c>
      <c r="C23" s="541">
        <v>55</v>
      </c>
      <c r="D23" s="313">
        <v>48</v>
      </c>
      <c r="E23" s="313">
        <v>28</v>
      </c>
      <c r="F23" s="428">
        <v>48</v>
      </c>
      <c r="G23" s="266">
        <v>28</v>
      </c>
      <c r="H23" s="21"/>
    </row>
    <row r="24" spans="1:8" s="20" customFormat="1" ht="13.5" x14ac:dyDescent="0.25">
      <c r="A24" s="312" t="s">
        <v>30</v>
      </c>
      <c r="B24" s="349">
        <v>85</v>
      </c>
      <c r="C24" s="541">
        <v>70</v>
      </c>
      <c r="D24" s="313">
        <v>55</v>
      </c>
      <c r="E24" s="313">
        <v>31</v>
      </c>
      <c r="F24" s="428">
        <v>55</v>
      </c>
      <c r="G24" s="266">
        <v>31</v>
      </c>
      <c r="H24" s="21"/>
    </row>
    <row r="25" spans="1:8" s="20" customFormat="1" ht="13.5" x14ac:dyDescent="0.25">
      <c r="A25" s="316" t="s">
        <v>35</v>
      </c>
      <c r="B25" s="350"/>
      <c r="C25" s="542"/>
      <c r="D25" s="314"/>
      <c r="E25" s="314"/>
      <c r="F25" s="430"/>
      <c r="G25" s="185"/>
      <c r="H25" s="94"/>
    </row>
    <row r="26" spans="1:8" s="20" customFormat="1" ht="13.5" x14ac:dyDescent="0.25">
      <c r="A26" s="312" t="s">
        <v>34</v>
      </c>
      <c r="B26" s="349">
        <v>46</v>
      </c>
      <c r="C26" s="541">
        <v>44</v>
      </c>
      <c r="D26" s="313">
        <v>40</v>
      </c>
      <c r="E26" s="313">
        <v>29</v>
      </c>
      <c r="F26" s="428">
        <v>40</v>
      </c>
      <c r="G26" s="266">
        <v>29</v>
      </c>
      <c r="H26" s="21"/>
    </row>
    <row r="27" spans="1:8" s="20" customFormat="1" ht="13.5" x14ac:dyDescent="0.25">
      <c r="A27" s="312" t="s">
        <v>2</v>
      </c>
      <c r="B27" s="349">
        <v>127</v>
      </c>
      <c r="C27" s="541">
        <v>120</v>
      </c>
      <c r="D27" s="313">
        <v>109</v>
      </c>
      <c r="E27" s="313">
        <v>83</v>
      </c>
      <c r="F27" s="428">
        <v>109</v>
      </c>
      <c r="G27" s="266">
        <v>83</v>
      </c>
      <c r="H27" s="21"/>
    </row>
    <row r="28" spans="1:8" s="20" customFormat="1" ht="13.5" x14ac:dyDescent="0.25">
      <c r="A28" s="312" t="s">
        <v>3</v>
      </c>
      <c r="B28" s="349">
        <v>64</v>
      </c>
      <c r="C28" s="541">
        <v>61</v>
      </c>
      <c r="D28" s="313">
        <v>55</v>
      </c>
      <c r="E28" s="313">
        <v>38</v>
      </c>
      <c r="F28" s="428">
        <v>55</v>
      </c>
      <c r="G28" s="266">
        <v>38</v>
      </c>
      <c r="H28" s="21"/>
    </row>
    <row r="29" spans="1:8" s="20" customFormat="1" ht="13.5" x14ac:dyDescent="0.25">
      <c r="A29" s="312" t="s">
        <v>4</v>
      </c>
      <c r="B29" s="349">
        <v>73</v>
      </c>
      <c r="C29" s="541">
        <v>70</v>
      </c>
      <c r="D29" s="313">
        <v>62</v>
      </c>
      <c r="E29" s="313">
        <v>37</v>
      </c>
      <c r="F29" s="428">
        <v>62</v>
      </c>
      <c r="G29" s="266">
        <v>37</v>
      </c>
      <c r="H29" s="21"/>
    </row>
    <row r="30" spans="1:8" s="20" customFormat="1" ht="13.5" x14ac:dyDescent="0.25">
      <c r="A30" s="312" t="s">
        <v>5</v>
      </c>
      <c r="B30" s="349">
        <v>95</v>
      </c>
      <c r="C30" s="541">
        <v>90</v>
      </c>
      <c r="D30" s="313">
        <v>83</v>
      </c>
      <c r="E30" s="313">
        <v>51</v>
      </c>
      <c r="F30" s="428">
        <v>83</v>
      </c>
      <c r="G30" s="266">
        <v>51</v>
      </c>
      <c r="H30" s="21"/>
    </row>
    <row r="31" spans="1:8" s="20" customFormat="1" ht="13.5" x14ac:dyDescent="0.25">
      <c r="A31" s="312" t="s">
        <v>7</v>
      </c>
      <c r="B31" s="349">
        <v>88</v>
      </c>
      <c r="C31" s="541">
        <v>82</v>
      </c>
      <c r="D31" s="313">
        <v>75</v>
      </c>
      <c r="E31" s="313">
        <v>41</v>
      </c>
      <c r="F31" s="428">
        <v>75</v>
      </c>
      <c r="G31" s="266">
        <v>41</v>
      </c>
      <c r="H31" s="21"/>
    </row>
    <row r="32" spans="1:8" s="20" customFormat="1" ht="13.5" x14ac:dyDescent="0.25">
      <c r="A32" s="312" t="s">
        <v>8</v>
      </c>
      <c r="B32" s="349">
        <v>98</v>
      </c>
      <c r="C32" s="541">
        <v>92</v>
      </c>
      <c r="D32" s="313">
        <v>82</v>
      </c>
      <c r="E32" s="313">
        <v>53</v>
      </c>
      <c r="F32" s="428">
        <v>82</v>
      </c>
      <c r="G32" s="266" t="s">
        <v>264</v>
      </c>
      <c r="H32" s="21"/>
    </row>
    <row r="33" spans="1:8" s="20" customFormat="1" ht="13.5" x14ac:dyDescent="0.25">
      <c r="A33" s="312" t="s">
        <v>9</v>
      </c>
      <c r="B33" s="349">
        <v>117</v>
      </c>
      <c r="C33" s="541">
        <v>111</v>
      </c>
      <c r="D33" s="313">
        <v>103</v>
      </c>
      <c r="E33" s="313">
        <v>67</v>
      </c>
      <c r="F33" s="428">
        <v>103</v>
      </c>
      <c r="G33" s="266">
        <v>67</v>
      </c>
      <c r="H33" s="21"/>
    </row>
    <row r="34" spans="1:8" s="20" customFormat="1" ht="13.5" x14ac:dyDescent="0.25">
      <c r="A34" s="312" t="s">
        <v>10</v>
      </c>
      <c r="B34" s="349">
        <v>77</v>
      </c>
      <c r="C34" s="541">
        <v>73</v>
      </c>
      <c r="D34" s="313">
        <v>64</v>
      </c>
      <c r="E34" s="313">
        <v>44</v>
      </c>
      <c r="F34" s="428">
        <v>64</v>
      </c>
      <c r="G34" s="266">
        <v>44</v>
      </c>
      <c r="H34" s="21"/>
    </row>
    <row r="35" spans="1:8" s="20" customFormat="1" ht="13.5" x14ac:dyDescent="0.25">
      <c r="A35" s="312" t="s">
        <v>13</v>
      </c>
      <c r="B35" s="349">
        <v>51</v>
      </c>
      <c r="C35" s="541">
        <v>48</v>
      </c>
      <c r="D35" s="313">
        <v>43</v>
      </c>
      <c r="E35" s="313">
        <v>23</v>
      </c>
      <c r="F35" s="428">
        <v>43</v>
      </c>
      <c r="G35" s="266">
        <v>23</v>
      </c>
      <c r="H35" s="21"/>
    </row>
    <row r="36" spans="1:8" s="20" customFormat="1" ht="13.5" x14ac:dyDescent="0.25">
      <c r="A36" s="312" t="s">
        <v>14</v>
      </c>
      <c r="B36" s="349">
        <v>93</v>
      </c>
      <c r="C36" s="541">
        <v>85</v>
      </c>
      <c r="D36" s="313">
        <v>77</v>
      </c>
      <c r="E36" s="313">
        <v>68</v>
      </c>
      <c r="F36" s="428">
        <v>77</v>
      </c>
      <c r="G36" s="266">
        <v>68</v>
      </c>
      <c r="H36" s="21"/>
    </row>
    <row r="37" spans="1:8" s="20" customFormat="1" ht="13.5" x14ac:dyDescent="0.25">
      <c r="A37" s="312" t="s">
        <v>15</v>
      </c>
      <c r="B37" s="349">
        <v>128</v>
      </c>
      <c r="C37" s="541">
        <v>123</v>
      </c>
      <c r="D37" s="315">
        <v>116</v>
      </c>
      <c r="E37" s="313">
        <v>91</v>
      </c>
      <c r="F37" s="428">
        <v>116</v>
      </c>
      <c r="G37" s="266">
        <v>91</v>
      </c>
      <c r="H37" s="21"/>
    </row>
    <row r="38" spans="1:8" s="20" customFormat="1" ht="13.5" x14ac:dyDescent="0.25">
      <c r="A38" s="312" t="s">
        <v>16</v>
      </c>
      <c r="B38" s="349">
        <v>97</v>
      </c>
      <c r="C38" s="541">
        <v>91</v>
      </c>
      <c r="D38" s="313">
        <v>80</v>
      </c>
      <c r="E38" s="313">
        <v>56</v>
      </c>
      <c r="F38" s="428">
        <v>80</v>
      </c>
      <c r="G38" s="266">
        <v>56</v>
      </c>
      <c r="H38" s="21"/>
    </row>
    <row r="39" spans="1:8" s="20" customFormat="1" ht="13.5" x14ac:dyDescent="0.25">
      <c r="A39" s="312" t="s">
        <v>18</v>
      </c>
      <c r="B39" s="349">
        <v>53</v>
      </c>
      <c r="C39" s="541">
        <v>50</v>
      </c>
      <c r="D39" s="313">
        <v>46</v>
      </c>
      <c r="E39" s="313">
        <v>33</v>
      </c>
      <c r="F39" s="428">
        <v>46</v>
      </c>
      <c r="G39" s="266">
        <v>33</v>
      </c>
      <c r="H39" s="21"/>
    </row>
    <row r="40" spans="1:8" s="20" customFormat="1" ht="13.5" x14ac:dyDescent="0.25">
      <c r="A40" s="312" t="s">
        <v>21</v>
      </c>
      <c r="B40" s="349">
        <v>48</v>
      </c>
      <c r="C40" s="541">
        <v>43</v>
      </c>
      <c r="D40" s="313">
        <v>39</v>
      </c>
      <c r="E40" s="313">
        <v>21</v>
      </c>
      <c r="F40" s="428">
        <v>39</v>
      </c>
      <c r="G40" s="266">
        <v>21</v>
      </c>
      <c r="H40" s="21"/>
    </row>
    <row r="41" spans="1:8" s="20" customFormat="1" ht="13.5" x14ac:dyDescent="0.25">
      <c r="A41" s="312" t="s">
        <v>23</v>
      </c>
      <c r="B41" s="349">
        <v>84</v>
      </c>
      <c r="C41" s="541">
        <v>80</v>
      </c>
      <c r="D41" s="313">
        <v>72</v>
      </c>
      <c r="E41" s="313">
        <v>53</v>
      </c>
      <c r="F41" s="428">
        <v>72</v>
      </c>
      <c r="G41" s="266">
        <v>53</v>
      </c>
      <c r="H41" s="21"/>
    </row>
    <row r="42" spans="1:8" s="20" customFormat="1" ht="13.5" x14ac:dyDescent="0.25">
      <c r="A42" s="312" t="s">
        <v>24</v>
      </c>
      <c r="B42" s="349">
        <v>59</v>
      </c>
      <c r="C42" s="541">
        <v>55</v>
      </c>
      <c r="D42" s="313">
        <v>50</v>
      </c>
      <c r="E42" s="313">
        <v>29</v>
      </c>
      <c r="F42" s="428">
        <v>50</v>
      </c>
      <c r="G42" s="266">
        <v>29</v>
      </c>
      <c r="H42" s="21"/>
    </row>
    <row r="43" spans="1:8" s="20" customFormat="1" ht="13.5" x14ac:dyDescent="0.25">
      <c r="A43" s="312" t="s">
        <v>26</v>
      </c>
      <c r="B43" s="349">
        <v>44</v>
      </c>
      <c r="C43" s="541">
        <v>40</v>
      </c>
      <c r="D43" s="313">
        <v>36</v>
      </c>
      <c r="E43" s="313">
        <v>20</v>
      </c>
      <c r="F43" s="428">
        <v>36</v>
      </c>
      <c r="G43" s="266">
        <v>20</v>
      </c>
      <c r="H43" s="21"/>
    </row>
    <row r="44" spans="1:8" s="20" customFormat="1" ht="13.5" x14ac:dyDescent="0.25">
      <c r="A44" s="312" t="s">
        <v>28</v>
      </c>
      <c r="B44" s="349">
        <v>61</v>
      </c>
      <c r="C44" s="541">
        <v>56</v>
      </c>
      <c r="D44" s="313">
        <v>49</v>
      </c>
      <c r="E44" s="313">
        <v>33</v>
      </c>
      <c r="F44" s="428">
        <v>49</v>
      </c>
      <c r="G44" s="266">
        <v>33</v>
      </c>
      <c r="H44" s="21"/>
    </row>
    <row r="45" spans="1:8" x14ac:dyDescent="0.2">
      <c r="A45" s="27"/>
      <c r="B45" s="27"/>
      <c r="C45" s="27"/>
      <c r="D45" s="27"/>
      <c r="E45" s="27"/>
      <c r="F45" s="27"/>
      <c r="G45" s="27"/>
      <c r="H45" s="27"/>
    </row>
    <row r="46" spans="1:8" ht="15.75" x14ac:dyDescent="0.25">
      <c r="A46" s="5" t="s">
        <v>285</v>
      </c>
      <c r="B46" s="5"/>
    </row>
    <row r="47" spans="1:8" ht="15.75" customHeight="1" x14ac:dyDescent="0.25">
      <c r="A47" s="360" t="s">
        <v>279</v>
      </c>
      <c r="B47" s="458"/>
      <c r="C47" s="458"/>
      <c r="D47" s="458"/>
      <c r="E47" s="458"/>
      <c r="F47" s="458"/>
      <c r="G47" s="458"/>
    </row>
    <row r="48" spans="1:8" ht="15.75" x14ac:dyDescent="0.25">
      <c r="A48" s="5" t="s">
        <v>286</v>
      </c>
      <c r="B48" s="5"/>
    </row>
    <row r="49" spans="1:7" ht="15.75" x14ac:dyDescent="0.25">
      <c r="A49" s="360" t="s">
        <v>276</v>
      </c>
      <c r="B49" s="5"/>
    </row>
    <row r="50" spans="1:7" ht="15.75" customHeight="1" x14ac:dyDescent="0.2">
      <c r="A50" s="672" t="s">
        <v>289</v>
      </c>
      <c r="B50" s="674"/>
      <c r="C50" s="674"/>
      <c r="D50" s="674"/>
      <c r="E50" s="674"/>
      <c r="F50" s="674"/>
      <c r="G50" s="674"/>
    </row>
    <row r="51" spans="1:7" ht="15.75" customHeight="1" x14ac:dyDescent="0.2">
      <c r="A51" s="672" t="s">
        <v>288</v>
      </c>
      <c r="B51" s="674"/>
      <c r="C51" s="674"/>
      <c r="D51" s="674"/>
      <c r="E51" s="674"/>
      <c r="F51" s="674"/>
      <c r="G51" s="674"/>
    </row>
    <row r="52" spans="1:7" ht="15.75" x14ac:dyDescent="0.25">
      <c r="A52" s="5" t="s">
        <v>287</v>
      </c>
      <c r="B52" s="5"/>
    </row>
    <row r="54" spans="1:7" ht="15.75" x14ac:dyDescent="0.25">
      <c r="A54" s="5" t="s">
        <v>134</v>
      </c>
      <c r="B54" s="5"/>
    </row>
    <row r="55" spans="1:7" ht="15.75" x14ac:dyDescent="0.25">
      <c r="A55" s="5" t="s">
        <v>139</v>
      </c>
      <c r="B55" s="5"/>
    </row>
    <row r="56" spans="1:7" ht="15.75" x14ac:dyDescent="0.25">
      <c r="A56" s="5" t="s">
        <v>135</v>
      </c>
      <c r="B56" s="5"/>
    </row>
    <row r="57" spans="1:7" ht="15.75" x14ac:dyDescent="0.25">
      <c r="A57" s="5" t="s">
        <v>136</v>
      </c>
      <c r="B57" s="5"/>
    </row>
    <row r="58" spans="1:7" ht="15.75" x14ac:dyDescent="0.25">
      <c r="A58" s="5" t="s">
        <v>137</v>
      </c>
      <c r="B58" s="5"/>
    </row>
    <row r="59" spans="1:7" ht="15.75" x14ac:dyDescent="0.25">
      <c r="A59" s="5" t="s">
        <v>138</v>
      </c>
      <c r="B59" s="5"/>
    </row>
    <row r="60" spans="1:7" ht="15.75" x14ac:dyDescent="0.25">
      <c r="A60" s="5"/>
      <c r="B60" s="5"/>
    </row>
    <row r="61" spans="1:7" ht="15.75" x14ac:dyDescent="0.25">
      <c r="A61" s="5" t="s">
        <v>291</v>
      </c>
      <c r="B61" s="5"/>
    </row>
  </sheetData>
  <mergeCells count="6">
    <mergeCell ref="A51:G51"/>
    <mergeCell ref="C7:E7"/>
    <mergeCell ref="D8:E8"/>
    <mergeCell ref="B8:C8"/>
    <mergeCell ref="F8:G8"/>
    <mergeCell ref="A50:G50"/>
  </mergeCells>
  <conditionalFormatting sqref="F15:G16">
    <cfRule type="expression" dxfId="21" priority="5">
      <formula>D15&lt;&gt;F15</formula>
    </cfRule>
  </conditionalFormatting>
  <conditionalFormatting sqref="F18:G18">
    <cfRule type="expression" dxfId="20" priority="4">
      <formula>D18&lt;&gt;F18</formula>
    </cfRule>
  </conditionalFormatting>
  <conditionalFormatting sqref="F36:G37">
    <cfRule type="expression" dxfId="19" priority="3">
      <formula>D36&lt;&gt;F36</formula>
    </cfRule>
  </conditionalFormatting>
  <conditionalFormatting sqref="F21:G21">
    <cfRule type="expression" dxfId="18" priority="2">
      <formula>D21&lt;&gt;F21</formula>
    </cfRule>
  </conditionalFormatting>
  <conditionalFormatting sqref="F39:G39">
    <cfRule type="expression" dxfId="17" priority="1">
      <formula>D39&lt;&gt;F39</formula>
    </cfRule>
  </conditionalFormatting>
  <hyperlinks>
    <hyperlink ref="J2" location="Contents!A1" display="Back to contents" xr:uid="{00000000-0004-0000-0C00-000000000000}"/>
    <hyperlink ref="I2" location="'Outcome 4b NOx'!A1" display="Back" xr:uid="{00000000-0004-0000-0C00-000001000000}"/>
    <hyperlink ref="K2" location="'Outcome 4d PM2.5'!A1" display="Next" xr:uid="{00000000-0004-0000-0C00-000002000000}"/>
    <hyperlink ref="J3" location="'Borough dashboard'!A1" display="Back to borough dashboard" xr:uid="{00000000-0004-0000-0C00-000003000000}"/>
    <hyperlink ref="A49" r:id="rId1" xr:uid="{00000000-0004-0000-0C00-000004000000}"/>
    <hyperlink ref="A47" r:id="rId2" xr:uid="{00000000-0004-0000-0C00-000005000000}"/>
  </hyperlinks>
  <pageMargins left="0.70866141732283472" right="0.70866141732283472" top="0.74803149606299213" bottom="0.74803149606299213" header="0.31496062992125984" footer="0.31496062992125984"/>
  <pageSetup paperSize="9" scale="68"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008D48"/>
    <pageSetUpPr fitToPage="1"/>
  </sheetPr>
  <dimension ref="A1:K61"/>
  <sheetViews>
    <sheetView workbookViewId="0"/>
  </sheetViews>
  <sheetFormatPr defaultRowHeight="15" x14ac:dyDescent="0.2"/>
  <cols>
    <col min="1" max="1" width="26" style="1" customWidth="1"/>
    <col min="2" max="2" width="11.5546875" style="1" customWidth="1"/>
    <col min="3" max="3" width="11.33203125" style="1" customWidth="1"/>
    <col min="4" max="4" width="10.44140625" style="1" customWidth="1"/>
    <col min="5" max="5" width="8.6640625" style="1" customWidth="1"/>
    <col min="6" max="6" width="10.21875" style="1" customWidth="1"/>
    <col min="7" max="7" width="10" style="1" customWidth="1"/>
    <col min="8" max="8" width="5" style="1" customWidth="1"/>
    <col min="9" max="9" width="7.109375" style="1" customWidth="1"/>
    <col min="10" max="10" width="20.6640625" style="1" bestFit="1" customWidth="1"/>
    <col min="11" max="24" width="8.88671875" style="1"/>
    <col min="25" max="25" width="23" style="1" customWidth="1"/>
    <col min="26" max="26" width="23.109375" style="1" customWidth="1"/>
    <col min="27" max="16384" width="8.88671875" style="1"/>
  </cols>
  <sheetData>
    <row r="1" spans="1:11" ht="20.25" x14ac:dyDescent="0.2">
      <c r="A1" s="303" t="s">
        <v>58</v>
      </c>
      <c r="B1" s="303"/>
      <c r="C1" s="122"/>
      <c r="D1" s="122"/>
      <c r="E1" s="122"/>
      <c r="F1" s="122"/>
      <c r="G1" s="122"/>
      <c r="H1" s="122"/>
      <c r="I1" s="122"/>
      <c r="J1" s="122"/>
      <c r="K1" s="122"/>
    </row>
    <row r="2" spans="1:11" s="238" customFormat="1" ht="16.5" x14ac:dyDescent="0.2">
      <c r="A2" s="243" t="s">
        <v>165</v>
      </c>
      <c r="B2" s="243"/>
      <c r="C2" s="244"/>
      <c r="D2" s="244"/>
      <c r="E2" s="244"/>
      <c r="F2" s="244"/>
      <c r="G2" s="244"/>
      <c r="H2" s="244"/>
      <c r="I2" s="235" t="s">
        <v>101</v>
      </c>
      <c r="J2" s="235" t="s">
        <v>83</v>
      </c>
      <c r="K2" s="235" t="s">
        <v>102</v>
      </c>
    </row>
    <row r="3" spans="1:11" ht="16.5" x14ac:dyDescent="0.2">
      <c r="A3" s="239" t="s">
        <v>166</v>
      </c>
      <c r="B3" s="239"/>
      <c r="J3" s="235" t="s">
        <v>261</v>
      </c>
    </row>
    <row r="4" spans="1:11" ht="16.5" x14ac:dyDescent="0.2">
      <c r="A4" s="239" t="s">
        <v>200</v>
      </c>
      <c r="B4" s="239"/>
    </row>
    <row r="5" spans="1:11" ht="16.5" x14ac:dyDescent="0.2">
      <c r="A5" s="239" t="s">
        <v>199</v>
      </c>
      <c r="B5" s="239"/>
    </row>
    <row r="7" spans="1:11" ht="16.5" x14ac:dyDescent="0.3">
      <c r="A7" s="68"/>
      <c r="B7" s="68"/>
      <c r="C7" s="605" t="s">
        <v>120</v>
      </c>
      <c r="D7" s="605"/>
      <c r="E7" s="676"/>
      <c r="F7" s="391"/>
      <c r="G7" s="391"/>
      <c r="H7" s="99"/>
    </row>
    <row r="8" spans="1:11" ht="15.75" x14ac:dyDescent="0.25">
      <c r="A8" s="93"/>
      <c r="B8" s="658" t="s">
        <v>52</v>
      </c>
      <c r="C8" s="659"/>
      <c r="D8" s="610" t="s">
        <v>53</v>
      </c>
      <c r="E8" s="610"/>
      <c r="F8" s="617" t="s">
        <v>265</v>
      </c>
      <c r="G8" s="605"/>
      <c r="H8" s="119"/>
      <c r="J8" s="392"/>
    </row>
    <row r="9" spans="1:11" x14ac:dyDescent="0.2">
      <c r="A9" s="101" t="s">
        <v>0</v>
      </c>
      <c r="B9" s="348">
        <v>2013</v>
      </c>
      <c r="C9" s="537">
        <v>2016</v>
      </c>
      <c r="D9" s="103">
        <v>2021</v>
      </c>
      <c r="E9" s="103">
        <v>2041</v>
      </c>
      <c r="F9" s="429">
        <v>2021</v>
      </c>
      <c r="G9" s="83">
        <v>2041</v>
      </c>
      <c r="H9" s="94"/>
    </row>
    <row r="10" spans="1:11" x14ac:dyDescent="0.2">
      <c r="A10" s="90" t="s">
        <v>33</v>
      </c>
      <c r="B10" s="331"/>
      <c r="C10" s="538"/>
      <c r="D10" s="58"/>
      <c r="E10" s="58"/>
      <c r="F10" s="384"/>
      <c r="G10" s="385"/>
      <c r="H10" s="118"/>
    </row>
    <row r="11" spans="1:11" s="20" customFormat="1" ht="13.5" x14ac:dyDescent="0.25">
      <c r="A11" s="312" t="s">
        <v>6</v>
      </c>
      <c r="B11" s="349">
        <v>30</v>
      </c>
      <c r="C11" s="541">
        <v>24</v>
      </c>
      <c r="D11" s="313">
        <v>17</v>
      </c>
      <c r="E11" s="315">
        <v>10</v>
      </c>
      <c r="F11" s="428">
        <v>17</v>
      </c>
      <c r="G11" s="266">
        <v>10</v>
      </c>
      <c r="H11" s="22"/>
    </row>
    <row r="12" spans="1:11" s="20" customFormat="1" ht="13.5" x14ac:dyDescent="0.25">
      <c r="A12" s="312" t="s">
        <v>1</v>
      </c>
      <c r="B12" s="349">
        <v>11</v>
      </c>
      <c r="C12" s="541">
        <v>8</v>
      </c>
      <c r="D12" s="313">
        <v>5</v>
      </c>
      <c r="E12" s="315">
        <v>3</v>
      </c>
      <c r="F12" s="428" t="s">
        <v>264</v>
      </c>
      <c r="G12" s="266">
        <v>3</v>
      </c>
      <c r="H12" s="22"/>
    </row>
    <row r="13" spans="1:11" s="20" customFormat="1" ht="13.5" x14ac:dyDescent="0.25">
      <c r="A13" s="312" t="s">
        <v>11</v>
      </c>
      <c r="B13" s="349">
        <v>23</v>
      </c>
      <c r="C13" s="541">
        <v>20</v>
      </c>
      <c r="D13" s="313">
        <v>15</v>
      </c>
      <c r="E13" s="315">
        <v>9</v>
      </c>
      <c r="F13" s="428">
        <v>15</v>
      </c>
      <c r="G13" s="266">
        <v>9</v>
      </c>
      <c r="H13" s="22"/>
    </row>
    <row r="14" spans="1:11" s="20" customFormat="1" ht="13.5" x14ac:dyDescent="0.25">
      <c r="A14" s="312" t="s">
        <v>31</v>
      </c>
      <c r="B14" s="349">
        <v>22</v>
      </c>
      <c r="C14" s="541">
        <v>19</v>
      </c>
      <c r="D14" s="313">
        <v>14</v>
      </c>
      <c r="E14" s="315">
        <v>8</v>
      </c>
      <c r="F14" s="428">
        <v>14</v>
      </c>
      <c r="G14" s="266">
        <v>8</v>
      </c>
      <c r="H14" s="22"/>
    </row>
    <row r="15" spans="1:11" s="20" customFormat="1" ht="13.5" x14ac:dyDescent="0.25">
      <c r="A15" s="312" t="s">
        <v>12</v>
      </c>
      <c r="B15" s="349">
        <v>27</v>
      </c>
      <c r="C15" s="541">
        <v>23</v>
      </c>
      <c r="D15" s="313">
        <v>18</v>
      </c>
      <c r="E15" s="315">
        <v>9</v>
      </c>
      <c r="F15" s="428">
        <v>18</v>
      </c>
      <c r="G15" s="266">
        <v>9</v>
      </c>
      <c r="H15" s="22"/>
    </row>
    <row r="16" spans="1:11" s="20" customFormat="1" ht="13.5" x14ac:dyDescent="0.25">
      <c r="A16" s="312" t="s">
        <v>17</v>
      </c>
      <c r="B16" s="349">
        <v>20</v>
      </c>
      <c r="C16" s="541">
        <v>16</v>
      </c>
      <c r="D16" s="313">
        <v>12</v>
      </c>
      <c r="E16" s="315">
        <v>7</v>
      </c>
      <c r="F16" s="428">
        <v>12</v>
      </c>
      <c r="G16" s="266">
        <v>7</v>
      </c>
      <c r="H16" s="22"/>
    </row>
    <row r="17" spans="1:8" s="20" customFormat="1" ht="13.5" x14ac:dyDescent="0.25">
      <c r="A17" s="312" t="s">
        <v>32</v>
      </c>
      <c r="B17" s="349">
        <v>23</v>
      </c>
      <c r="C17" s="541">
        <v>19</v>
      </c>
      <c r="D17" s="313">
        <v>13</v>
      </c>
      <c r="E17" s="315">
        <v>8</v>
      </c>
      <c r="F17" s="428">
        <v>13</v>
      </c>
      <c r="G17" s="266">
        <v>8</v>
      </c>
      <c r="H17" s="22"/>
    </row>
    <row r="18" spans="1:8" s="20" customFormat="1" ht="13.5" x14ac:dyDescent="0.25">
      <c r="A18" s="312" t="s">
        <v>19</v>
      </c>
      <c r="B18" s="349">
        <v>32</v>
      </c>
      <c r="C18" s="541">
        <v>27</v>
      </c>
      <c r="D18" s="313">
        <v>21</v>
      </c>
      <c r="E18" s="315">
        <v>12</v>
      </c>
      <c r="F18" s="428">
        <v>21</v>
      </c>
      <c r="G18" s="266">
        <v>12</v>
      </c>
      <c r="H18" s="22"/>
    </row>
    <row r="19" spans="1:8" s="20" customFormat="1" ht="13.5" x14ac:dyDescent="0.25">
      <c r="A19" s="312" t="s">
        <v>20</v>
      </c>
      <c r="B19" s="349">
        <v>30</v>
      </c>
      <c r="C19" s="541">
        <v>26</v>
      </c>
      <c r="D19" s="313">
        <v>21</v>
      </c>
      <c r="E19" s="315">
        <v>12</v>
      </c>
      <c r="F19" s="428">
        <v>21</v>
      </c>
      <c r="G19" s="266">
        <v>12</v>
      </c>
      <c r="H19" s="22"/>
    </row>
    <row r="20" spans="1:8" s="20" customFormat="1" ht="13.5" x14ac:dyDescent="0.25">
      <c r="A20" s="312" t="s">
        <v>22</v>
      </c>
      <c r="B20" s="349">
        <v>35</v>
      </c>
      <c r="C20" s="541">
        <v>30</v>
      </c>
      <c r="D20" s="313">
        <v>24</v>
      </c>
      <c r="E20" s="315">
        <v>19</v>
      </c>
      <c r="F20" s="428">
        <v>24</v>
      </c>
      <c r="G20" s="266">
        <v>19</v>
      </c>
      <c r="H20" s="22"/>
    </row>
    <row r="21" spans="1:8" s="20" customFormat="1" ht="13.5" x14ac:dyDescent="0.25">
      <c r="A21" s="312" t="s">
        <v>25</v>
      </c>
      <c r="B21" s="349">
        <v>32</v>
      </c>
      <c r="C21" s="541">
        <v>26</v>
      </c>
      <c r="D21" s="313">
        <v>20</v>
      </c>
      <c r="E21" s="315">
        <v>11</v>
      </c>
      <c r="F21" s="428">
        <v>20</v>
      </c>
      <c r="G21" s="266">
        <v>11</v>
      </c>
      <c r="H21" s="22"/>
    </row>
    <row r="22" spans="1:8" s="20" customFormat="1" ht="13.5" x14ac:dyDescent="0.25">
      <c r="A22" s="312" t="s">
        <v>27</v>
      </c>
      <c r="B22" s="349">
        <v>32</v>
      </c>
      <c r="C22" s="541">
        <v>27</v>
      </c>
      <c r="D22" s="313">
        <v>21</v>
      </c>
      <c r="E22" s="315">
        <v>14</v>
      </c>
      <c r="F22" s="428">
        <v>21</v>
      </c>
      <c r="G22" s="266">
        <v>14</v>
      </c>
      <c r="H22" s="22"/>
    </row>
    <row r="23" spans="1:8" s="20" customFormat="1" ht="13.5" x14ac:dyDescent="0.25">
      <c r="A23" s="312" t="s">
        <v>29</v>
      </c>
      <c r="B23" s="349">
        <v>33</v>
      </c>
      <c r="C23" s="541">
        <v>29</v>
      </c>
      <c r="D23" s="313">
        <v>23</v>
      </c>
      <c r="E23" s="315">
        <v>14</v>
      </c>
      <c r="F23" s="428">
        <v>23</v>
      </c>
      <c r="G23" s="266">
        <v>14</v>
      </c>
      <c r="H23" s="22"/>
    </row>
    <row r="24" spans="1:8" s="20" customFormat="1" ht="13.5" x14ac:dyDescent="0.25">
      <c r="A24" s="312" t="s">
        <v>30</v>
      </c>
      <c r="B24" s="349">
        <v>52</v>
      </c>
      <c r="C24" s="541">
        <v>39</v>
      </c>
      <c r="D24" s="313">
        <v>26</v>
      </c>
      <c r="E24" s="315">
        <v>15</v>
      </c>
      <c r="F24" s="428">
        <v>26</v>
      </c>
      <c r="G24" s="266">
        <v>15</v>
      </c>
      <c r="H24" s="22"/>
    </row>
    <row r="25" spans="1:8" s="20" customFormat="1" ht="13.5" x14ac:dyDescent="0.25">
      <c r="A25" s="70" t="s">
        <v>35</v>
      </c>
      <c r="B25" s="350"/>
      <c r="C25" s="540"/>
      <c r="D25" s="100"/>
      <c r="E25" s="100"/>
      <c r="F25" s="430"/>
      <c r="G25" s="185"/>
      <c r="H25" s="94"/>
    </row>
    <row r="26" spans="1:8" s="20" customFormat="1" ht="13.5" x14ac:dyDescent="0.25">
      <c r="A26" s="312" t="s">
        <v>34</v>
      </c>
      <c r="B26" s="349">
        <v>26</v>
      </c>
      <c r="C26" s="541">
        <v>23</v>
      </c>
      <c r="D26" s="313">
        <v>19</v>
      </c>
      <c r="E26" s="315">
        <v>14</v>
      </c>
      <c r="F26" s="428">
        <v>19</v>
      </c>
      <c r="G26" s="266">
        <v>14</v>
      </c>
      <c r="H26" s="22"/>
    </row>
    <row r="27" spans="1:8" s="20" customFormat="1" ht="13.5" x14ac:dyDescent="0.25">
      <c r="A27" s="312" t="s">
        <v>2</v>
      </c>
      <c r="B27" s="349">
        <v>73</v>
      </c>
      <c r="C27" s="541">
        <v>64</v>
      </c>
      <c r="D27" s="313">
        <v>53</v>
      </c>
      <c r="E27" s="315">
        <v>40</v>
      </c>
      <c r="F27" s="428">
        <v>53</v>
      </c>
      <c r="G27" s="266">
        <v>40</v>
      </c>
      <c r="H27" s="22"/>
    </row>
    <row r="28" spans="1:8" s="20" customFormat="1" ht="13.5" x14ac:dyDescent="0.25">
      <c r="A28" s="312" t="s">
        <v>3</v>
      </c>
      <c r="B28" s="349">
        <v>37</v>
      </c>
      <c r="C28" s="541">
        <v>32</v>
      </c>
      <c r="D28" s="313">
        <v>27</v>
      </c>
      <c r="E28" s="315">
        <v>18</v>
      </c>
      <c r="F28" s="428">
        <v>27</v>
      </c>
      <c r="G28" s="266">
        <v>18</v>
      </c>
      <c r="H28" s="22"/>
    </row>
    <row r="29" spans="1:8" s="20" customFormat="1" ht="13.5" x14ac:dyDescent="0.25">
      <c r="A29" s="312" t="s">
        <v>4</v>
      </c>
      <c r="B29" s="349">
        <v>41</v>
      </c>
      <c r="C29" s="541">
        <v>36</v>
      </c>
      <c r="D29" s="313">
        <v>30</v>
      </c>
      <c r="E29" s="315">
        <v>18</v>
      </c>
      <c r="F29" s="428">
        <v>30</v>
      </c>
      <c r="G29" s="266">
        <v>18</v>
      </c>
      <c r="H29" s="22"/>
    </row>
    <row r="30" spans="1:8" s="20" customFormat="1" ht="13.5" x14ac:dyDescent="0.25">
      <c r="A30" s="312" t="s">
        <v>5</v>
      </c>
      <c r="B30" s="349">
        <v>53</v>
      </c>
      <c r="C30" s="541">
        <v>46</v>
      </c>
      <c r="D30" s="313">
        <v>40</v>
      </c>
      <c r="E30" s="315">
        <v>25</v>
      </c>
      <c r="F30" s="428">
        <v>40</v>
      </c>
      <c r="G30" s="266">
        <v>25</v>
      </c>
      <c r="H30" s="21"/>
    </row>
    <row r="31" spans="1:8" s="20" customFormat="1" ht="13.5" x14ac:dyDescent="0.25">
      <c r="A31" s="312" t="s">
        <v>7</v>
      </c>
      <c r="B31" s="349">
        <v>49</v>
      </c>
      <c r="C31" s="541">
        <v>42</v>
      </c>
      <c r="D31" s="313">
        <v>36</v>
      </c>
      <c r="E31" s="315">
        <v>20</v>
      </c>
      <c r="F31" s="428">
        <v>36</v>
      </c>
      <c r="G31" s="266">
        <v>20</v>
      </c>
      <c r="H31" s="22"/>
    </row>
    <row r="32" spans="1:8" s="20" customFormat="1" ht="13.5" x14ac:dyDescent="0.25">
      <c r="A32" s="312" t="s">
        <v>8</v>
      </c>
      <c r="B32" s="349">
        <v>55</v>
      </c>
      <c r="C32" s="541">
        <v>48</v>
      </c>
      <c r="D32" s="313">
        <v>39</v>
      </c>
      <c r="E32" s="315">
        <v>26</v>
      </c>
      <c r="F32" s="428">
        <v>39</v>
      </c>
      <c r="G32" s="266" t="s">
        <v>264</v>
      </c>
      <c r="H32" s="22"/>
    </row>
    <row r="33" spans="1:11" s="20" customFormat="1" ht="13.5" x14ac:dyDescent="0.25">
      <c r="A33" s="312" t="s">
        <v>9</v>
      </c>
      <c r="B33" s="349">
        <v>67</v>
      </c>
      <c r="C33" s="541">
        <v>59</v>
      </c>
      <c r="D33" s="313">
        <v>50</v>
      </c>
      <c r="E33" s="315">
        <v>34</v>
      </c>
      <c r="F33" s="428">
        <v>50</v>
      </c>
      <c r="G33" s="266">
        <v>34</v>
      </c>
      <c r="H33" s="21"/>
    </row>
    <row r="34" spans="1:11" s="20" customFormat="1" ht="13.5" x14ac:dyDescent="0.25">
      <c r="A34" s="312" t="s">
        <v>10</v>
      </c>
      <c r="B34" s="349">
        <v>43</v>
      </c>
      <c r="C34" s="541">
        <v>39</v>
      </c>
      <c r="D34" s="313">
        <v>31</v>
      </c>
      <c r="E34" s="315">
        <v>21</v>
      </c>
      <c r="F34" s="428">
        <v>31</v>
      </c>
      <c r="G34" s="266">
        <v>21</v>
      </c>
      <c r="H34" s="22"/>
    </row>
    <row r="35" spans="1:11" s="20" customFormat="1" ht="13.5" x14ac:dyDescent="0.25">
      <c r="A35" s="312" t="s">
        <v>13</v>
      </c>
      <c r="B35" s="349">
        <v>28</v>
      </c>
      <c r="C35" s="541">
        <v>25</v>
      </c>
      <c r="D35" s="313">
        <v>21</v>
      </c>
      <c r="E35" s="315">
        <v>12</v>
      </c>
      <c r="F35" s="428">
        <v>21</v>
      </c>
      <c r="G35" s="266">
        <v>12</v>
      </c>
      <c r="H35" s="22"/>
    </row>
    <row r="36" spans="1:11" s="20" customFormat="1" ht="13.5" x14ac:dyDescent="0.25">
      <c r="A36" s="312" t="s">
        <v>14</v>
      </c>
      <c r="B36" s="349">
        <v>56</v>
      </c>
      <c r="C36" s="541">
        <v>48</v>
      </c>
      <c r="D36" s="313">
        <v>39</v>
      </c>
      <c r="E36" s="315">
        <v>34</v>
      </c>
      <c r="F36" s="428">
        <v>39</v>
      </c>
      <c r="G36" s="266">
        <v>34</v>
      </c>
      <c r="H36" s="21"/>
    </row>
    <row r="37" spans="1:11" s="20" customFormat="1" ht="13.5" x14ac:dyDescent="0.25">
      <c r="A37" s="312" t="s">
        <v>15</v>
      </c>
      <c r="B37" s="349">
        <v>74</v>
      </c>
      <c r="C37" s="541">
        <v>66</v>
      </c>
      <c r="D37" s="313">
        <v>57</v>
      </c>
      <c r="E37" s="315">
        <v>45</v>
      </c>
      <c r="F37" s="428">
        <v>57</v>
      </c>
      <c r="G37" s="266">
        <v>45</v>
      </c>
      <c r="H37" s="21"/>
    </row>
    <row r="38" spans="1:11" s="20" customFormat="1" ht="13.5" x14ac:dyDescent="0.25">
      <c r="A38" s="312" t="s">
        <v>16</v>
      </c>
      <c r="B38" s="349">
        <v>55</v>
      </c>
      <c r="C38" s="541">
        <v>48</v>
      </c>
      <c r="D38" s="313">
        <v>39</v>
      </c>
      <c r="E38" s="315">
        <v>27</v>
      </c>
      <c r="F38" s="428">
        <v>39</v>
      </c>
      <c r="G38" s="266">
        <v>27</v>
      </c>
      <c r="H38" s="22"/>
    </row>
    <row r="39" spans="1:11" s="20" customFormat="1" ht="13.5" x14ac:dyDescent="0.25">
      <c r="A39" s="312" t="s">
        <v>18</v>
      </c>
      <c r="B39" s="349">
        <v>30</v>
      </c>
      <c r="C39" s="541">
        <v>26</v>
      </c>
      <c r="D39" s="313">
        <v>23</v>
      </c>
      <c r="E39" s="315">
        <v>16</v>
      </c>
      <c r="F39" s="428">
        <v>23</v>
      </c>
      <c r="G39" s="266">
        <v>16</v>
      </c>
      <c r="H39" s="22"/>
    </row>
    <row r="40" spans="1:11" s="20" customFormat="1" ht="13.5" x14ac:dyDescent="0.25">
      <c r="A40" s="312" t="s">
        <v>21</v>
      </c>
      <c r="B40" s="349">
        <v>27</v>
      </c>
      <c r="C40" s="541">
        <v>23</v>
      </c>
      <c r="D40" s="313">
        <v>19</v>
      </c>
      <c r="E40" s="315">
        <v>11</v>
      </c>
      <c r="F40" s="428">
        <v>19</v>
      </c>
      <c r="G40" s="266">
        <v>11</v>
      </c>
      <c r="H40" s="22"/>
    </row>
    <row r="41" spans="1:11" s="20" customFormat="1" ht="13.5" x14ac:dyDescent="0.25">
      <c r="A41" s="312" t="s">
        <v>23</v>
      </c>
      <c r="B41" s="349">
        <v>48</v>
      </c>
      <c r="C41" s="541">
        <v>43</v>
      </c>
      <c r="D41" s="313">
        <v>35</v>
      </c>
      <c r="E41" s="315">
        <v>25</v>
      </c>
      <c r="F41" s="428">
        <v>35</v>
      </c>
      <c r="G41" s="266">
        <v>25</v>
      </c>
      <c r="H41" s="22"/>
    </row>
    <row r="42" spans="1:11" s="20" customFormat="1" ht="13.5" x14ac:dyDescent="0.25">
      <c r="A42" s="312" t="s">
        <v>24</v>
      </c>
      <c r="B42" s="349">
        <v>32</v>
      </c>
      <c r="C42" s="541">
        <v>29</v>
      </c>
      <c r="D42" s="313">
        <v>24</v>
      </c>
      <c r="E42" s="315">
        <v>15</v>
      </c>
      <c r="F42" s="428">
        <v>24</v>
      </c>
      <c r="G42" s="266">
        <v>15</v>
      </c>
      <c r="H42" s="22"/>
    </row>
    <row r="43" spans="1:11" s="20" customFormat="1" ht="13.5" x14ac:dyDescent="0.25">
      <c r="A43" s="312" t="s">
        <v>26</v>
      </c>
      <c r="B43" s="349">
        <v>24</v>
      </c>
      <c r="C43" s="541">
        <v>21</v>
      </c>
      <c r="D43" s="313">
        <v>18</v>
      </c>
      <c r="E43" s="315">
        <v>10</v>
      </c>
      <c r="F43" s="428">
        <v>18</v>
      </c>
      <c r="G43" s="266">
        <v>10</v>
      </c>
      <c r="H43" s="22"/>
    </row>
    <row r="44" spans="1:11" s="20" customFormat="1" ht="13.5" x14ac:dyDescent="0.25">
      <c r="A44" s="312" t="s">
        <v>28</v>
      </c>
      <c r="B44" s="349">
        <v>35</v>
      </c>
      <c r="C44" s="541">
        <v>30</v>
      </c>
      <c r="D44" s="313">
        <v>24</v>
      </c>
      <c r="E44" s="315">
        <v>16</v>
      </c>
      <c r="F44" s="428">
        <v>24</v>
      </c>
      <c r="G44" s="266">
        <v>16</v>
      </c>
      <c r="H44" s="22"/>
    </row>
    <row r="45" spans="1:11" x14ac:dyDescent="0.2">
      <c r="I45" s="19"/>
      <c r="J45" s="19"/>
      <c r="K45" s="19"/>
    </row>
    <row r="46" spans="1:11" ht="15.75" x14ac:dyDescent="0.25">
      <c r="A46" s="5" t="s">
        <v>285</v>
      </c>
      <c r="B46" s="5"/>
    </row>
    <row r="47" spans="1:11" ht="15.75" customHeight="1" x14ac:dyDescent="0.25">
      <c r="A47" s="360" t="s">
        <v>279</v>
      </c>
      <c r="B47" s="458"/>
      <c r="C47" s="458"/>
      <c r="D47" s="458"/>
      <c r="E47" s="458"/>
      <c r="F47" s="458"/>
      <c r="G47" s="458"/>
    </row>
    <row r="48" spans="1:11" ht="15.75" x14ac:dyDescent="0.25">
      <c r="A48" s="5" t="s">
        <v>286</v>
      </c>
      <c r="B48" s="5"/>
    </row>
    <row r="49" spans="1:7" ht="15.75" x14ac:dyDescent="0.25">
      <c r="A49" s="360" t="s">
        <v>276</v>
      </c>
      <c r="B49" s="5"/>
    </row>
    <row r="50" spans="1:7" ht="15.75" customHeight="1" x14ac:dyDescent="0.2">
      <c r="A50" s="672" t="s">
        <v>289</v>
      </c>
      <c r="B50" s="674"/>
      <c r="C50" s="674"/>
      <c r="D50" s="674"/>
      <c r="E50" s="674"/>
      <c r="F50" s="674"/>
      <c r="G50" s="674"/>
    </row>
    <row r="51" spans="1:7" ht="15.75" customHeight="1" x14ac:dyDescent="0.2">
      <c r="A51" s="672" t="s">
        <v>288</v>
      </c>
      <c r="B51" s="674"/>
      <c r="C51" s="674"/>
      <c r="D51" s="674"/>
      <c r="E51" s="674"/>
      <c r="F51" s="674"/>
      <c r="G51" s="674"/>
    </row>
    <row r="52" spans="1:7" ht="15.75" x14ac:dyDescent="0.25">
      <c r="A52" s="5" t="s">
        <v>287</v>
      </c>
      <c r="B52" s="5"/>
    </row>
    <row r="54" spans="1:7" ht="15.75" x14ac:dyDescent="0.25">
      <c r="A54" s="5" t="s">
        <v>134</v>
      </c>
      <c r="B54" s="5"/>
    </row>
    <row r="55" spans="1:7" ht="15.75" x14ac:dyDescent="0.25">
      <c r="A55" s="5" t="s">
        <v>139</v>
      </c>
      <c r="B55" s="5"/>
    </row>
    <row r="56" spans="1:7" ht="15.75" x14ac:dyDescent="0.25">
      <c r="A56" s="5" t="s">
        <v>135</v>
      </c>
      <c r="B56" s="5"/>
    </row>
    <row r="57" spans="1:7" ht="15.75" x14ac:dyDescent="0.25">
      <c r="A57" s="5" t="s">
        <v>136</v>
      </c>
      <c r="B57" s="5"/>
    </row>
    <row r="58" spans="1:7" ht="15.75" x14ac:dyDescent="0.25">
      <c r="A58" s="5" t="s">
        <v>137</v>
      </c>
      <c r="B58" s="5"/>
    </row>
    <row r="59" spans="1:7" ht="15.75" x14ac:dyDescent="0.25">
      <c r="A59" s="5" t="s">
        <v>138</v>
      </c>
      <c r="B59" s="5"/>
    </row>
    <row r="60" spans="1:7" ht="15.75" x14ac:dyDescent="0.25">
      <c r="A60" s="5"/>
      <c r="B60" s="5"/>
    </row>
    <row r="61" spans="1:7" ht="15.75" x14ac:dyDescent="0.25">
      <c r="A61" s="5" t="s">
        <v>292</v>
      </c>
      <c r="B61" s="5"/>
    </row>
  </sheetData>
  <mergeCells count="6">
    <mergeCell ref="A51:G51"/>
    <mergeCell ref="C7:E7"/>
    <mergeCell ref="D8:E8"/>
    <mergeCell ref="B8:C8"/>
    <mergeCell ref="F8:G8"/>
    <mergeCell ref="A50:G50"/>
  </mergeCells>
  <conditionalFormatting sqref="F15:G16">
    <cfRule type="expression" dxfId="16" priority="4">
      <formula>D15&lt;&gt;F15</formula>
    </cfRule>
  </conditionalFormatting>
  <conditionalFormatting sqref="F36:G37">
    <cfRule type="expression" dxfId="15" priority="3">
      <formula>D36&lt;&gt;F36</formula>
    </cfRule>
  </conditionalFormatting>
  <conditionalFormatting sqref="F21:G21">
    <cfRule type="expression" dxfId="14" priority="2">
      <formula>D21&lt;&gt;F21</formula>
    </cfRule>
  </conditionalFormatting>
  <conditionalFormatting sqref="F39:G39">
    <cfRule type="expression" dxfId="13" priority="1">
      <formula>D39&lt;&gt;F39</formula>
    </cfRule>
  </conditionalFormatting>
  <hyperlinks>
    <hyperlink ref="K2" location="'Outcome 5 PT use'!A1" display="Next" xr:uid="{00000000-0004-0000-0D00-000000000000}"/>
    <hyperlink ref="I2" location="'Outcome 4c PM10'!A1" display="Back" xr:uid="{00000000-0004-0000-0D00-000001000000}"/>
    <hyperlink ref="J2" location="Contents!A1" display="Back to contents" xr:uid="{00000000-0004-0000-0D00-000002000000}"/>
    <hyperlink ref="J3" location="'Borough dashboard'!A1" display="Back to borough dashboard" xr:uid="{00000000-0004-0000-0D00-000003000000}"/>
    <hyperlink ref="A49" r:id="rId1" xr:uid="{00000000-0004-0000-0D00-000004000000}"/>
    <hyperlink ref="A47" r:id="rId2" xr:uid="{00000000-0004-0000-0D00-000005000000}"/>
  </hyperlinks>
  <pageMargins left="0.70866141732283472" right="0.70866141732283472" top="0.74803149606299213" bottom="0.74803149606299213" header="0.31496062992125984" footer="0.31496062992125984"/>
  <pageSetup paperSize="9" scale="66"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E0001B"/>
    <pageSetUpPr fitToPage="1"/>
  </sheetPr>
  <dimension ref="A1:AA57"/>
  <sheetViews>
    <sheetView workbookViewId="0"/>
  </sheetViews>
  <sheetFormatPr defaultRowHeight="21.75" customHeight="1" x14ac:dyDescent="0.2"/>
  <cols>
    <col min="1" max="1" width="16.5546875" style="1" customWidth="1"/>
    <col min="2" max="8" width="8.88671875" style="1"/>
    <col min="9" max="9" width="7.88671875" style="1" customWidth="1"/>
    <col min="10" max="10" width="9" style="1" customWidth="1"/>
    <col min="11" max="12" width="9.21875" style="1" customWidth="1"/>
    <col min="13" max="13" width="5.88671875" style="1" customWidth="1"/>
    <col min="14" max="14" width="7.33203125" style="1" customWidth="1"/>
    <col min="15" max="15" width="21" style="1" customWidth="1"/>
    <col min="16" max="16384" width="8.88671875" style="1"/>
  </cols>
  <sheetData>
    <row r="1" spans="1:27" ht="21.75" customHeight="1" x14ac:dyDescent="0.2">
      <c r="A1" s="212" t="s">
        <v>57</v>
      </c>
      <c r="B1" s="124"/>
      <c r="C1" s="125"/>
      <c r="D1" s="125"/>
      <c r="E1" s="125"/>
      <c r="F1" s="125"/>
      <c r="G1" s="125"/>
      <c r="H1" s="125"/>
      <c r="I1" s="125"/>
      <c r="J1" s="125"/>
      <c r="K1" s="125"/>
      <c r="L1" s="125"/>
      <c r="M1" s="125"/>
      <c r="N1" s="125"/>
      <c r="O1" s="125"/>
      <c r="P1" s="125"/>
    </row>
    <row r="2" spans="1:27" s="238" customFormat="1" ht="21.75" customHeight="1" x14ac:dyDescent="0.2">
      <c r="A2" s="236" t="s">
        <v>162</v>
      </c>
      <c r="B2" s="237"/>
      <c r="C2" s="237"/>
      <c r="D2" s="237"/>
      <c r="E2" s="237"/>
      <c r="F2" s="237"/>
      <c r="G2" s="237"/>
      <c r="H2" s="237"/>
      <c r="I2" s="237"/>
      <c r="J2" s="237"/>
      <c r="K2" s="237"/>
      <c r="L2" s="237"/>
      <c r="M2" s="237"/>
      <c r="N2" s="235" t="s">
        <v>101</v>
      </c>
      <c r="O2" s="235" t="s">
        <v>83</v>
      </c>
      <c r="P2" s="235" t="s">
        <v>102</v>
      </c>
    </row>
    <row r="3" spans="1:27" s="238" customFormat="1" ht="16.5" x14ac:dyDescent="0.2">
      <c r="A3" s="239" t="s">
        <v>163</v>
      </c>
      <c r="O3" s="235" t="s">
        <v>261</v>
      </c>
    </row>
    <row r="4" spans="1:27" s="238" customFormat="1" ht="16.5" x14ac:dyDescent="0.2">
      <c r="A4" s="239" t="s">
        <v>164</v>
      </c>
    </row>
    <row r="5" spans="1:27" s="238" customFormat="1" ht="16.5" x14ac:dyDescent="0.2">
      <c r="A5" s="239" t="s">
        <v>217</v>
      </c>
    </row>
    <row r="6" spans="1:27" ht="21.75" customHeight="1" x14ac:dyDescent="0.2">
      <c r="A6" s="188"/>
      <c r="O6" s="57"/>
    </row>
    <row r="7" spans="1:27" ht="21.75" customHeight="1" x14ac:dyDescent="0.25">
      <c r="A7" s="13"/>
      <c r="B7" s="608" t="s">
        <v>122</v>
      </c>
      <c r="C7" s="608"/>
      <c r="D7" s="608"/>
      <c r="E7" s="608"/>
      <c r="F7" s="608"/>
      <c r="G7" s="608"/>
      <c r="H7" s="608"/>
      <c r="I7" s="608"/>
      <c r="J7" s="608"/>
      <c r="K7" s="385"/>
      <c r="L7" s="385"/>
      <c r="M7" s="97"/>
      <c r="N7" s="81"/>
    </row>
    <row r="8" spans="1:27" ht="15.75" x14ac:dyDescent="0.25">
      <c r="A8" s="13"/>
      <c r="B8" s="614" t="s">
        <v>52</v>
      </c>
      <c r="C8" s="614"/>
      <c r="D8" s="614"/>
      <c r="E8" s="614"/>
      <c r="F8" s="614"/>
      <c r="G8" s="614"/>
      <c r="H8" s="615"/>
      <c r="I8" s="608" t="s">
        <v>53</v>
      </c>
      <c r="J8" s="608"/>
      <c r="K8" s="617" t="s">
        <v>265</v>
      </c>
      <c r="L8" s="605"/>
      <c r="M8" s="80"/>
      <c r="N8" s="81"/>
      <c r="O8" s="392"/>
      <c r="P8" s="78"/>
    </row>
    <row r="9" spans="1:27" ht="28.5" customHeight="1" x14ac:dyDescent="0.25">
      <c r="A9" s="83" t="s">
        <v>0</v>
      </c>
      <c r="B9" s="320" t="s">
        <v>99</v>
      </c>
      <c r="C9" s="320" t="s">
        <v>38</v>
      </c>
      <c r="D9" s="320" t="s">
        <v>37</v>
      </c>
      <c r="E9" s="320" t="s">
        <v>36</v>
      </c>
      <c r="F9" s="320" t="s">
        <v>243</v>
      </c>
      <c r="G9" s="34" t="s">
        <v>293</v>
      </c>
      <c r="H9" s="61" t="s">
        <v>299</v>
      </c>
      <c r="I9" s="83">
        <v>2021</v>
      </c>
      <c r="J9" s="83">
        <v>2041</v>
      </c>
      <c r="K9" s="429">
        <v>2021</v>
      </c>
      <c r="L9" s="83">
        <v>2041</v>
      </c>
      <c r="M9" s="14"/>
      <c r="R9" s="15"/>
      <c r="S9" s="15"/>
      <c r="T9" s="15"/>
      <c r="U9" s="15"/>
      <c r="V9" s="15"/>
      <c r="W9" s="15"/>
      <c r="X9" s="15"/>
      <c r="Y9" s="15"/>
      <c r="Z9" s="16"/>
      <c r="AA9" s="16"/>
    </row>
    <row r="10" spans="1:27" ht="16.5" x14ac:dyDescent="0.3">
      <c r="A10" s="85" t="s">
        <v>33</v>
      </c>
      <c r="B10" s="321"/>
      <c r="C10" s="321"/>
      <c r="D10" s="321"/>
      <c r="E10" s="321"/>
      <c r="F10" s="321"/>
      <c r="G10" s="517"/>
      <c r="H10" s="518"/>
      <c r="I10" s="85"/>
      <c r="J10" s="85"/>
      <c r="K10" s="384"/>
      <c r="L10" s="385"/>
      <c r="M10" s="14"/>
      <c r="N10" s="86"/>
      <c r="O10" s="86"/>
      <c r="P10" s="86"/>
      <c r="R10" s="15"/>
      <c r="S10" s="15"/>
      <c r="T10" s="15"/>
      <c r="U10" s="15"/>
      <c r="V10" s="15"/>
      <c r="W10" s="15"/>
      <c r="X10" s="15"/>
      <c r="Y10" s="15"/>
      <c r="Z10" s="16"/>
      <c r="AA10" s="16"/>
    </row>
    <row r="11" spans="1:27" ht="15.75" x14ac:dyDescent="0.25">
      <c r="A11" s="259" t="s">
        <v>6</v>
      </c>
      <c r="B11" s="417">
        <v>200.22</v>
      </c>
      <c r="C11" s="417">
        <v>198.47</v>
      </c>
      <c r="D11" s="417">
        <v>194.23</v>
      </c>
      <c r="E11" s="417">
        <v>201.96</v>
      </c>
      <c r="F11" s="417">
        <v>199.15667437177811</v>
      </c>
      <c r="G11" s="528">
        <v>205.0803581477347</v>
      </c>
      <c r="H11" s="265">
        <v>195.19067247610741</v>
      </c>
      <c r="I11" s="420">
        <v>235</v>
      </c>
      <c r="J11" s="420">
        <v>276</v>
      </c>
      <c r="K11" s="428">
        <v>235</v>
      </c>
      <c r="L11" s="266">
        <v>276</v>
      </c>
      <c r="M11" s="14"/>
      <c r="N11" s="84"/>
      <c r="O11" s="84"/>
      <c r="P11" s="84"/>
      <c r="Q11" s="84"/>
      <c r="R11" s="15"/>
      <c r="S11" s="15"/>
      <c r="T11" s="15"/>
      <c r="U11" s="15"/>
      <c r="V11" s="15"/>
      <c r="W11" s="15"/>
      <c r="X11" s="15"/>
      <c r="Y11" s="15"/>
      <c r="Z11" s="16"/>
      <c r="AA11" s="16"/>
    </row>
    <row r="12" spans="1:27" ht="15.75" x14ac:dyDescent="0.25">
      <c r="A12" s="259" t="s">
        <v>1</v>
      </c>
      <c r="B12" s="417">
        <v>4.21</v>
      </c>
      <c r="C12" s="417">
        <v>5.32</v>
      </c>
      <c r="D12" s="417">
        <v>5.78</v>
      </c>
      <c r="E12" s="417">
        <v>8.3000000000000007</v>
      </c>
      <c r="F12" s="417">
        <v>7.53988327471437</v>
      </c>
      <c r="G12" s="528">
        <v>8.7807204388049414</v>
      </c>
      <c r="H12" s="265">
        <v>6.9263328902855621</v>
      </c>
      <c r="I12" s="420">
        <v>9</v>
      </c>
      <c r="J12" s="420">
        <v>12</v>
      </c>
      <c r="K12" s="428" t="s">
        <v>264</v>
      </c>
      <c r="L12" s="266">
        <v>12</v>
      </c>
      <c r="M12" s="14"/>
      <c r="N12" s="84"/>
      <c r="O12" s="84"/>
      <c r="P12" s="84"/>
      <c r="Q12" s="84"/>
      <c r="R12" s="15"/>
      <c r="S12" s="15"/>
      <c r="T12" s="15"/>
      <c r="U12" s="15"/>
      <c r="V12" s="15"/>
      <c r="W12" s="15"/>
      <c r="X12" s="15"/>
      <c r="Y12" s="15"/>
      <c r="Z12" s="16"/>
      <c r="AA12" s="16"/>
    </row>
    <row r="13" spans="1:27" ht="15.75" x14ac:dyDescent="0.25">
      <c r="A13" s="259" t="s">
        <v>11</v>
      </c>
      <c r="B13" s="417">
        <v>187.19</v>
      </c>
      <c r="C13" s="417">
        <v>192.18</v>
      </c>
      <c r="D13" s="417">
        <v>189.92</v>
      </c>
      <c r="E13" s="417">
        <v>181.19</v>
      </c>
      <c r="F13" s="417">
        <v>165.40742693627911</v>
      </c>
      <c r="G13" s="528">
        <v>154.44809324826934</v>
      </c>
      <c r="H13" s="265">
        <v>152.74243099924738</v>
      </c>
      <c r="I13" s="420">
        <v>214</v>
      </c>
      <c r="J13" s="420">
        <v>265</v>
      </c>
      <c r="K13" s="428">
        <v>214</v>
      </c>
      <c r="L13" s="266">
        <v>265</v>
      </c>
      <c r="M13" s="14"/>
      <c r="N13" s="84"/>
      <c r="O13" s="84"/>
      <c r="P13" s="84"/>
      <c r="Q13" s="84"/>
      <c r="R13" s="15"/>
      <c r="S13" s="15"/>
      <c r="T13" s="15"/>
      <c r="U13" s="15"/>
      <c r="V13" s="15"/>
      <c r="W13" s="15"/>
      <c r="X13" s="15"/>
      <c r="Y13" s="15"/>
      <c r="Z13" s="16"/>
      <c r="AA13" s="16"/>
    </row>
    <row r="14" spans="1:27" ht="15.75" x14ac:dyDescent="0.25">
      <c r="A14" s="259" t="s">
        <v>31</v>
      </c>
      <c r="B14" s="417">
        <v>158.04</v>
      </c>
      <c r="C14" s="417">
        <v>150.61000000000001</v>
      </c>
      <c r="D14" s="417">
        <v>156.68</v>
      </c>
      <c r="E14" s="417">
        <v>144.36000000000001</v>
      </c>
      <c r="F14" s="417">
        <v>142.70797007755382</v>
      </c>
      <c r="G14" s="528">
        <v>138.24281279104812</v>
      </c>
      <c r="H14" s="265">
        <v>146.24855879043662</v>
      </c>
      <c r="I14" s="420">
        <v>161</v>
      </c>
      <c r="J14" s="420">
        <v>243</v>
      </c>
      <c r="K14" s="428">
        <v>161</v>
      </c>
      <c r="L14" s="266">
        <v>243</v>
      </c>
      <c r="M14" s="14"/>
      <c r="N14" s="84"/>
      <c r="O14" s="84"/>
      <c r="P14" s="84"/>
      <c r="Q14" s="84"/>
      <c r="R14" s="15"/>
      <c r="S14" s="15"/>
      <c r="T14" s="15"/>
      <c r="U14" s="15"/>
      <c r="V14" s="15"/>
      <c r="W14" s="15"/>
      <c r="X14" s="15"/>
      <c r="Y14" s="15"/>
      <c r="Z14" s="16"/>
      <c r="AA14" s="16"/>
    </row>
    <row r="15" spans="1:27" ht="15.75" x14ac:dyDescent="0.25">
      <c r="A15" s="259" t="s">
        <v>12</v>
      </c>
      <c r="B15" s="417">
        <v>202.02</v>
      </c>
      <c r="C15" s="417">
        <v>208.71</v>
      </c>
      <c r="D15" s="417">
        <v>212.51</v>
      </c>
      <c r="E15" s="417">
        <v>209.78</v>
      </c>
      <c r="F15" s="417">
        <v>204.66320597847132</v>
      </c>
      <c r="G15" s="528">
        <v>212.47041048929816</v>
      </c>
      <c r="H15" s="265">
        <v>213.7917106945479</v>
      </c>
      <c r="I15" s="420">
        <v>240</v>
      </c>
      <c r="J15" s="420">
        <v>291</v>
      </c>
      <c r="K15" s="428">
        <v>240</v>
      </c>
      <c r="L15" s="266">
        <v>291</v>
      </c>
      <c r="M15" s="14"/>
      <c r="N15" s="84"/>
      <c r="O15" s="84"/>
      <c r="P15" s="84"/>
      <c r="Q15" s="84"/>
      <c r="R15" s="15"/>
      <c r="S15" s="15"/>
      <c r="T15" s="15"/>
      <c r="U15" s="15"/>
      <c r="V15" s="15"/>
      <c r="W15" s="15"/>
      <c r="X15" s="15"/>
      <c r="Y15" s="15"/>
      <c r="Z15" s="16"/>
      <c r="AA15" s="16"/>
    </row>
    <row r="16" spans="1:27" ht="15.75" x14ac:dyDescent="0.25">
      <c r="A16" s="259" t="s">
        <v>17</v>
      </c>
      <c r="B16" s="417">
        <v>159.16999999999999</v>
      </c>
      <c r="C16" s="417">
        <v>164.69</v>
      </c>
      <c r="D16" s="417">
        <v>174.16</v>
      </c>
      <c r="E16" s="417">
        <v>178.15</v>
      </c>
      <c r="F16" s="417">
        <v>185.54351374088643</v>
      </c>
      <c r="G16" s="528">
        <v>183.00609466069099</v>
      </c>
      <c r="H16" s="265">
        <v>190.19860067491675</v>
      </c>
      <c r="I16" s="420">
        <v>207</v>
      </c>
      <c r="J16" s="420">
        <v>247</v>
      </c>
      <c r="K16" s="428">
        <v>207</v>
      </c>
      <c r="L16" s="266">
        <v>247</v>
      </c>
      <c r="M16" s="14"/>
      <c r="N16" s="84"/>
      <c r="O16" s="84"/>
      <c r="P16" s="84"/>
      <c r="Q16" s="84"/>
      <c r="R16" s="15"/>
      <c r="S16" s="15"/>
      <c r="T16" s="15"/>
      <c r="U16" s="15"/>
      <c r="V16" s="15"/>
      <c r="W16" s="15"/>
      <c r="X16" s="15"/>
      <c r="Y16" s="15"/>
      <c r="Z16" s="16"/>
      <c r="AA16" s="16"/>
    </row>
    <row r="17" spans="1:27" ht="15.75" x14ac:dyDescent="0.25">
      <c r="A17" s="259" t="s">
        <v>32</v>
      </c>
      <c r="B17" s="417">
        <v>124.76</v>
      </c>
      <c r="C17" s="417">
        <v>126.03</v>
      </c>
      <c r="D17" s="417">
        <v>119.51</v>
      </c>
      <c r="E17" s="417">
        <v>121.92</v>
      </c>
      <c r="F17" s="417">
        <v>124.76506933774421</v>
      </c>
      <c r="G17" s="528">
        <v>119.73661980419398</v>
      </c>
      <c r="H17" s="265">
        <v>112.08341190585134</v>
      </c>
      <c r="I17" s="420">
        <v>128</v>
      </c>
      <c r="J17" s="420">
        <v>155</v>
      </c>
      <c r="K17" s="428">
        <v>128</v>
      </c>
      <c r="L17" s="266">
        <v>155</v>
      </c>
      <c r="M17" s="14"/>
      <c r="N17" s="84"/>
      <c r="O17" s="84"/>
      <c r="P17" s="84"/>
      <c r="Q17" s="84"/>
      <c r="R17" s="15"/>
      <c r="S17" s="15"/>
      <c r="T17" s="15"/>
      <c r="U17" s="15"/>
      <c r="V17" s="15"/>
      <c r="W17" s="15"/>
      <c r="X17" s="15"/>
      <c r="Y17" s="15"/>
      <c r="Z17" s="16"/>
      <c r="AA17" s="16"/>
    </row>
    <row r="18" spans="1:27" ht="15.75" x14ac:dyDescent="0.25">
      <c r="A18" s="259" t="s">
        <v>19</v>
      </c>
      <c r="B18" s="417">
        <v>288.41000000000003</v>
      </c>
      <c r="C18" s="417">
        <v>309.92</v>
      </c>
      <c r="D18" s="417">
        <v>305.95999999999998</v>
      </c>
      <c r="E18" s="417">
        <v>296.29000000000002</v>
      </c>
      <c r="F18" s="417">
        <v>283.51475151351218</v>
      </c>
      <c r="G18" s="528">
        <v>265.1162284708642</v>
      </c>
      <c r="H18" s="265">
        <v>275.79595781416401</v>
      </c>
      <c r="I18" s="420">
        <v>328</v>
      </c>
      <c r="J18" s="420">
        <v>393</v>
      </c>
      <c r="K18" s="428">
        <v>328</v>
      </c>
      <c r="L18" s="266">
        <v>393</v>
      </c>
      <c r="M18" s="14"/>
      <c r="N18" s="84"/>
      <c r="O18" s="84"/>
      <c r="P18" s="84"/>
      <c r="Q18" s="84"/>
      <c r="R18" s="15"/>
      <c r="S18" s="15"/>
      <c r="T18" s="15"/>
      <c r="U18" s="15"/>
      <c r="V18" s="15"/>
      <c r="W18" s="15"/>
      <c r="X18" s="15"/>
      <c r="Y18" s="15"/>
      <c r="Z18" s="16"/>
      <c r="AA18" s="16"/>
    </row>
    <row r="19" spans="1:27" ht="15.75" x14ac:dyDescent="0.25">
      <c r="A19" s="259" t="s">
        <v>20</v>
      </c>
      <c r="B19" s="417">
        <v>224.65</v>
      </c>
      <c r="C19" s="417">
        <v>228.52</v>
      </c>
      <c r="D19" s="417">
        <v>221.47</v>
      </c>
      <c r="E19" s="417">
        <v>222.39</v>
      </c>
      <c r="F19" s="417">
        <v>225.49900854089779</v>
      </c>
      <c r="G19" s="528">
        <v>220.49201028236681</v>
      </c>
      <c r="H19" s="265">
        <v>219.40800754100155</v>
      </c>
      <c r="I19" s="420">
        <v>255</v>
      </c>
      <c r="J19" s="420">
        <v>331</v>
      </c>
      <c r="K19" s="428">
        <v>255</v>
      </c>
      <c r="L19" s="266">
        <v>331</v>
      </c>
      <c r="M19" s="14"/>
      <c r="N19" s="84"/>
      <c r="O19" s="84"/>
      <c r="P19" s="84"/>
      <c r="Q19" s="84"/>
      <c r="R19" s="15"/>
      <c r="S19" s="15"/>
      <c r="T19" s="15"/>
      <c r="U19" s="15"/>
      <c r="V19" s="15"/>
      <c r="W19" s="15"/>
      <c r="X19" s="15"/>
      <c r="Y19" s="15"/>
      <c r="Z19" s="16"/>
      <c r="AA19" s="16"/>
    </row>
    <row r="20" spans="1:27" ht="15.75" x14ac:dyDescent="0.25">
      <c r="A20" s="259" t="s">
        <v>22</v>
      </c>
      <c r="B20" s="417">
        <v>249.32</v>
      </c>
      <c r="C20" s="417">
        <v>253.55</v>
      </c>
      <c r="D20" s="417">
        <v>242.08</v>
      </c>
      <c r="E20" s="417">
        <v>229.45</v>
      </c>
      <c r="F20" s="417">
        <v>218.29270421879352</v>
      </c>
      <c r="G20" s="528">
        <v>218.16984165212858</v>
      </c>
      <c r="H20" s="265">
        <v>226.24263938830242</v>
      </c>
      <c r="I20" s="420">
        <v>281</v>
      </c>
      <c r="J20" s="420">
        <v>405</v>
      </c>
      <c r="K20" s="428">
        <v>281</v>
      </c>
      <c r="L20" s="266">
        <v>405</v>
      </c>
      <c r="M20" s="14"/>
      <c r="N20" s="84"/>
      <c r="O20" s="84"/>
      <c r="P20" s="84"/>
      <c r="Q20" s="84"/>
      <c r="R20" s="15"/>
      <c r="S20" s="15"/>
      <c r="T20" s="15"/>
      <c r="U20" s="15"/>
      <c r="V20" s="15"/>
      <c r="W20" s="15"/>
      <c r="X20" s="15"/>
      <c r="Y20" s="15"/>
      <c r="Z20" s="16"/>
      <c r="AA20" s="16"/>
    </row>
    <row r="21" spans="1:27" ht="15.75" x14ac:dyDescent="0.25">
      <c r="A21" s="259" t="s">
        <v>25</v>
      </c>
      <c r="B21" s="417">
        <v>278.95</v>
      </c>
      <c r="C21" s="417">
        <v>273.39999999999998</v>
      </c>
      <c r="D21" s="417">
        <v>265.08999999999997</v>
      </c>
      <c r="E21" s="417">
        <v>258.25</v>
      </c>
      <c r="F21" s="417">
        <v>250.63853520938363</v>
      </c>
      <c r="G21" s="528">
        <v>252.8490605630623</v>
      </c>
      <c r="H21" s="265">
        <v>243.44603957260594</v>
      </c>
      <c r="I21" s="420">
        <v>299</v>
      </c>
      <c r="J21" s="420">
        <v>387</v>
      </c>
      <c r="K21" s="428">
        <v>299</v>
      </c>
      <c r="L21" s="266">
        <v>387</v>
      </c>
      <c r="M21" s="14"/>
      <c r="N21" s="84"/>
      <c r="O21" s="84"/>
      <c r="P21" s="84"/>
      <c r="Q21" s="84"/>
      <c r="R21" s="15"/>
      <c r="S21" s="15"/>
      <c r="T21" s="15"/>
      <c r="U21" s="15"/>
      <c r="V21" s="15"/>
      <c r="W21" s="15"/>
      <c r="X21" s="15"/>
      <c r="Y21" s="15"/>
      <c r="Z21" s="16"/>
      <c r="AA21" s="16"/>
    </row>
    <row r="22" spans="1:27" ht="15.75" x14ac:dyDescent="0.25">
      <c r="A22" s="259" t="s">
        <v>27</v>
      </c>
      <c r="B22" s="417">
        <v>189.95</v>
      </c>
      <c r="C22" s="417">
        <v>200.39</v>
      </c>
      <c r="D22" s="417">
        <v>210.53</v>
      </c>
      <c r="E22" s="417">
        <v>200.6</v>
      </c>
      <c r="F22" s="417">
        <v>198.13099065103876</v>
      </c>
      <c r="G22" s="528">
        <v>183.59216417418574</v>
      </c>
      <c r="H22" s="265">
        <v>183.02194721440296</v>
      </c>
      <c r="I22" s="420">
        <v>249</v>
      </c>
      <c r="J22" s="420">
        <v>328</v>
      </c>
      <c r="K22" s="428">
        <v>249</v>
      </c>
      <c r="L22" s="266">
        <v>328</v>
      </c>
      <c r="M22" s="14"/>
      <c r="N22" s="84"/>
      <c r="O22" s="84"/>
      <c r="P22" s="84"/>
      <c r="Q22" s="84"/>
      <c r="R22" s="15"/>
      <c r="S22" s="15"/>
      <c r="T22" s="15"/>
      <c r="U22" s="15"/>
      <c r="V22" s="15"/>
      <c r="W22" s="15"/>
      <c r="X22" s="15"/>
      <c r="Y22" s="15"/>
      <c r="Z22" s="16"/>
      <c r="AA22" s="16"/>
    </row>
    <row r="23" spans="1:27" ht="15.75" x14ac:dyDescent="0.25">
      <c r="A23" s="259" t="s">
        <v>29</v>
      </c>
      <c r="B23" s="417">
        <v>250</v>
      </c>
      <c r="C23" s="417">
        <v>251.32</v>
      </c>
      <c r="D23" s="417">
        <v>249.89</v>
      </c>
      <c r="E23" s="417">
        <v>237.8</v>
      </c>
      <c r="F23" s="417">
        <v>224.11201101292406</v>
      </c>
      <c r="G23" s="528">
        <v>227.45767130545838</v>
      </c>
      <c r="H23" s="265">
        <v>233.23638513449757</v>
      </c>
      <c r="I23" s="420">
        <v>263</v>
      </c>
      <c r="J23" s="420">
        <v>352</v>
      </c>
      <c r="K23" s="428">
        <v>263</v>
      </c>
      <c r="L23" s="266">
        <v>352</v>
      </c>
      <c r="M23" s="14"/>
      <c r="N23" s="84"/>
      <c r="O23" s="84"/>
      <c r="P23" s="84"/>
      <c r="Q23" s="84"/>
      <c r="R23" s="15"/>
      <c r="S23" s="15"/>
      <c r="T23" s="15"/>
      <c r="U23" s="15"/>
      <c r="V23" s="15"/>
      <c r="W23" s="15"/>
      <c r="X23" s="15"/>
      <c r="Y23" s="15"/>
      <c r="Z23" s="16"/>
      <c r="AA23" s="16"/>
    </row>
    <row r="24" spans="1:27" ht="15.75" x14ac:dyDescent="0.25">
      <c r="A24" s="317" t="s">
        <v>30</v>
      </c>
      <c r="B24" s="418">
        <v>187.01</v>
      </c>
      <c r="C24" s="418">
        <v>184.35</v>
      </c>
      <c r="D24" s="418">
        <v>200.5</v>
      </c>
      <c r="E24" s="418">
        <v>188.87</v>
      </c>
      <c r="F24" s="418">
        <v>190.55549120511068</v>
      </c>
      <c r="G24" s="543">
        <v>186.38921983635481</v>
      </c>
      <c r="H24" s="268">
        <v>193.6289228749211</v>
      </c>
      <c r="I24" s="421">
        <v>224</v>
      </c>
      <c r="J24" s="421">
        <v>260</v>
      </c>
      <c r="K24" s="428">
        <v>224</v>
      </c>
      <c r="L24" s="266">
        <v>260</v>
      </c>
      <c r="M24" s="82"/>
      <c r="N24" s="84"/>
      <c r="O24" s="84"/>
      <c r="P24" s="84"/>
      <c r="Q24" s="84"/>
      <c r="R24" s="15"/>
      <c r="S24" s="15"/>
      <c r="T24" s="15"/>
      <c r="U24" s="15"/>
      <c r="V24" s="15"/>
      <c r="W24" s="15"/>
      <c r="X24" s="15"/>
      <c r="Y24" s="15"/>
      <c r="Z24" s="16"/>
      <c r="AA24" s="16"/>
    </row>
    <row r="25" spans="1:27" ht="15.75" x14ac:dyDescent="0.25">
      <c r="A25" s="106" t="s">
        <v>35</v>
      </c>
      <c r="B25" s="419"/>
      <c r="C25" s="419"/>
      <c r="D25" s="419"/>
      <c r="E25" s="419"/>
      <c r="F25" s="419"/>
      <c r="G25" s="528"/>
      <c r="H25" s="265"/>
      <c r="I25" s="422"/>
      <c r="J25" s="422"/>
      <c r="K25" s="430"/>
      <c r="L25" s="185"/>
      <c r="M25" s="82"/>
      <c r="N25" s="84"/>
      <c r="O25" s="84"/>
      <c r="P25" s="84"/>
      <c r="Q25" s="84"/>
      <c r="R25" s="15"/>
      <c r="S25" s="15"/>
      <c r="T25" s="15"/>
      <c r="U25" s="15"/>
      <c r="V25" s="15"/>
      <c r="W25" s="15"/>
      <c r="X25" s="15"/>
      <c r="Y25" s="15"/>
      <c r="Z25" s="16"/>
      <c r="AA25" s="16"/>
    </row>
    <row r="26" spans="1:27" ht="15.75" x14ac:dyDescent="0.25">
      <c r="A26" s="259" t="s">
        <v>34</v>
      </c>
      <c r="B26" s="417">
        <v>108.79</v>
      </c>
      <c r="C26" s="417">
        <v>107.03</v>
      </c>
      <c r="D26" s="417">
        <v>107.92</v>
      </c>
      <c r="E26" s="417">
        <v>97.44</v>
      </c>
      <c r="F26" s="417">
        <v>96.335847823188061</v>
      </c>
      <c r="G26" s="528">
        <v>86.852912168686501</v>
      </c>
      <c r="H26" s="265">
        <v>79.130195571711724</v>
      </c>
      <c r="I26" s="420">
        <v>118</v>
      </c>
      <c r="J26" s="420">
        <v>214</v>
      </c>
      <c r="K26" s="428">
        <v>118</v>
      </c>
      <c r="L26" s="266">
        <v>214</v>
      </c>
      <c r="M26" s="14"/>
      <c r="N26" s="84"/>
      <c r="O26" s="84"/>
      <c r="P26" s="84"/>
      <c r="Q26" s="84"/>
      <c r="R26" s="15"/>
      <c r="S26" s="15"/>
      <c r="T26" s="15"/>
      <c r="U26" s="15"/>
      <c r="V26" s="15"/>
      <c r="W26" s="15"/>
      <c r="X26" s="15"/>
      <c r="Y26" s="15"/>
      <c r="Z26" s="16"/>
      <c r="AA26" s="16"/>
    </row>
    <row r="27" spans="1:27" ht="15.75" x14ac:dyDescent="0.25">
      <c r="A27" s="259" t="s">
        <v>2</v>
      </c>
      <c r="B27" s="417">
        <v>198.49</v>
      </c>
      <c r="C27" s="417">
        <v>216.74</v>
      </c>
      <c r="D27" s="417">
        <v>228.55</v>
      </c>
      <c r="E27" s="417">
        <v>225.88</v>
      </c>
      <c r="F27" s="417">
        <v>215.64205755948171</v>
      </c>
      <c r="G27" s="528">
        <v>213.14785072847084</v>
      </c>
      <c r="H27" s="265">
        <v>208.52888145195831</v>
      </c>
      <c r="I27" s="420">
        <v>275</v>
      </c>
      <c r="J27" s="420">
        <v>372</v>
      </c>
      <c r="K27" s="428">
        <v>275</v>
      </c>
      <c r="L27" s="266">
        <v>372</v>
      </c>
      <c r="M27" s="14"/>
      <c r="N27" s="84"/>
      <c r="O27" s="84"/>
      <c r="P27" s="84"/>
      <c r="Q27" s="84"/>
      <c r="R27" s="15"/>
      <c r="S27" s="15"/>
      <c r="T27" s="15"/>
      <c r="U27" s="15"/>
      <c r="V27" s="15"/>
      <c r="W27" s="15"/>
      <c r="X27" s="15"/>
      <c r="Y27" s="15"/>
      <c r="Z27" s="16"/>
      <c r="AA27" s="16"/>
    </row>
    <row r="28" spans="1:27" ht="15.75" x14ac:dyDescent="0.25">
      <c r="A28" s="259" t="s">
        <v>3</v>
      </c>
      <c r="B28" s="417">
        <v>90.61</v>
      </c>
      <c r="C28" s="417">
        <v>98.21</v>
      </c>
      <c r="D28" s="417">
        <v>98.82</v>
      </c>
      <c r="E28" s="417">
        <v>104.81</v>
      </c>
      <c r="F28" s="417">
        <v>102.60386071814877</v>
      </c>
      <c r="G28" s="528">
        <v>103.37680241379752</v>
      </c>
      <c r="H28" s="265">
        <v>108.25504445359879</v>
      </c>
      <c r="I28" s="420">
        <v>124</v>
      </c>
      <c r="J28" s="420">
        <v>196</v>
      </c>
      <c r="K28" s="428">
        <v>124</v>
      </c>
      <c r="L28" s="266">
        <v>196</v>
      </c>
      <c r="M28" s="14"/>
      <c r="N28" s="84"/>
      <c r="O28" s="84"/>
      <c r="P28" s="84"/>
      <c r="Q28" s="84"/>
      <c r="R28" s="15"/>
      <c r="S28" s="15"/>
      <c r="T28" s="15"/>
      <c r="U28" s="15"/>
      <c r="V28" s="15"/>
      <c r="W28" s="15"/>
      <c r="X28" s="15"/>
      <c r="Y28" s="15"/>
      <c r="Z28" s="16"/>
      <c r="AA28" s="16"/>
    </row>
    <row r="29" spans="1:27" ht="15.75" x14ac:dyDescent="0.25">
      <c r="A29" s="259" t="s">
        <v>4</v>
      </c>
      <c r="B29" s="417">
        <v>206.43</v>
      </c>
      <c r="C29" s="417">
        <v>206.59</v>
      </c>
      <c r="D29" s="417">
        <v>209.71</v>
      </c>
      <c r="E29" s="417">
        <v>202.38</v>
      </c>
      <c r="F29" s="417">
        <v>206.4758069677724</v>
      </c>
      <c r="G29" s="528">
        <v>208.89175725345393</v>
      </c>
      <c r="H29" s="265">
        <v>222.33777634945733</v>
      </c>
      <c r="I29" s="420">
        <v>233</v>
      </c>
      <c r="J29" s="420">
        <v>318</v>
      </c>
      <c r="K29" s="428">
        <v>233</v>
      </c>
      <c r="L29" s="266">
        <v>318</v>
      </c>
      <c r="M29" s="14"/>
      <c r="N29" s="84"/>
      <c r="O29" s="84"/>
      <c r="P29" s="84"/>
      <c r="Q29" s="84"/>
      <c r="R29" s="15"/>
      <c r="S29" s="15"/>
      <c r="T29" s="15"/>
      <c r="U29" s="15"/>
      <c r="V29" s="15"/>
      <c r="W29" s="15"/>
      <c r="X29" s="15"/>
      <c r="Y29" s="15"/>
      <c r="Z29" s="16"/>
      <c r="AA29" s="16"/>
    </row>
    <row r="30" spans="1:27" ht="15.75" x14ac:dyDescent="0.25">
      <c r="A30" s="259" t="s">
        <v>5</v>
      </c>
      <c r="B30" s="417">
        <v>146.16999999999999</v>
      </c>
      <c r="C30" s="417">
        <v>156.61000000000001</v>
      </c>
      <c r="D30" s="417">
        <v>163.13</v>
      </c>
      <c r="E30" s="417">
        <v>164.97</v>
      </c>
      <c r="F30" s="417">
        <v>173.8698706699613</v>
      </c>
      <c r="G30" s="528">
        <v>169.60734051794671</v>
      </c>
      <c r="H30" s="265">
        <v>170.48992325571049</v>
      </c>
      <c r="I30" s="420">
        <v>178</v>
      </c>
      <c r="J30" s="420">
        <v>249</v>
      </c>
      <c r="K30" s="428">
        <v>178</v>
      </c>
      <c r="L30" s="266">
        <v>249</v>
      </c>
      <c r="M30" s="14"/>
      <c r="N30" s="84"/>
      <c r="O30" s="84"/>
      <c r="P30" s="84"/>
      <c r="Q30" s="84"/>
      <c r="R30" s="15"/>
      <c r="S30" s="15"/>
      <c r="T30" s="15"/>
      <c r="U30" s="15"/>
      <c r="V30" s="15"/>
      <c r="W30" s="15"/>
      <c r="X30" s="15"/>
      <c r="Y30" s="15"/>
      <c r="Z30" s="16"/>
      <c r="AA30" s="16"/>
    </row>
    <row r="31" spans="1:27" ht="15.75" x14ac:dyDescent="0.25">
      <c r="A31" s="259" t="s">
        <v>7</v>
      </c>
      <c r="B31" s="417">
        <v>221.5</v>
      </c>
      <c r="C31" s="417">
        <v>224.18</v>
      </c>
      <c r="D31" s="417">
        <v>216.11</v>
      </c>
      <c r="E31" s="417">
        <v>205.4</v>
      </c>
      <c r="F31" s="417">
        <v>219.39765104656664</v>
      </c>
      <c r="G31" s="528">
        <v>219.26098748177833</v>
      </c>
      <c r="H31" s="265">
        <v>228.50674253144035</v>
      </c>
      <c r="I31" s="420">
        <v>229</v>
      </c>
      <c r="J31" s="420">
        <v>321</v>
      </c>
      <c r="K31" s="428">
        <v>229</v>
      </c>
      <c r="L31" s="266">
        <v>321</v>
      </c>
      <c r="M31" s="14"/>
      <c r="N31" s="84"/>
      <c r="O31" s="84"/>
      <c r="P31" s="84"/>
      <c r="Q31" s="84"/>
      <c r="R31" s="15"/>
      <c r="S31" s="15"/>
      <c r="T31" s="15"/>
      <c r="U31" s="15"/>
      <c r="V31" s="15"/>
      <c r="W31" s="15"/>
      <c r="X31" s="15"/>
      <c r="Y31" s="15"/>
      <c r="Z31" s="16"/>
      <c r="AA31" s="16"/>
    </row>
    <row r="32" spans="1:27" ht="15.75" x14ac:dyDescent="0.25">
      <c r="A32" s="259" t="s">
        <v>8</v>
      </c>
      <c r="B32" s="417">
        <v>213.43</v>
      </c>
      <c r="C32" s="417">
        <v>208.1</v>
      </c>
      <c r="D32" s="417">
        <v>199.67</v>
      </c>
      <c r="E32" s="417">
        <v>211.37</v>
      </c>
      <c r="F32" s="417">
        <v>202.23048431951025</v>
      </c>
      <c r="G32" s="528">
        <v>212.23244811079078</v>
      </c>
      <c r="H32" s="265">
        <v>201.63244740488591</v>
      </c>
      <c r="I32" s="420">
        <v>241</v>
      </c>
      <c r="J32" s="420">
        <v>340</v>
      </c>
      <c r="K32" s="428">
        <v>241</v>
      </c>
      <c r="L32" s="266">
        <v>340</v>
      </c>
      <c r="M32" s="14"/>
      <c r="N32" s="84"/>
      <c r="O32" s="84"/>
      <c r="P32" s="84"/>
      <c r="Q32" s="84"/>
      <c r="R32" s="15"/>
      <c r="S32" s="15"/>
      <c r="T32" s="15"/>
      <c r="U32" s="15"/>
      <c r="V32" s="15"/>
      <c r="W32" s="15"/>
      <c r="X32" s="15"/>
      <c r="Y32" s="15"/>
      <c r="Z32" s="16"/>
      <c r="AA32" s="16"/>
    </row>
    <row r="33" spans="1:27" ht="15.75" x14ac:dyDescent="0.25">
      <c r="A33" s="259" t="s">
        <v>9</v>
      </c>
      <c r="B33" s="417">
        <v>167.83</v>
      </c>
      <c r="C33" s="417">
        <v>171.6</v>
      </c>
      <c r="D33" s="417">
        <v>165.29</v>
      </c>
      <c r="E33" s="417">
        <v>159.16999999999999</v>
      </c>
      <c r="F33" s="417">
        <v>163.63779433937677</v>
      </c>
      <c r="G33" s="528">
        <v>154.59670613279377</v>
      </c>
      <c r="H33" s="265">
        <v>154.74000288807989</v>
      </c>
      <c r="I33" s="420">
        <v>181</v>
      </c>
      <c r="J33" s="420">
        <v>256</v>
      </c>
      <c r="K33" s="428">
        <v>181</v>
      </c>
      <c r="L33" s="266">
        <v>256</v>
      </c>
      <c r="M33" s="14"/>
      <c r="N33" s="84"/>
      <c r="O33" s="84"/>
      <c r="P33" s="84"/>
      <c r="Q33" s="84"/>
      <c r="R33" s="15"/>
      <c r="S33" s="15"/>
      <c r="T33" s="15"/>
      <c r="U33" s="15"/>
      <c r="V33" s="15"/>
      <c r="W33" s="15"/>
      <c r="X33" s="15"/>
      <c r="Y33" s="15"/>
      <c r="Z33" s="16"/>
      <c r="AA33" s="16"/>
    </row>
    <row r="34" spans="1:27" ht="15.75" x14ac:dyDescent="0.25">
      <c r="A34" s="259" t="s">
        <v>10</v>
      </c>
      <c r="B34" s="417">
        <v>173.23</v>
      </c>
      <c r="C34" s="417">
        <v>180.18</v>
      </c>
      <c r="D34" s="417">
        <v>184.45</v>
      </c>
      <c r="E34" s="417">
        <v>172.13</v>
      </c>
      <c r="F34" s="417">
        <v>169.62452342992253</v>
      </c>
      <c r="G34" s="528">
        <v>171.40919488017352</v>
      </c>
      <c r="H34" s="265">
        <v>170.72639043106716</v>
      </c>
      <c r="I34" s="420">
        <v>206</v>
      </c>
      <c r="J34" s="420">
        <v>327</v>
      </c>
      <c r="K34" s="428">
        <v>206</v>
      </c>
      <c r="L34" s="266">
        <v>327</v>
      </c>
      <c r="M34" s="14"/>
      <c r="N34" s="84"/>
      <c r="O34" s="84"/>
      <c r="P34" s="84"/>
      <c r="Q34" s="84"/>
      <c r="R34" s="15"/>
      <c r="S34" s="15"/>
      <c r="T34" s="15"/>
      <c r="U34" s="15"/>
      <c r="V34" s="15"/>
      <c r="W34" s="15"/>
      <c r="X34" s="15"/>
      <c r="Y34" s="15"/>
      <c r="Z34" s="16"/>
      <c r="AA34" s="16"/>
    </row>
    <row r="35" spans="1:27" ht="15.75" x14ac:dyDescent="0.25">
      <c r="A35" s="259" t="s">
        <v>13</v>
      </c>
      <c r="B35" s="417">
        <v>120.85</v>
      </c>
      <c r="C35" s="417">
        <v>117.22</v>
      </c>
      <c r="D35" s="417">
        <v>116.68</v>
      </c>
      <c r="E35" s="417">
        <v>109.28</v>
      </c>
      <c r="F35" s="417">
        <v>113.85193863521691</v>
      </c>
      <c r="G35" s="528">
        <v>110.2213330854425</v>
      </c>
      <c r="H35" s="265">
        <v>122.86027393624217</v>
      </c>
      <c r="I35" s="420">
        <v>125</v>
      </c>
      <c r="J35" s="420">
        <v>173</v>
      </c>
      <c r="K35" s="428">
        <v>125</v>
      </c>
      <c r="L35" s="266">
        <v>173</v>
      </c>
      <c r="M35" s="14"/>
      <c r="N35" s="84"/>
      <c r="O35" s="84"/>
      <c r="P35" s="84"/>
      <c r="Q35" s="84"/>
      <c r="R35" s="15"/>
      <c r="S35" s="15"/>
      <c r="T35" s="15"/>
      <c r="U35" s="15"/>
      <c r="V35" s="15"/>
      <c r="W35" s="15"/>
      <c r="X35" s="15"/>
      <c r="Y35" s="15"/>
      <c r="Z35" s="16"/>
      <c r="AA35" s="16"/>
    </row>
    <row r="36" spans="1:27" ht="15.75" x14ac:dyDescent="0.25">
      <c r="A36" s="259" t="s">
        <v>14</v>
      </c>
      <c r="B36" s="417">
        <v>93.86</v>
      </c>
      <c r="C36" s="417">
        <v>102.88</v>
      </c>
      <c r="D36" s="417">
        <v>105.95</v>
      </c>
      <c r="E36" s="417">
        <v>107.19</v>
      </c>
      <c r="F36" s="417">
        <v>104.77548964584228</v>
      </c>
      <c r="G36" s="528">
        <v>95.983289875248872</v>
      </c>
      <c r="H36" s="265">
        <v>100.28030128851464</v>
      </c>
      <c r="I36" s="420">
        <v>120</v>
      </c>
      <c r="J36" s="420">
        <v>196</v>
      </c>
      <c r="K36" s="428">
        <v>120</v>
      </c>
      <c r="L36" s="266">
        <v>196</v>
      </c>
      <c r="M36" s="14"/>
      <c r="N36" s="84"/>
      <c r="O36" s="84"/>
      <c r="P36" s="84"/>
      <c r="Q36" s="84"/>
      <c r="R36" s="15"/>
      <c r="S36" s="15"/>
      <c r="T36" s="15"/>
      <c r="U36" s="15"/>
      <c r="V36" s="15"/>
      <c r="W36" s="15"/>
      <c r="X36" s="15"/>
      <c r="Y36" s="15"/>
      <c r="Z36" s="16"/>
      <c r="AA36" s="16"/>
    </row>
    <row r="37" spans="1:27" ht="15.75" x14ac:dyDescent="0.25">
      <c r="A37" s="259" t="s">
        <v>15</v>
      </c>
      <c r="B37" s="417">
        <v>108.94</v>
      </c>
      <c r="C37" s="417">
        <v>119.44</v>
      </c>
      <c r="D37" s="417">
        <v>128.03</v>
      </c>
      <c r="E37" s="417">
        <v>129.19</v>
      </c>
      <c r="F37" s="417">
        <v>126.45733056961561</v>
      </c>
      <c r="G37" s="528">
        <v>126.17237877383502</v>
      </c>
      <c r="H37" s="265">
        <v>125.2054798768817</v>
      </c>
      <c r="I37" s="420">
        <v>154</v>
      </c>
      <c r="J37" s="420">
        <v>212</v>
      </c>
      <c r="K37" s="428">
        <v>154</v>
      </c>
      <c r="L37" s="266">
        <v>212</v>
      </c>
      <c r="M37" s="14"/>
      <c r="N37" s="84"/>
      <c r="O37" s="84"/>
      <c r="P37" s="84"/>
      <c r="Q37" s="84"/>
      <c r="R37" s="15"/>
      <c r="S37" s="15"/>
      <c r="T37" s="15"/>
      <c r="U37" s="15"/>
      <c r="V37" s="15"/>
      <c r="W37" s="15"/>
      <c r="X37" s="15"/>
      <c r="Y37" s="15"/>
      <c r="Z37" s="16"/>
      <c r="AA37" s="16"/>
    </row>
    <row r="38" spans="1:27" ht="15.75" x14ac:dyDescent="0.25">
      <c r="A38" s="259" t="s">
        <v>16</v>
      </c>
      <c r="B38" s="417">
        <v>150.13999999999999</v>
      </c>
      <c r="C38" s="417">
        <v>148.27000000000001</v>
      </c>
      <c r="D38" s="417">
        <v>136.47999999999999</v>
      </c>
      <c r="E38" s="417">
        <v>135.80000000000001</v>
      </c>
      <c r="F38" s="417">
        <v>135.07554541264935</v>
      </c>
      <c r="G38" s="528">
        <v>145.24080206549527</v>
      </c>
      <c r="H38" s="265">
        <v>149.28103481983229</v>
      </c>
      <c r="I38" s="420">
        <v>161</v>
      </c>
      <c r="J38" s="420">
        <v>224</v>
      </c>
      <c r="K38" s="428">
        <v>161</v>
      </c>
      <c r="L38" s="266">
        <v>224</v>
      </c>
      <c r="M38" s="14"/>
      <c r="N38" s="84"/>
      <c r="O38" s="84"/>
      <c r="P38" s="84"/>
      <c r="Q38" s="84"/>
      <c r="R38" s="15"/>
      <c r="S38" s="15"/>
      <c r="T38" s="15"/>
      <c r="U38" s="15"/>
      <c r="V38" s="15"/>
      <c r="W38" s="15"/>
      <c r="X38" s="15"/>
      <c r="Y38" s="15"/>
      <c r="Z38" s="16"/>
      <c r="AA38" s="16"/>
    </row>
    <row r="39" spans="1:27" ht="15.75" x14ac:dyDescent="0.25">
      <c r="A39" s="259" t="s">
        <v>18</v>
      </c>
      <c r="B39" s="417">
        <v>83.03</v>
      </c>
      <c r="C39" s="417">
        <v>86.91</v>
      </c>
      <c r="D39" s="417">
        <v>84.91</v>
      </c>
      <c r="E39" s="417">
        <v>88.79</v>
      </c>
      <c r="F39" s="417">
        <v>82.701417530936766</v>
      </c>
      <c r="G39" s="528">
        <v>86.177139695674924</v>
      </c>
      <c r="H39" s="265">
        <v>81.725027577135762</v>
      </c>
      <c r="I39" s="420">
        <v>98</v>
      </c>
      <c r="J39" s="420">
        <v>143</v>
      </c>
      <c r="K39" s="428">
        <v>98</v>
      </c>
      <c r="L39" s="266">
        <v>143</v>
      </c>
      <c r="M39" s="14"/>
      <c r="N39" s="84"/>
      <c r="O39" s="84"/>
      <c r="P39" s="84"/>
      <c r="Q39" s="84"/>
      <c r="R39" s="15"/>
      <c r="S39" s="15"/>
      <c r="T39" s="15"/>
      <c r="U39" s="15"/>
      <c r="V39" s="15"/>
      <c r="W39" s="15"/>
      <c r="X39" s="15"/>
      <c r="Y39" s="15"/>
      <c r="Z39" s="16"/>
      <c r="AA39" s="16"/>
    </row>
    <row r="40" spans="1:27" ht="15.75" x14ac:dyDescent="0.25">
      <c r="A40" s="259" t="s">
        <v>21</v>
      </c>
      <c r="B40" s="417">
        <v>138.81</v>
      </c>
      <c r="C40" s="417">
        <v>146.94</v>
      </c>
      <c r="D40" s="417">
        <v>137.84</v>
      </c>
      <c r="E40" s="417">
        <v>130.41999999999999</v>
      </c>
      <c r="F40" s="417">
        <v>118.37554647636748</v>
      </c>
      <c r="G40" s="528">
        <v>123.33689298908628</v>
      </c>
      <c r="H40" s="265">
        <v>129.61910052902047</v>
      </c>
      <c r="I40" s="420">
        <v>147</v>
      </c>
      <c r="J40" s="420">
        <v>212</v>
      </c>
      <c r="K40" s="428">
        <v>147</v>
      </c>
      <c r="L40" s="266">
        <v>212</v>
      </c>
      <c r="M40" s="14"/>
      <c r="N40" s="84"/>
      <c r="O40" s="84"/>
      <c r="P40" s="84"/>
      <c r="Q40" s="84"/>
      <c r="R40" s="15"/>
      <c r="S40" s="15"/>
      <c r="T40" s="15"/>
      <c r="U40" s="15"/>
      <c r="V40" s="15"/>
      <c r="W40" s="15"/>
      <c r="X40" s="15"/>
      <c r="Y40" s="15"/>
      <c r="Z40" s="16"/>
      <c r="AA40" s="16"/>
    </row>
    <row r="41" spans="1:27" ht="15.75" x14ac:dyDescent="0.25">
      <c r="A41" s="259" t="s">
        <v>23</v>
      </c>
      <c r="B41" s="417">
        <v>153.35</v>
      </c>
      <c r="C41" s="417">
        <v>146.32</v>
      </c>
      <c r="D41" s="417">
        <v>147.46</v>
      </c>
      <c r="E41" s="417">
        <v>130.62</v>
      </c>
      <c r="F41" s="417">
        <v>128.33371467566857</v>
      </c>
      <c r="G41" s="528">
        <v>127.26042495601041</v>
      </c>
      <c r="H41" s="265">
        <v>131.74756290432029</v>
      </c>
      <c r="I41" s="420">
        <v>153</v>
      </c>
      <c r="J41" s="420">
        <v>230</v>
      </c>
      <c r="K41" s="428">
        <v>153</v>
      </c>
      <c r="L41" s="266">
        <v>230</v>
      </c>
      <c r="M41" s="14"/>
      <c r="N41" s="84"/>
      <c r="O41" s="84"/>
      <c r="P41" s="84"/>
      <c r="Q41" s="84"/>
      <c r="R41" s="15"/>
      <c r="S41" s="15"/>
      <c r="T41" s="15"/>
      <c r="U41" s="15"/>
      <c r="V41" s="15"/>
      <c r="W41" s="15"/>
      <c r="X41" s="15"/>
      <c r="Y41" s="15"/>
      <c r="Z41" s="16"/>
      <c r="AA41" s="16"/>
    </row>
    <row r="42" spans="1:27" ht="15.75" x14ac:dyDescent="0.25">
      <c r="A42" s="259" t="s">
        <v>24</v>
      </c>
      <c r="B42" s="417">
        <v>107.5</v>
      </c>
      <c r="C42" s="417">
        <v>108.42</v>
      </c>
      <c r="D42" s="417">
        <v>104.6</v>
      </c>
      <c r="E42" s="417">
        <v>106.83</v>
      </c>
      <c r="F42" s="417">
        <v>106.68774128179803</v>
      </c>
      <c r="G42" s="528">
        <v>107.93344417679489</v>
      </c>
      <c r="H42" s="265">
        <v>103.64222761891452</v>
      </c>
      <c r="I42" s="420">
        <v>116</v>
      </c>
      <c r="J42" s="420">
        <v>160</v>
      </c>
      <c r="K42" s="428">
        <v>116</v>
      </c>
      <c r="L42" s="266">
        <v>160</v>
      </c>
      <c r="M42" s="14"/>
      <c r="N42" s="84"/>
      <c r="O42" s="84"/>
      <c r="P42" s="84"/>
      <c r="Q42" s="84"/>
      <c r="R42" s="15"/>
      <c r="S42" s="15"/>
      <c r="T42" s="15"/>
      <c r="U42" s="15"/>
      <c r="V42" s="15"/>
      <c r="W42" s="15"/>
      <c r="X42" s="15"/>
      <c r="Y42" s="15"/>
      <c r="Z42" s="16"/>
      <c r="AA42" s="16"/>
    </row>
    <row r="43" spans="1:27" ht="15.75" x14ac:dyDescent="0.25">
      <c r="A43" s="259" t="s">
        <v>26</v>
      </c>
      <c r="B43" s="417">
        <v>85.49</v>
      </c>
      <c r="C43" s="417">
        <v>87.27</v>
      </c>
      <c r="D43" s="417">
        <v>89.8</v>
      </c>
      <c r="E43" s="417">
        <v>93.95</v>
      </c>
      <c r="F43" s="417">
        <v>88.727444830026784</v>
      </c>
      <c r="G43" s="528">
        <v>95.312233644582037</v>
      </c>
      <c r="H43" s="265">
        <v>89.861457192901966</v>
      </c>
      <c r="I43" s="420">
        <v>109</v>
      </c>
      <c r="J43" s="420">
        <v>158</v>
      </c>
      <c r="K43" s="428">
        <v>109</v>
      </c>
      <c r="L43" s="266">
        <v>158</v>
      </c>
      <c r="M43" s="14"/>
      <c r="N43" s="84"/>
      <c r="O43" s="84"/>
      <c r="P43" s="84"/>
      <c r="Q43" s="84"/>
      <c r="R43" s="15"/>
      <c r="S43" s="15"/>
      <c r="T43" s="15"/>
      <c r="U43" s="15"/>
      <c r="V43" s="15"/>
      <c r="W43" s="15"/>
      <c r="X43" s="15"/>
      <c r="Y43" s="15"/>
      <c r="Z43" s="16"/>
      <c r="AA43" s="16"/>
    </row>
    <row r="44" spans="1:27" ht="15.75" x14ac:dyDescent="0.25">
      <c r="A44" s="259" t="s">
        <v>28</v>
      </c>
      <c r="B44" s="417">
        <v>168.85</v>
      </c>
      <c r="C44" s="417">
        <v>170.35</v>
      </c>
      <c r="D44" s="417">
        <v>170.43</v>
      </c>
      <c r="E44" s="417">
        <v>163.82</v>
      </c>
      <c r="F44" s="417">
        <v>159.06908530820567</v>
      </c>
      <c r="G44" s="528">
        <v>152.61940471470857</v>
      </c>
      <c r="H44" s="265">
        <v>159.0022449641769</v>
      </c>
      <c r="I44" s="420">
        <v>191</v>
      </c>
      <c r="J44" s="420">
        <v>255</v>
      </c>
      <c r="K44" s="428">
        <v>191</v>
      </c>
      <c r="L44" s="266">
        <v>255</v>
      </c>
      <c r="M44" s="82"/>
      <c r="N44" s="84"/>
      <c r="O44" s="84"/>
      <c r="P44" s="84"/>
      <c r="Q44" s="84"/>
      <c r="R44" s="15"/>
      <c r="S44" s="15"/>
      <c r="T44" s="15"/>
      <c r="U44" s="15"/>
      <c r="V44" s="15"/>
      <c r="W44" s="15"/>
      <c r="X44" s="15"/>
      <c r="Y44" s="15"/>
      <c r="Z44" s="16"/>
      <c r="AA44" s="16"/>
    </row>
    <row r="46" spans="1:27" ht="21.75" customHeight="1" x14ac:dyDescent="0.25">
      <c r="A46" s="5" t="s">
        <v>306</v>
      </c>
    </row>
    <row r="48" spans="1:27" ht="21.75" customHeight="1" x14ac:dyDescent="0.25">
      <c r="A48" s="5" t="s">
        <v>41</v>
      </c>
    </row>
    <row r="49" spans="1:1" ht="21.75" customHeight="1" x14ac:dyDescent="0.25">
      <c r="A49" s="5" t="s">
        <v>40</v>
      </c>
    </row>
    <row r="50" spans="1:1" ht="21.75" customHeight="1" x14ac:dyDescent="0.25">
      <c r="A50" s="5" t="s">
        <v>42</v>
      </c>
    </row>
    <row r="51" spans="1:1" ht="21.75" customHeight="1" x14ac:dyDescent="0.25">
      <c r="A51" s="5" t="s">
        <v>43</v>
      </c>
    </row>
    <row r="52" spans="1:1" ht="21.75" customHeight="1" x14ac:dyDescent="0.25">
      <c r="A52" s="5" t="s">
        <v>44</v>
      </c>
    </row>
    <row r="54" spans="1:1" ht="21.75" customHeight="1" x14ac:dyDescent="0.25">
      <c r="A54" s="5" t="s">
        <v>45</v>
      </c>
    </row>
    <row r="55" spans="1:1" ht="21.75" customHeight="1" x14ac:dyDescent="0.25">
      <c r="A55" s="360" t="s">
        <v>39</v>
      </c>
    </row>
    <row r="57" spans="1:1" ht="21.75" customHeight="1" x14ac:dyDescent="0.25">
      <c r="A57" s="5" t="s">
        <v>108</v>
      </c>
    </row>
  </sheetData>
  <mergeCells count="4">
    <mergeCell ref="I8:J8"/>
    <mergeCell ref="B7:J7"/>
    <mergeCell ref="K8:L8"/>
    <mergeCell ref="B8:H8"/>
  </mergeCells>
  <phoneticPr fontId="55" type="noConversion"/>
  <conditionalFormatting sqref="K15:L16">
    <cfRule type="expression" dxfId="12" priority="7">
      <formula>I15&lt;&gt;K15</formula>
    </cfRule>
  </conditionalFormatting>
  <conditionalFormatting sqref="K18:L18">
    <cfRule type="expression" dxfId="11" priority="6">
      <formula>I18&lt;&gt;K18</formula>
    </cfRule>
  </conditionalFormatting>
  <conditionalFormatting sqref="K32:L32">
    <cfRule type="expression" dxfId="10" priority="5">
      <formula>I32&lt;&gt;K32</formula>
    </cfRule>
  </conditionalFormatting>
  <conditionalFormatting sqref="K36:L37">
    <cfRule type="expression" dxfId="9" priority="4">
      <formula>I36&lt;&gt;K36</formula>
    </cfRule>
  </conditionalFormatting>
  <conditionalFormatting sqref="K44:L44">
    <cfRule type="expression" dxfId="8" priority="3">
      <formula>I44&lt;&gt;K44</formula>
    </cfRule>
  </conditionalFormatting>
  <conditionalFormatting sqref="K21:L21">
    <cfRule type="expression" dxfId="7" priority="2">
      <formula>I21&lt;&gt;K21</formula>
    </cfRule>
  </conditionalFormatting>
  <conditionalFormatting sqref="K39:L39">
    <cfRule type="expression" dxfId="6" priority="1">
      <formula>I39&lt;&gt;K39</formula>
    </cfRule>
  </conditionalFormatting>
  <hyperlinks>
    <hyperlink ref="A55" r:id="rId1" xr:uid="{00000000-0004-0000-0E00-000000000000}"/>
    <hyperlink ref="P2" location="'Outcome 6 Step-free journ time'!A1" display="Next" xr:uid="{00000000-0004-0000-0E00-000001000000}"/>
    <hyperlink ref="N2" location="'Outcome 4d PM2.5'!A1" display="Back" xr:uid="{00000000-0004-0000-0E00-000002000000}"/>
    <hyperlink ref="O2" location="Contents!A1" display="Back to contents" xr:uid="{00000000-0004-0000-0E00-000003000000}"/>
    <hyperlink ref="O3" location="'Borough dashboard'!A1" display="Back to borough dashboard" xr:uid="{00000000-0004-0000-0E00-000004000000}"/>
  </hyperlinks>
  <pageMargins left="0.70866141732283472" right="0.70866141732283472" top="0.74803149606299213" bottom="0.74803149606299213" header="0.31496062992125984" footer="0.31496062992125984"/>
  <pageSetup paperSize="9" scale="64"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E0001B"/>
    <pageSetUpPr fitToPage="1"/>
  </sheetPr>
  <dimension ref="A1:V48"/>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RowHeight="15" x14ac:dyDescent="0.2"/>
  <cols>
    <col min="1" max="1" width="24.77734375" style="47" customWidth="1"/>
    <col min="2" max="2" width="14.88671875" style="47" customWidth="1"/>
    <col min="3" max="3" width="15.6640625" style="47" customWidth="1"/>
    <col min="4" max="4" width="12" style="47" customWidth="1"/>
    <col min="5" max="5" width="14.88671875" style="47" customWidth="1"/>
    <col min="6" max="6" width="15.6640625" style="47" customWidth="1"/>
    <col min="7" max="7" width="12" style="47" customWidth="1"/>
    <col min="8" max="8" width="14.88671875" style="47" customWidth="1"/>
    <col min="9" max="9" width="15.6640625" style="47" customWidth="1"/>
    <col min="10" max="13" width="12" style="47" customWidth="1"/>
    <col min="14" max="14" width="18.77734375" style="47" customWidth="1"/>
    <col min="15" max="15" width="15.33203125" style="47" customWidth="1"/>
    <col min="16" max="16" width="11.109375" style="47" customWidth="1"/>
    <col min="17" max="18" width="15.6640625" style="47" customWidth="1"/>
    <col min="19" max="19" width="5.21875" style="47" customWidth="1"/>
    <col min="20" max="20" width="8.88671875" style="47"/>
    <col min="21" max="21" width="21.5546875" style="47" customWidth="1"/>
    <col min="22" max="16384" width="8.88671875" style="47"/>
  </cols>
  <sheetData>
    <row r="1" spans="1:22" s="216" customFormat="1" ht="20.25" x14ac:dyDescent="0.25">
      <c r="A1" s="212" t="s">
        <v>57</v>
      </c>
      <c r="B1" s="213"/>
      <c r="C1" s="214"/>
      <c r="D1" s="214"/>
      <c r="E1" s="213"/>
      <c r="F1" s="214"/>
      <c r="G1" s="214"/>
      <c r="H1" s="213"/>
      <c r="I1" s="214"/>
      <c r="J1" s="214"/>
      <c r="K1" s="214"/>
      <c r="L1" s="214"/>
      <c r="M1" s="214"/>
      <c r="N1" s="214"/>
      <c r="O1" s="214"/>
      <c r="P1" s="214"/>
      <c r="Q1" s="214"/>
      <c r="R1" s="214"/>
      <c r="S1" s="214"/>
      <c r="T1" s="215"/>
      <c r="U1" s="214"/>
      <c r="V1" s="214"/>
    </row>
    <row r="2" spans="1:22" s="232" customFormat="1" ht="16.5" x14ac:dyDescent="0.2">
      <c r="A2" s="233" t="s">
        <v>229</v>
      </c>
      <c r="B2" s="234"/>
      <c r="C2" s="234"/>
      <c r="D2" s="234"/>
      <c r="E2" s="234"/>
      <c r="F2" s="234"/>
      <c r="G2" s="234"/>
      <c r="H2" s="234"/>
      <c r="I2" s="234"/>
      <c r="J2" s="234"/>
      <c r="K2" s="234"/>
      <c r="L2" s="234"/>
      <c r="M2" s="234"/>
      <c r="N2" s="234"/>
      <c r="O2" s="234"/>
      <c r="P2" s="234"/>
      <c r="Q2" s="234"/>
      <c r="R2" s="234"/>
      <c r="S2" s="234"/>
      <c r="T2" s="235" t="s">
        <v>101</v>
      </c>
      <c r="U2" s="235" t="s">
        <v>83</v>
      </c>
      <c r="V2" s="235" t="s">
        <v>102</v>
      </c>
    </row>
    <row r="3" spans="1:22" s="232" customFormat="1" ht="16.5" x14ac:dyDescent="0.2">
      <c r="A3" s="231" t="s">
        <v>158</v>
      </c>
      <c r="U3" s="235" t="s">
        <v>261</v>
      </c>
    </row>
    <row r="4" spans="1:22" s="232" customFormat="1" ht="16.5" x14ac:dyDescent="0.2">
      <c r="A4" s="231" t="s">
        <v>159</v>
      </c>
    </row>
    <row r="5" spans="1:22" s="232" customFormat="1" ht="16.5" x14ac:dyDescent="0.2">
      <c r="A5" s="231" t="s">
        <v>161</v>
      </c>
    </row>
    <row r="6" spans="1:22" ht="16.5" x14ac:dyDescent="0.3">
      <c r="A6" s="46"/>
      <c r="T6" s="86"/>
      <c r="U6" s="86"/>
      <c r="V6" s="86"/>
    </row>
    <row r="7" spans="1:22" s="48" customFormat="1" ht="67.5" x14ac:dyDescent="0.2">
      <c r="A7" s="35" t="s">
        <v>0</v>
      </c>
      <c r="B7" s="354" t="s">
        <v>220</v>
      </c>
      <c r="C7" s="354" t="s">
        <v>221</v>
      </c>
      <c r="D7" s="355" t="s">
        <v>222</v>
      </c>
      <c r="E7" s="354" t="s">
        <v>244</v>
      </c>
      <c r="F7" s="354" t="s">
        <v>245</v>
      </c>
      <c r="G7" s="355" t="s">
        <v>246</v>
      </c>
      <c r="H7" s="155" t="s">
        <v>295</v>
      </c>
      <c r="I7" s="155" t="s">
        <v>296</v>
      </c>
      <c r="J7" s="155" t="s">
        <v>297</v>
      </c>
      <c r="K7" s="569" t="s">
        <v>309</v>
      </c>
      <c r="L7" s="569" t="s">
        <v>310</v>
      </c>
      <c r="M7" s="156" t="s">
        <v>311</v>
      </c>
      <c r="N7" s="28" t="s">
        <v>223</v>
      </c>
      <c r="O7" s="28" t="s">
        <v>224</v>
      </c>
      <c r="P7" s="28" t="s">
        <v>225</v>
      </c>
      <c r="Q7" s="28" t="s">
        <v>160</v>
      </c>
      <c r="R7" s="431" t="s">
        <v>263</v>
      </c>
    </row>
    <row r="8" spans="1:22" s="48" customFormat="1" x14ac:dyDescent="0.2">
      <c r="A8" s="49" t="s">
        <v>33</v>
      </c>
      <c r="B8" s="356"/>
      <c r="C8" s="356"/>
      <c r="D8" s="354"/>
      <c r="E8" s="356"/>
      <c r="F8" s="356"/>
      <c r="G8" s="354"/>
      <c r="H8" s="127"/>
      <c r="I8" s="127"/>
      <c r="J8" s="127"/>
      <c r="K8" s="569"/>
      <c r="L8" s="127"/>
      <c r="M8" s="129"/>
      <c r="N8" s="49"/>
      <c r="O8" s="49"/>
      <c r="P8" s="49"/>
      <c r="Q8" s="49"/>
      <c r="R8" s="384"/>
      <c r="U8" s="392"/>
    </row>
    <row r="9" spans="1:22" x14ac:dyDescent="0.2">
      <c r="A9" s="264" t="s">
        <v>6</v>
      </c>
      <c r="B9" s="357">
        <v>59.8</v>
      </c>
      <c r="C9" s="357">
        <v>71.900000000000006</v>
      </c>
      <c r="D9" s="357">
        <v>12.1</v>
      </c>
      <c r="E9" s="357">
        <v>59.8</v>
      </c>
      <c r="F9" s="357">
        <v>70.996655784291363</v>
      </c>
      <c r="G9" s="357">
        <v>11.196655784291366</v>
      </c>
      <c r="H9" s="128">
        <v>59.8</v>
      </c>
      <c r="I9" s="128">
        <v>69.403648224362627</v>
      </c>
      <c r="J9" s="128">
        <v>9.6036482243626295</v>
      </c>
      <c r="K9" s="570">
        <v>59.8</v>
      </c>
      <c r="L9" s="570">
        <v>69.266288048724078</v>
      </c>
      <c r="M9" s="130">
        <v>9.4662880487240812</v>
      </c>
      <c r="N9" s="52">
        <v>54</v>
      </c>
      <c r="O9" s="52">
        <v>59.02</v>
      </c>
      <c r="P9" s="52">
        <v>5.0199999999999996</v>
      </c>
      <c r="Q9" s="53">
        <f>+(P9-D9)/D9</f>
        <v>-0.58512396694214874</v>
      </c>
      <c r="R9" s="428">
        <v>5.0199999999999996</v>
      </c>
      <c r="T9" s="45"/>
      <c r="U9" s="45"/>
    </row>
    <row r="10" spans="1:22" x14ac:dyDescent="0.2">
      <c r="A10" s="264" t="s">
        <v>1</v>
      </c>
      <c r="B10" s="357">
        <v>52.21</v>
      </c>
      <c r="C10" s="357">
        <v>62.01</v>
      </c>
      <c r="D10" s="357">
        <v>9.7899999999999991</v>
      </c>
      <c r="E10" s="357">
        <v>52.21</v>
      </c>
      <c r="F10" s="357">
        <v>61.639996029332238</v>
      </c>
      <c r="G10" s="357">
        <v>9.4299960293322371</v>
      </c>
      <c r="H10" s="128">
        <v>52.21</v>
      </c>
      <c r="I10" s="128">
        <v>60.073397613037734</v>
      </c>
      <c r="J10" s="128">
        <v>7.8633976130377334</v>
      </c>
      <c r="K10" s="570">
        <v>52.21</v>
      </c>
      <c r="L10" s="570">
        <v>59.94028513705679</v>
      </c>
      <c r="M10" s="130">
        <v>7.7302851370567893</v>
      </c>
      <c r="N10" s="52">
        <v>47.36</v>
      </c>
      <c r="O10" s="52">
        <v>50.93</v>
      </c>
      <c r="P10" s="52">
        <v>3.56</v>
      </c>
      <c r="Q10" s="53">
        <f t="shared" ref="Q10:Q22" si="0">+(P10-D10)/D10</f>
        <v>-0.63636363636363624</v>
      </c>
      <c r="R10" s="428">
        <v>3.56</v>
      </c>
      <c r="T10" s="45"/>
      <c r="U10" s="45"/>
    </row>
    <row r="11" spans="1:22" x14ac:dyDescent="0.2">
      <c r="A11" s="264" t="s">
        <v>11</v>
      </c>
      <c r="B11" s="357">
        <v>67.64</v>
      </c>
      <c r="C11" s="357">
        <v>78.489999999999995</v>
      </c>
      <c r="D11" s="357">
        <v>10.84</v>
      </c>
      <c r="E11" s="357">
        <v>67.64</v>
      </c>
      <c r="F11" s="357">
        <v>76.191238677337097</v>
      </c>
      <c r="G11" s="357">
        <v>8.5512386773370963</v>
      </c>
      <c r="H11" s="128">
        <v>67.64</v>
      </c>
      <c r="I11" s="128">
        <v>73.854046599365773</v>
      </c>
      <c r="J11" s="128">
        <v>6.2140465993657727</v>
      </c>
      <c r="K11" s="570">
        <v>67.64</v>
      </c>
      <c r="L11" s="570">
        <v>73.674436234375179</v>
      </c>
      <c r="M11" s="130">
        <v>6.0344362343751783</v>
      </c>
      <c r="N11" s="52">
        <v>59.66</v>
      </c>
      <c r="O11" s="52">
        <v>62.2</v>
      </c>
      <c r="P11" s="52">
        <v>2.5299999999999998</v>
      </c>
      <c r="Q11" s="53">
        <f t="shared" si="0"/>
        <v>-0.76660516605166062</v>
      </c>
      <c r="R11" s="428">
        <v>2.5299999999999998</v>
      </c>
      <c r="T11" s="45"/>
      <c r="U11" s="45"/>
    </row>
    <row r="12" spans="1:22" x14ac:dyDescent="0.2">
      <c r="A12" s="264" t="s">
        <v>31</v>
      </c>
      <c r="B12" s="357">
        <v>69.069999999999993</v>
      </c>
      <c r="C12" s="357">
        <v>79.19</v>
      </c>
      <c r="D12" s="357">
        <v>10.11</v>
      </c>
      <c r="E12" s="357">
        <v>69.069999999999993</v>
      </c>
      <c r="F12" s="357">
        <v>78.577662090798512</v>
      </c>
      <c r="G12" s="357">
        <v>9.5076620907985188</v>
      </c>
      <c r="H12" s="128">
        <v>69.069999999999993</v>
      </c>
      <c r="I12" s="128">
        <v>77.202964740882564</v>
      </c>
      <c r="J12" s="128">
        <v>8.1329647408825707</v>
      </c>
      <c r="K12" s="570">
        <v>69.069999999999993</v>
      </c>
      <c r="L12" s="570">
        <v>77.110490258774576</v>
      </c>
      <c r="M12" s="130">
        <v>8.0404902587745823</v>
      </c>
      <c r="N12" s="52">
        <v>60.35</v>
      </c>
      <c r="O12" s="52">
        <v>64.61</v>
      </c>
      <c r="P12" s="52">
        <v>4.26</v>
      </c>
      <c r="Q12" s="53">
        <f t="shared" si="0"/>
        <v>-0.57863501483679525</v>
      </c>
      <c r="R12" s="428">
        <v>4.26</v>
      </c>
      <c r="T12" s="45"/>
      <c r="U12" s="45"/>
    </row>
    <row r="13" spans="1:22" x14ac:dyDescent="0.2">
      <c r="A13" s="264" t="s">
        <v>12</v>
      </c>
      <c r="B13" s="357">
        <v>73.3</v>
      </c>
      <c r="C13" s="357">
        <v>89.73</v>
      </c>
      <c r="D13" s="357">
        <v>16.420000000000002</v>
      </c>
      <c r="E13" s="357">
        <v>73.3</v>
      </c>
      <c r="F13" s="357">
        <v>84.547234941719012</v>
      </c>
      <c r="G13" s="357">
        <v>11.247234941719015</v>
      </c>
      <c r="H13" s="128">
        <v>73.3</v>
      </c>
      <c r="I13" s="128">
        <v>76.436325673769232</v>
      </c>
      <c r="J13" s="128">
        <v>3.1363256737692353</v>
      </c>
      <c r="K13" s="570">
        <v>73.3</v>
      </c>
      <c r="L13" s="570">
        <v>76.306609297941776</v>
      </c>
      <c r="M13" s="130">
        <v>3.0066092979417789</v>
      </c>
      <c r="N13" s="52">
        <v>64.83</v>
      </c>
      <c r="O13" s="52">
        <v>68.900000000000006</v>
      </c>
      <c r="P13" s="52">
        <v>4.07</v>
      </c>
      <c r="Q13" s="53">
        <f t="shared" si="0"/>
        <v>-0.75213154689403172</v>
      </c>
      <c r="R13" s="428">
        <v>4.07</v>
      </c>
      <c r="T13" s="45"/>
      <c r="U13" s="45"/>
    </row>
    <row r="14" spans="1:22" x14ac:dyDescent="0.2">
      <c r="A14" s="264" t="s">
        <v>17</v>
      </c>
      <c r="B14" s="357">
        <v>61.3</v>
      </c>
      <c r="C14" s="357">
        <v>71.459999999999994</v>
      </c>
      <c r="D14" s="357">
        <v>10.15</v>
      </c>
      <c r="E14" s="357">
        <v>61.3</v>
      </c>
      <c r="F14" s="357">
        <v>69.497003934358347</v>
      </c>
      <c r="G14" s="357">
        <v>8.1970039343583494</v>
      </c>
      <c r="H14" s="128">
        <v>61.3</v>
      </c>
      <c r="I14" s="128">
        <v>67.313936330868572</v>
      </c>
      <c r="J14" s="128">
        <v>6.0139363308685745</v>
      </c>
      <c r="K14" s="570">
        <v>61.3</v>
      </c>
      <c r="L14" s="570">
        <v>67.117470654032019</v>
      </c>
      <c r="M14" s="130">
        <v>5.8174706540320216</v>
      </c>
      <c r="N14" s="52">
        <v>54.7</v>
      </c>
      <c r="O14" s="52">
        <v>58.72</v>
      </c>
      <c r="P14" s="52">
        <v>4.01</v>
      </c>
      <c r="Q14" s="53">
        <f t="shared" si="0"/>
        <v>-0.60492610837438432</v>
      </c>
      <c r="R14" s="428">
        <v>4.01</v>
      </c>
      <c r="T14" s="45"/>
      <c r="U14" s="45"/>
    </row>
    <row r="15" spans="1:22" x14ac:dyDescent="0.2">
      <c r="A15" s="264" t="s">
        <v>32</v>
      </c>
      <c r="B15" s="357">
        <v>63.28</v>
      </c>
      <c r="C15" s="357">
        <v>74.69</v>
      </c>
      <c r="D15" s="357">
        <v>11.41</v>
      </c>
      <c r="E15" s="357">
        <v>63.28</v>
      </c>
      <c r="F15" s="357">
        <v>73.798539367099877</v>
      </c>
      <c r="G15" s="357">
        <v>10.518539367099876</v>
      </c>
      <c r="H15" s="128">
        <v>63.28</v>
      </c>
      <c r="I15" s="128">
        <v>71.568216017843113</v>
      </c>
      <c r="J15" s="128">
        <v>8.2882160178431104</v>
      </c>
      <c r="K15" s="570">
        <v>63.28</v>
      </c>
      <c r="L15" s="570">
        <v>71.484152439571659</v>
      </c>
      <c r="M15" s="130">
        <v>8.2041524395716579</v>
      </c>
      <c r="N15" s="52">
        <v>56.89</v>
      </c>
      <c r="O15" s="52">
        <v>61.26</v>
      </c>
      <c r="P15" s="52">
        <v>4.3600000000000003</v>
      </c>
      <c r="Q15" s="53">
        <f t="shared" si="0"/>
        <v>-0.61787905346187555</v>
      </c>
      <c r="R15" s="428">
        <v>4.3600000000000003</v>
      </c>
      <c r="T15" s="45"/>
      <c r="U15" s="45"/>
    </row>
    <row r="16" spans="1:22" x14ac:dyDescent="0.2">
      <c r="A16" s="264" t="s">
        <v>19</v>
      </c>
      <c r="B16" s="357">
        <v>65.45</v>
      </c>
      <c r="C16" s="357">
        <v>79.84</v>
      </c>
      <c r="D16" s="357">
        <v>14.38</v>
      </c>
      <c r="E16" s="357">
        <v>65.45</v>
      </c>
      <c r="F16" s="357">
        <v>74.946601097764258</v>
      </c>
      <c r="G16" s="357">
        <v>9.4966010977642554</v>
      </c>
      <c r="H16" s="128">
        <v>65.45</v>
      </c>
      <c r="I16" s="128">
        <v>73.417146951408512</v>
      </c>
      <c r="J16" s="128">
        <v>7.9671469514085089</v>
      </c>
      <c r="K16" s="570">
        <v>65.45</v>
      </c>
      <c r="L16" s="570">
        <v>73.359366054006514</v>
      </c>
      <c r="M16" s="130">
        <v>7.9093660540065116</v>
      </c>
      <c r="N16" s="52">
        <v>58.94</v>
      </c>
      <c r="O16" s="52">
        <v>65.349999999999994</v>
      </c>
      <c r="P16" s="52">
        <v>6.4</v>
      </c>
      <c r="Q16" s="53">
        <f t="shared" si="0"/>
        <v>-0.55493741307371347</v>
      </c>
      <c r="R16" s="428">
        <v>6.4</v>
      </c>
      <c r="T16" s="45"/>
      <c r="U16" s="45"/>
    </row>
    <row r="17" spans="1:21" x14ac:dyDescent="0.2">
      <c r="A17" s="264" t="s">
        <v>20</v>
      </c>
      <c r="B17" s="357">
        <v>76.540000000000006</v>
      </c>
      <c r="C17" s="357">
        <v>83.89</v>
      </c>
      <c r="D17" s="357">
        <v>7.35</v>
      </c>
      <c r="E17" s="357">
        <v>76.540000000000006</v>
      </c>
      <c r="F17" s="357">
        <v>82.216711063947983</v>
      </c>
      <c r="G17" s="357">
        <v>5.6767110639479768</v>
      </c>
      <c r="H17" s="128">
        <v>76.540000000000006</v>
      </c>
      <c r="I17" s="128">
        <v>81.645061338243309</v>
      </c>
      <c r="J17" s="128">
        <v>5.1050613382433028</v>
      </c>
      <c r="K17" s="570">
        <v>76.540000000000006</v>
      </c>
      <c r="L17" s="570">
        <v>81.583853598431674</v>
      </c>
      <c r="M17" s="130">
        <v>5.0438535984316673</v>
      </c>
      <c r="N17" s="52">
        <v>67.84</v>
      </c>
      <c r="O17" s="52">
        <v>71.05</v>
      </c>
      <c r="P17" s="52">
        <v>3.2</v>
      </c>
      <c r="Q17" s="53">
        <f t="shared" si="0"/>
        <v>-0.56462585034013602</v>
      </c>
      <c r="R17" s="428">
        <v>3.2</v>
      </c>
      <c r="T17" s="45"/>
      <c r="U17" s="45"/>
    </row>
    <row r="18" spans="1:21" x14ac:dyDescent="0.2">
      <c r="A18" s="264" t="s">
        <v>22</v>
      </c>
      <c r="B18" s="357">
        <v>72.73</v>
      </c>
      <c r="C18" s="357">
        <v>79.22</v>
      </c>
      <c r="D18" s="357">
        <v>6.49</v>
      </c>
      <c r="E18" s="357">
        <v>72.73</v>
      </c>
      <c r="F18" s="357">
        <v>78.442185127997192</v>
      </c>
      <c r="G18" s="357">
        <v>5.7121851279971878</v>
      </c>
      <c r="H18" s="128">
        <v>72.73</v>
      </c>
      <c r="I18" s="128">
        <v>77.580552970653088</v>
      </c>
      <c r="J18" s="128">
        <v>4.8505529706530837</v>
      </c>
      <c r="K18" s="570">
        <v>72.73</v>
      </c>
      <c r="L18" s="570">
        <v>77.463928558352237</v>
      </c>
      <c r="M18" s="130">
        <v>4.7339285583522326</v>
      </c>
      <c r="N18" s="52">
        <v>64.540000000000006</v>
      </c>
      <c r="O18" s="52">
        <v>66.790000000000006</v>
      </c>
      <c r="P18" s="52">
        <v>2.2400000000000002</v>
      </c>
      <c r="Q18" s="53">
        <f t="shared" si="0"/>
        <v>-0.65485362095531585</v>
      </c>
      <c r="R18" s="428">
        <v>2.2400000000000002</v>
      </c>
      <c r="T18" s="45"/>
      <c r="U18" s="45"/>
    </row>
    <row r="19" spans="1:21" x14ac:dyDescent="0.2">
      <c r="A19" s="264" t="s">
        <v>25</v>
      </c>
      <c r="B19" s="357">
        <v>65.39</v>
      </c>
      <c r="C19" s="357">
        <v>73.89</v>
      </c>
      <c r="D19" s="357">
        <v>8.5</v>
      </c>
      <c r="E19" s="357">
        <v>65.39</v>
      </c>
      <c r="F19" s="357">
        <v>72.476370859067941</v>
      </c>
      <c r="G19" s="357">
        <v>7.0863708590679408</v>
      </c>
      <c r="H19" s="128">
        <v>65.39</v>
      </c>
      <c r="I19" s="128">
        <v>71.586185631464446</v>
      </c>
      <c r="J19" s="128">
        <v>6.196185631464445</v>
      </c>
      <c r="K19" s="570">
        <v>65.39</v>
      </c>
      <c r="L19" s="570">
        <v>71.525591866473988</v>
      </c>
      <c r="M19" s="130">
        <v>6.1355918664739875</v>
      </c>
      <c r="N19" s="52">
        <v>58.51</v>
      </c>
      <c r="O19" s="52">
        <v>62.57</v>
      </c>
      <c r="P19" s="52">
        <v>4.0599999999999996</v>
      </c>
      <c r="Q19" s="53">
        <f t="shared" si="0"/>
        <v>-0.52235294117647069</v>
      </c>
      <c r="R19" s="428">
        <v>4.0599999999999996</v>
      </c>
      <c r="T19" s="45"/>
      <c r="U19" s="45"/>
    </row>
    <row r="20" spans="1:21" x14ac:dyDescent="0.2">
      <c r="A20" s="264" t="s">
        <v>27</v>
      </c>
      <c r="B20" s="357">
        <v>63.5</v>
      </c>
      <c r="C20" s="357">
        <v>74.36</v>
      </c>
      <c r="D20" s="357">
        <v>10.86</v>
      </c>
      <c r="E20" s="357">
        <v>63.5</v>
      </c>
      <c r="F20" s="357">
        <v>72.739626058394165</v>
      </c>
      <c r="G20" s="357">
        <v>9.2396260583941654</v>
      </c>
      <c r="H20" s="128">
        <v>63.5</v>
      </c>
      <c r="I20" s="128">
        <v>71.930298213352117</v>
      </c>
      <c r="J20" s="128">
        <v>8.4302982133521169</v>
      </c>
      <c r="K20" s="570">
        <v>63.5</v>
      </c>
      <c r="L20" s="570">
        <v>71.82617389853111</v>
      </c>
      <c r="M20" s="130">
        <v>8.3261738985311098</v>
      </c>
      <c r="N20" s="52">
        <v>57.84</v>
      </c>
      <c r="O20" s="52">
        <v>62.07</v>
      </c>
      <c r="P20" s="52">
        <v>4.2300000000000004</v>
      </c>
      <c r="Q20" s="53">
        <f t="shared" si="0"/>
        <v>-0.61049723756906071</v>
      </c>
      <c r="R20" s="428">
        <v>4.2300000000000004</v>
      </c>
      <c r="T20" s="45"/>
      <c r="U20" s="45"/>
    </row>
    <row r="21" spans="1:21" x14ac:dyDescent="0.2">
      <c r="A21" s="264" t="s">
        <v>29</v>
      </c>
      <c r="B21" s="357">
        <v>69.17</v>
      </c>
      <c r="C21" s="357">
        <v>83.75</v>
      </c>
      <c r="D21" s="357">
        <v>14.57</v>
      </c>
      <c r="E21" s="357">
        <v>69.17</v>
      </c>
      <c r="F21" s="357">
        <v>81.454975051323046</v>
      </c>
      <c r="G21" s="357">
        <v>12.284975051323045</v>
      </c>
      <c r="H21" s="128">
        <v>69.17</v>
      </c>
      <c r="I21" s="128">
        <v>79.750239010459964</v>
      </c>
      <c r="J21" s="128">
        <v>10.580239010459962</v>
      </c>
      <c r="K21" s="570">
        <v>69.17</v>
      </c>
      <c r="L21" s="570">
        <v>79.681919700684688</v>
      </c>
      <c r="M21" s="130">
        <v>10.511919700684686</v>
      </c>
      <c r="N21" s="52">
        <v>61.1</v>
      </c>
      <c r="O21" s="52">
        <v>64.56</v>
      </c>
      <c r="P21" s="52">
        <v>3.45</v>
      </c>
      <c r="Q21" s="53">
        <f t="shared" si="0"/>
        <v>-0.76321207961564863</v>
      </c>
      <c r="R21" s="428">
        <v>3.45</v>
      </c>
      <c r="T21" s="45"/>
      <c r="U21" s="45"/>
    </row>
    <row r="22" spans="1:21" x14ac:dyDescent="0.2">
      <c r="A22" s="264" t="s">
        <v>30</v>
      </c>
      <c r="B22" s="357">
        <v>55.22</v>
      </c>
      <c r="C22" s="357">
        <v>66.02</v>
      </c>
      <c r="D22" s="358">
        <v>10.79</v>
      </c>
      <c r="E22" s="357">
        <v>55.22</v>
      </c>
      <c r="F22" s="357">
        <v>64.046036349251793</v>
      </c>
      <c r="G22" s="358">
        <v>8.8260363492517939</v>
      </c>
      <c r="H22" s="128">
        <v>55.22</v>
      </c>
      <c r="I22" s="515">
        <v>61.4808248403722</v>
      </c>
      <c r="J22" s="515">
        <v>6.2608248403722015</v>
      </c>
      <c r="K22" s="515">
        <v>55.22</v>
      </c>
      <c r="L22" s="515">
        <v>61.205121147737934</v>
      </c>
      <c r="M22" s="516">
        <v>5.9851211477379351</v>
      </c>
      <c r="N22" s="52">
        <v>50.04</v>
      </c>
      <c r="O22" s="52">
        <v>54.22</v>
      </c>
      <c r="P22" s="52">
        <v>4.17</v>
      </c>
      <c r="Q22" s="53">
        <f t="shared" si="0"/>
        <v>-0.61353104726598695</v>
      </c>
      <c r="R22" s="428">
        <v>4.17</v>
      </c>
      <c r="T22" s="45"/>
      <c r="U22" s="45"/>
    </row>
    <row r="23" spans="1:21" x14ac:dyDescent="0.2">
      <c r="A23" s="50" t="s">
        <v>35</v>
      </c>
      <c r="B23" s="359"/>
      <c r="C23" s="359"/>
      <c r="D23" s="331"/>
      <c r="E23" s="359"/>
      <c r="F23" s="359"/>
      <c r="G23" s="331"/>
      <c r="H23" s="448"/>
      <c r="I23" s="128"/>
      <c r="J23" s="128"/>
      <c r="K23" s="570"/>
      <c r="L23" s="570"/>
      <c r="M23" s="130"/>
      <c r="N23" s="50"/>
      <c r="O23" s="50"/>
      <c r="P23" s="50"/>
      <c r="Q23" s="51"/>
      <c r="R23" s="430"/>
    </row>
    <row r="24" spans="1:21" x14ac:dyDescent="0.2">
      <c r="A24" s="264" t="s">
        <v>34</v>
      </c>
      <c r="B24" s="357">
        <v>89.39</v>
      </c>
      <c r="C24" s="357">
        <v>98.04</v>
      </c>
      <c r="D24" s="357">
        <v>8.65</v>
      </c>
      <c r="E24" s="357">
        <v>89.39</v>
      </c>
      <c r="F24" s="357">
        <v>97.484511616042681</v>
      </c>
      <c r="G24" s="357">
        <v>8.0945116160426807</v>
      </c>
      <c r="H24" s="128">
        <v>89.39</v>
      </c>
      <c r="I24" s="128">
        <v>97.18458235337593</v>
      </c>
      <c r="J24" s="128">
        <v>7.7945823533759295</v>
      </c>
      <c r="K24" s="570">
        <v>89.39</v>
      </c>
      <c r="L24" s="570">
        <v>97.079384360213453</v>
      </c>
      <c r="M24" s="130">
        <v>7.6893843602134524</v>
      </c>
      <c r="N24" s="52">
        <v>78.260000000000005</v>
      </c>
      <c r="O24" s="52">
        <v>82.37</v>
      </c>
      <c r="P24" s="52">
        <v>4.0999999999999996</v>
      </c>
      <c r="Q24" s="53">
        <f t="shared" ref="Q24:Q42" si="1">+(P24-D24)/D24</f>
        <v>-0.52601156069364163</v>
      </c>
      <c r="R24" s="428">
        <v>4.0999999999999996</v>
      </c>
      <c r="T24" s="45"/>
      <c r="U24" s="45"/>
    </row>
    <row r="25" spans="1:21" x14ac:dyDescent="0.2">
      <c r="A25" s="264" t="s">
        <v>2</v>
      </c>
      <c r="B25" s="357">
        <v>84.28</v>
      </c>
      <c r="C25" s="357">
        <v>96.17</v>
      </c>
      <c r="D25" s="357">
        <v>11.88</v>
      </c>
      <c r="E25" s="357">
        <v>84.28</v>
      </c>
      <c r="F25" s="357">
        <v>94.314127777479655</v>
      </c>
      <c r="G25" s="357">
        <v>10.034127777479654</v>
      </c>
      <c r="H25" s="128">
        <v>84.28</v>
      </c>
      <c r="I25" s="128">
        <v>92.913227144985825</v>
      </c>
      <c r="J25" s="128">
        <v>8.633227144985824</v>
      </c>
      <c r="K25" s="570">
        <v>84.28</v>
      </c>
      <c r="L25" s="570">
        <v>92.573862430251069</v>
      </c>
      <c r="M25" s="130">
        <v>8.2938624302510675</v>
      </c>
      <c r="N25" s="52">
        <v>73.59</v>
      </c>
      <c r="O25" s="52">
        <v>77.91</v>
      </c>
      <c r="P25" s="52">
        <v>4.3099999999999996</v>
      </c>
      <c r="Q25" s="53">
        <f t="shared" si="1"/>
        <v>-0.63720538720538722</v>
      </c>
      <c r="R25" s="428">
        <v>4.3099999999999996</v>
      </c>
      <c r="T25" s="45"/>
      <c r="U25" s="45"/>
    </row>
    <row r="26" spans="1:21" x14ac:dyDescent="0.2">
      <c r="A26" s="264" t="s">
        <v>3</v>
      </c>
      <c r="B26" s="357">
        <v>97.47</v>
      </c>
      <c r="C26" s="357">
        <v>104.52</v>
      </c>
      <c r="D26" s="357">
        <v>7.04</v>
      </c>
      <c r="E26" s="357">
        <v>97.47</v>
      </c>
      <c r="F26" s="357">
        <v>104.05862958774543</v>
      </c>
      <c r="G26" s="357">
        <v>6.5886295877454302</v>
      </c>
      <c r="H26" s="128">
        <v>97.47</v>
      </c>
      <c r="I26" s="128">
        <v>103.47879252512094</v>
      </c>
      <c r="J26" s="128">
        <v>6.0087925251209384</v>
      </c>
      <c r="K26" s="570">
        <v>97.47</v>
      </c>
      <c r="L26" s="570">
        <v>103.41786200061864</v>
      </c>
      <c r="M26" s="130">
        <v>5.9478620006186418</v>
      </c>
      <c r="N26" s="52">
        <v>82.67</v>
      </c>
      <c r="O26" s="52">
        <v>86.28</v>
      </c>
      <c r="P26" s="52">
        <v>3.61</v>
      </c>
      <c r="Q26" s="53">
        <f t="shared" si="1"/>
        <v>-0.48721590909090912</v>
      </c>
      <c r="R26" s="428">
        <v>3.61</v>
      </c>
      <c r="T26" s="45"/>
      <c r="U26" s="45"/>
    </row>
    <row r="27" spans="1:21" x14ac:dyDescent="0.2">
      <c r="A27" s="264" t="s">
        <v>4</v>
      </c>
      <c r="B27" s="357">
        <v>74.87</v>
      </c>
      <c r="C27" s="357">
        <v>83.94</v>
      </c>
      <c r="D27" s="357">
        <v>9.06</v>
      </c>
      <c r="E27" s="357">
        <v>74.87</v>
      </c>
      <c r="F27" s="357">
        <v>83.192149916551045</v>
      </c>
      <c r="G27" s="357">
        <v>8.3221499165510409</v>
      </c>
      <c r="H27" s="128">
        <v>74.87</v>
      </c>
      <c r="I27" s="128">
        <v>82.244080837757366</v>
      </c>
      <c r="J27" s="128">
        <v>7.3740808377573615</v>
      </c>
      <c r="K27" s="570">
        <v>74.87</v>
      </c>
      <c r="L27" s="570">
        <v>82.20383768875007</v>
      </c>
      <c r="M27" s="130">
        <v>7.3338376887500658</v>
      </c>
      <c r="N27" s="52">
        <v>69.17</v>
      </c>
      <c r="O27" s="52">
        <v>74.16</v>
      </c>
      <c r="P27" s="52">
        <v>4.99</v>
      </c>
      <c r="Q27" s="53">
        <f t="shared" si="1"/>
        <v>-0.44922737306843269</v>
      </c>
      <c r="R27" s="428">
        <v>4.99</v>
      </c>
      <c r="T27" s="45"/>
      <c r="U27" s="45"/>
    </row>
    <row r="28" spans="1:21" x14ac:dyDescent="0.2">
      <c r="A28" s="264" t="s">
        <v>5</v>
      </c>
      <c r="B28" s="357">
        <v>92.08</v>
      </c>
      <c r="C28" s="357">
        <v>102.81</v>
      </c>
      <c r="D28" s="357">
        <v>10.72</v>
      </c>
      <c r="E28" s="357">
        <v>92.08</v>
      </c>
      <c r="F28" s="357">
        <v>102.00372272911595</v>
      </c>
      <c r="G28" s="357">
        <v>9.9237227291159513</v>
      </c>
      <c r="H28" s="128">
        <v>92.08</v>
      </c>
      <c r="I28" s="128">
        <v>99.050040660082018</v>
      </c>
      <c r="J28" s="128">
        <v>6.9700406600820202</v>
      </c>
      <c r="K28" s="570">
        <v>92.08</v>
      </c>
      <c r="L28" s="570">
        <v>98.987730482398732</v>
      </c>
      <c r="M28" s="130">
        <v>6.9077304823987333</v>
      </c>
      <c r="N28" s="52">
        <v>84.54</v>
      </c>
      <c r="O28" s="52">
        <v>89.43</v>
      </c>
      <c r="P28" s="52">
        <v>4.88</v>
      </c>
      <c r="Q28" s="53">
        <f t="shared" si="1"/>
        <v>-0.54477611940298509</v>
      </c>
      <c r="R28" s="441">
        <v>4.88</v>
      </c>
      <c r="T28" s="45"/>
      <c r="U28" s="45"/>
    </row>
    <row r="29" spans="1:21" x14ac:dyDescent="0.2">
      <c r="A29" s="264" t="s">
        <v>7</v>
      </c>
      <c r="B29" s="357">
        <v>84.74</v>
      </c>
      <c r="C29" s="357">
        <v>90.12</v>
      </c>
      <c r="D29" s="357">
        <v>5.38</v>
      </c>
      <c r="E29" s="357">
        <v>84.74</v>
      </c>
      <c r="F29" s="357">
        <v>89.175774352624273</v>
      </c>
      <c r="G29" s="357">
        <v>4.4357743526242785</v>
      </c>
      <c r="H29" s="128">
        <v>84.74</v>
      </c>
      <c r="I29" s="128">
        <v>87.982980135084276</v>
      </c>
      <c r="J29" s="128">
        <v>3.2429801350842808</v>
      </c>
      <c r="K29" s="570">
        <v>84.74</v>
      </c>
      <c r="L29" s="570">
        <v>87.929309681538697</v>
      </c>
      <c r="M29" s="130">
        <v>3.1893096815387025</v>
      </c>
      <c r="N29" s="52">
        <v>78.989999999999995</v>
      </c>
      <c r="O29" s="52">
        <v>81.39</v>
      </c>
      <c r="P29" s="52">
        <v>2.39</v>
      </c>
      <c r="Q29" s="53">
        <f t="shared" si="1"/>
        <v>-0.55576208178438657</v>
      </c>
      <c r="R29" s="441">
        <v>2.39</v>
      </c>
      <c r="T29" s="45"/>
      <c r="U29" s="45"/>
    </row>
    <row r="30" spans="1:21" x14ac:dyDescent="0.2">
      <c r="A30" s="264" t="s">
        <v>8</v>
      </c>
      <c r="B30" s="357">
        <v>79.900000000000006</v>
      </c>
      <c r="C30" s="357">
        <v>94.24</v>
      </c>
      <c r="D30" s="357">
        <v>14.33</v>
      </c>
      <c r="E30" s="357">
        <v>79.900000000000006</v>
      </c>
      <c r="F30" s="357">
        <v>93.586916058394138</v>
      </c>
      <c r="G30" s="357">
        <v>13.686916058394132</v>
      </c>
      <c r="H30" s="128">
        <v>79.900000000000006</v>
      </c>
      <c r="I30" s="128">
        <v>92.51503449938555</v>
      </c>
      <c r="J30" s="128">
        <v>12.615034499385544</v>
      </c>
      <c r="K30" s="570">
        <v>79.900000000000006</v>
      </c>
      <c r="L30" s="570">
        <v>92.312579041375642</v>
      </c>
      <c r="M30" s="130">
        <v>12.412579041375636</v>
      </c>
      <c r="N30" s="52">
        <v>71.75</v>
      </c>
      <c r="O30" s="52">
        <v>76.41</v>
      </c>
      <c r="P30" s="52">
        <v>4.66</v>
      </c>
      <c r="Q30" s="53">
        <f t="shared" si="1"/>
        <v>-0.67480809490579208</v>
      </c>
      <c r="R30" s="428">
        <v>4</v>
      </c>
      <c r="T30" s="45"/>
      <c r="U30" s="45"/>
    </row>
    <row r="31" spans="1:21" x14ac:dyDescent="0.2">
      <c r="A31" s="264" t="s">
        <v>9</v>
      </c>
      <c r="B31" s="357">
        <v>87.66</v>
      </c>
      <c r="C31" s="357">
        <v>105.9</v>
      </c>
      <c r="D31" s="357">
        <v>18.239999999999998</v>
      </c>
      <c r="E31" s="357">
        <v>87.66</v>
      </c>
      <c r="F31" s="357">
        <v>104.1125812520872</v>
      </c>
      <c r="G31" s="357">
        <v>16.452581252087199</v>
      </c>
      <c r="H31" s="128">
        <v>87.66</v>
      </c>
      <c r="I31" s="128">
        <v>97.375185146747825</v>
      </c>
      <c r="J31" s="128">
        <v>9.7151851467478281</v>
      </c>
      <c r="K31" s="570">
        <v>87.66</v>
      </c>
      <c r="L31" s="570">
        <v>97.057766153033029</v>
      </c>
      <c r="M31" s="130">
        <v>9.3977661530330323</v>
      </c>
      <c r="N31" s="52">
        <v>76.099999999999994</v>
      </c>
      <c r="O31" s="52">
        <v>82.03</v>
      </c>
      <c r="P31" s="52">
        <v>5.93</v>
      </c>
      <c r="Q31" s="53">
        <f t="shared" si="1"/>
        <v>-0.67489035087719296</v>
      </c>
      <c r="R31" s="441">
        <v>5.93</v>
      </c>
      <c r="T31" s="45"/>
      <c r="U31" s="45"/>
    </row>
    <row r="32" spans="1:21" x14ac:dyDescent="0.2">
      <c r="A32" s="264" t="s">
        <v>10</v>
      </c>
      <c r="B32" s="357">
        <v>80.78</v>
      </c>
      <c r="C32" s="357">
        <v>86.16</v>
      </c>
      <c r="D32" s="357">
        <v>5.37</v>
      </c>
      <c r="E32" s="357">
        <v>80.78</v>
      </c>
      <c r="F32" s="357">
        <v>85.744908818758645</v>
      </c>
      <c r="G32" s="357">
        <v>4.9649088187586443</v>
      </c>
      <c r="H32" s="128">
        <v>80.78</v>
      </c>
      <c r="I32" s="128">
        <v>85.250919236555319</v>
      </c>
      <c r="J32" s="128">
        <v>4.4709192365553179</v>
      </c>
      <c r="K32" s="570">
        <v>80.78</v>
      </c>
      <c r="L32" s="570">
        <v>85.190405865084571</v>
      </c>
      <c r="M32" s="130">
        <v>4.4104058650845701</v>
      </c>
      <c r="N32" s="52">
        <v>69.87</v>
      </c>
      <c r="O32" s="52">
        <v>72.290000000000006</v>
      </c>
      <c r="P32" s="52">
        <v>2.41</v>
      </c>
      <c r="Q32" s="53">
        <f t="shared" si="1"/>
        <v>-0.55121042830540035</v>
      </c>
      <c r="R32" s="441">
        <v>2.41</v>
      </c>
      <c r="T32" s="45"/>
      <c r="U32" s="45"/>
    </row>
    <row r="33" spans="1:21" x14ac:dyDescent="0.2">
      <c r="A33" s="264" t="s">
        <v>13</v>
      </c>
      <c r="B33" s="357">
        <v>84.41</v>
      </c>
      <c r="C33" s="357">
        <v>96.13</v>
      </c>
      <c r="D33" s="357">
        <v>11.71</v>
      </c>
      <c r="E33" s="357">
        <v>84.41</v>
      </c>
      <c r="F33" s="357">
        <v>95.306686992604313</v>
      </c>
      <c r="G33" s="357">
        <v>10.896686992604316</v>
      </c>
      <c r="H33" s="128">
        <v>84.41</v>
      </c>
      <c r="I33" s="128">
        <v>94.115025792649888</v>
      </c>
      <c r="J33" s="128">
        <v>9.7050257926498915</v>
      </c>
      <c r="K33" s="570">
        <v>84.41</v>
      </c>
      <c r="L33" s="570">
        <v>94.08774750528508</v>
      </c>
      <c r="M33" s="130">
        <v>9.6777475052850832</v>
      </c>
      <c r="N33" s="52">
        <v>78.41</v>
      </c>
      <c r="O33" s="52">
        <v>83.38</v>
      </c>
      <c r="P33" s="52">
        <v>4.96</v>
      </c>
      <c r="Q33" s="53">
        <f t="shared" si="1"/>
        <v>-0.5764304013663536</v>
      </c>
      <c r="R33" s="441">
        <v>4.96</v>
      </c>
      <c r="T33" s="45"/>
      <c r="U33" s="45"/>
    </row>
    <row r="34" spans="1:21" x14ac:dyDescent="0.2">
      <c r="A34" s="264" t="s">
        <v>14</v>
      </c>
      <c r="B34" s="357">
        <v>97.48</v>
      </c>
      <c r="C34" s="357">
        <v>107.08</v>
      </c>
      <c r="D34" s="357">
        <v>9.6</v>
      </c>
      <c r="E34" s="357">
        <v>97.48</v>
      </c>
      <c r="F34" s="357">
        <v>105.61946023056423</v>
      </c>
      <c r="G34" s="357">
        <v>8.1394602305642252</v>
      </c>
      <c r="H34" s="128">
        <v>97.48</v>
      </c>
      <c r="I34" s="128">
        <v>104.663798219699</v>
      </c>
      <c r="J34" s="128">
        <v>7.1837982196989998</v>
      </c>
      <c r="K34" s="570">
        <v>97.48</v>
      </c>
      <c r="L34" s="570">
        <v>103.91321509371257</v>
      </c>
      <c r="M34" s="130">
        <v>6.4332150937125618</v>
      </c>
      <c r="N34" s="52">
        <v>87.73</v>
      </c>
      <c r="O34" s="52">
        <v>91.19</v>
      </c>
      <c r="P34" s="52">
        <v>3.46</v>
      </c>
      <c r="Q34" s="53">
        <f t="shared" si="1"/>
        <v>-0.63958333333333328</v>
      </c>
      <c r="R34" s="441">
        <v>3.46</v>
      </c>
      <c r="T34" s="45"/>
      <c r="U34" s="45"/>
    </row>
    <row r="35" spans="1:21" x14ac:dyDescent="0.2">
      <c r="A35" s="264" t="s">
        <v>15</v>
      </c>
      <c r="B35" s="357">
        <v>96.27</v>
      </c>
      <c r="C35" s="357">
        <v>107.06</v>
      </c>
      <c r="D35" s="357">
        <v>10.78</v>
      </c>
      <c r="E35" s="357">
        <v>96.27</v>
      </c>
      <c r="F35" s="357">
        <v>106.29059227719206</v>
      </c>
      <c r="G35" s="357">
        <v>10.020592277192065</v>
      </c>
      <c r="H35" s="128">
        <v>96.27</v>
      </c>
      <c r="I35" s="128">
        <v>105.02250004810001</v>
      </c>
      <c r="J35" s="128">
        <v>8.7525000481000177</v>
      </c>
      <c r="K35" s="570">
        <v>96.27</v>
      </c>
      <c r="L35" s="570">
        <v>104.98115582681251</v>
      </c>
      <c r="M35" s="130">
        <v>8.7111558268125151</v>
      </c>
      <c r="N35" s="52">
        <v>87.58</v>
      </c>
      <c r="O35" s="52">
        <v>94.17</v>
      </c>
      <c r="P35" s="52">
        <v>6.59</v>
      </c>
      <c r="Q35" s="53">
        <f t="shared" si="1"/>
        <v>-0.38868274582560297</v>
      </c>
      <c r="R35" s="441">
        <v>6.59</v>
      </c>
      <c r="T35" s="45"/>
      <c r="U35" s="45"/>
    </row>
    <row r="36" spans="1:21" x14ac:dyDescent="0.2">
      <c r="A36" s="264" t="s">
        <v>16</v>
      </c>
      <c r="B36" s="357">
        <v>88.16</v>
      </c>
      <c r="C36" s="357">
        <v>95.48</v>
      </c>
      <c r="D36" s="357">
        <v>7.31</v>
      </c>
      <c r="E36" s="357">
        <v>88.16</v>
      </c>
      <c r="F36" s="357">
        <v>94.787727999671915</v>
      </c>
      <c r="G36" s="357">
        <v>6.6277279996719187</v>
      </c>
      <c r="H36" s="128">
        <v>88.16</v>
      </c>
      <c r="I36" s="128">
        <v>93.496028997859071</v>
      </c>
      <c r="J36" s="128">
        <v>5.3360289978590743</v>
      </c>
      <c r="K36" s="570">
        <v>88.16</v>
      </c>
      <c r="L36" s="570">
        <v>93.208835012253317</v>
      </c>
      <c r="M36" s="130">
        <v>5.0488350122533205</v>
      </c>
      <c r="N36" s="52">
        <v>77.77</v>
      </c>
      <c r="O36" s="52">
        <v>80.89</v>
      </c>
      <c r="P36" s="52">
        <v>3.11</v>
      </c>
      <c r="Q36" s="53">
        <f t="shared" si="1"/>
        <v>-0.57455540355677148</v>
      </c>
      <c r="R36" s="441">
        <v>3.11</v>
      </c>
      <c r="T36" s="45"/>
      <c r="U36" s="45"/>
    </row>
    <row r="37" spans="1:21" x14ac:dyDescent="0.2">
      <c r="A37" s="264" t="s">
        <v>18</v>
      </c>
      <c r="B37" s="357">
        <v>87.6</v>
      </c>
      <c r="C37" s="357">
        <v>97.15</v>
      </c>
      <c r="D37" s="357">
        <v>9.5500000000000007</v>
      </c>
      <c r="E37" s="357">
        <v>87.6</v>
      </c>
      <c r="F37" s="357">
        <v>96.007007631055046</v>
      </c>
      <c r="G37" s="357">
        <v>8.4070076310550519</v>
      </c>
      <c r="H37" s="128">
        <v>87.6</v>
      </c>
      <c r="I37" s="128">
        <v>94.474949961704937</v>
      </c>
      <c r="J37" s="128">
        <v>6.8749499617049423</v>
      </c>
      <c r="K37" s="570">
        <v>87.6</v>
      </c>
      <c r="L37" s="570">
        <v>94.442240065976492</v>
      </c>
      <c r="M37" s="130">
        <v>6.8422400659764975</v>
      </c>
      <c r="N37" s="52">
        <v>76.52</v>
      </c>
      <c r="O37" s="52">
        <v>80.11</v>
      </c>
      <c r="P37" s="52">
        <v>3.58</v>
      </c>
      <c r="Q37" s="53">
        <f t="shared" si="1"/>
        <v>-0.625130890052356</v>
      </c>
      <c r="R37" s="441">
        <v>3.58</v>
      </c>
      <c r="T37" s="45"/>
      <c r="U37" s="45"/>
    </row>
    <row r="38" spans="1:21" x14ac:dyDescent="0.2">
      <c r="A38" s="264" t="s">
        <v>21</v>
      </c>
      <c r="B38" s="357">
        <v>78.27</v>
      </c>
      <c r="C38" s="357">
        <v>88.25</v>
      </c>
      <c r="D38" s="357">
        <v>9.9700000000000006</v>
      </c>
      <c r="E38" s="357">
        <v>78.27</v>
      </c>
      <c r="F38" s="357">
        <v>86.973058748229661</v>
      </c>
      <c r="G38" s="357">
        <v>8.7030587482296653</v>
      </c>
      <c r="H38" s="128">
        <v>78.27</v>
      </c>
      <c r="I38" s="128">
        <v>85.441900511934207</v>
      </c>
      <c r="J38" s="128">
        <v>7.1719005119342114</v>
      </c>
      <c r="K38" s="570">
        <v>78.27</v>
      </c>
      <c r="L38" s="570">
        <v>85.394452072660286</v>
      </c>
      <c r="M38" s="130">
        <v>7.12445207266029</v>
      </c>
      <c r="N38" s="52">
        <v>67.239999999999995</v>
      </c>
      <c r="O38" s="52">
        <v>70.430000000000007</v>
      </c>
      <c r="P38" s="52">
        <v>3.18</v>
      </c>
      <c r="Q38" s="571">
        <f t="shared" si="1"/>
        <v>-0.68104312938816458</v>
      </c>
      <c r="R38" s="52">
        <v>3.18</v>
      </c>
      <c r="T38" s="45"/>
      <c r="U38" s="45"/>
    </row>
    <row r="39" spans="1:21" x14ac:dyDescent="0.2">
      <c r="A39" s="264" t="s">
        <v>23</v>
      </c>
      <c r="B39" s="357">
        <v>82.51</v>
      </c>
      <c r="C39" s="357">
        <v>98.86</v>
      </c>
      <c r="D39" s="357">
        <v>16.350000000000001</v>
      </c>
      <c r="E39" s="357">
        <v>82.51</v>
      </c>
      <c r="F39" s="357">
        <v>93.922839345873115</v>
      </c>
      <c r="G39" s="357">
        <v>11.41283934587311</v>
      </c>
      <c r="H39" s="128">
        <v>82.51</v>
      </c>
      <c r="I39" s="128">
        <v>89.761984276329713</v>
      </c>
      <c r="J39" s="128">
        <v>7.2519842763297078</v>
      </c>
      <c r="K39" s="570">
        <v>82.51</v>
      </c>
      <c r="L39" s="570">
        <v>89.629055469714331</v>
      </c>
      <c r="M39" s="130">
        <v>7.1190554697143256</v>
      </c>
      <c r="N39" s="52">
        <v>74.34</v>
      </c>
      <c r="O39" s="52">
        <v>79.260000000000005</v>
      </c>
      <c r="P39" s="52">
        <v>4.92</v>
      </c>
      <c r="Q39" s="53">
        <f t="shared" si="1"/>
        <v>-0.69908256880733943</v>
      </c>
      <c r="R39" s="428">
        <v>4.92</v>
      </c>
      <c r="T39" s="45"/>
      <c r="U39" s="45"/>
    </row>
    <row r="40" spans="1:21" x14ac:dyDescent="0.2">
      <c r="A40" s="264" t="s">
        <v>24</v>
      </c>
      <c r="B40" s="357">
        <v>85.67</v>
      </c>
      <c r="C40" s="357">
        <v>93.39</v>
      </c>
      <c r="D40" s="357">
        <v>7.71</v>
      </c>
      <c r="E40" s="357">
        <v>85.67</v>
      </c>
      <c r="F40" s="357">
        <v>92.756549080481577</v>
      </c>
      <c r="G40" s="357">
        <v>7.0865490804815749</v>
      </c>
      <c r="H40" s="128">
        <v>85.67</v>
      </c>
      <c r="I40" s="128">
        <v>91.43005306844347</v>
      </c>
      <c r="J40" s="128">
        <v>5.7600530684434688</v>
      </c>
      <c r="K40" s="570">
        <v>85.67</v>
      </c>
      <c r="L40" s="570">
        <v>90.725199551701863</v>
      </c>
      <c r="M40" s="130">
        <v>5.0551995517018611</v>
      </c>
      <c r="N40" s="52">
        <v>76.56</v>
      </c>
      <c r="O40" s="52">
        <v>79.87</v>
      </c>
      <c r="P40" s="52">
        <v>3.31</v>
      </c>
      <c r="Q40" s="53">
        <f t="shared" si="1"/>
        <v>-0.57068741893644626</v>
      </c>
      <c r="R40" s="441">
        <v>3.31</v>
      </c>
      <c r="T40" s="45"/>
      <c r="U40" s="45"/>
    </row>
    <row r="41" spans="1:21" x14ac:dyDescent="0.2">
      <c r="A41" s="264" t="s">
        <v>26</v>
      </c>
      <c r="B41" s="357">
        <v>93.78</v>
      </c>
      <c r="C41" s="357">
        <v>100.87</v>
      </c>
      <c r="D41" s="357">
        <v>7.09</v>
      </c>
      <c r="E41" s="357">
        <v>93.78</v>
      </c>
      <c r="F41" s="357">
        <v>99.961626981791056</v>
      </c>
      <c r="G41" s="357">
        <v>6.1816269817910552</v>
      </c>
      <c r="H41" s="128">
        <v>93.78</v>
      </c>
      <c r="I41" s="128">
        <v>98.625139853928886</v>
      </c>
      <c r="J41" s="128">
        <v>4.8451398539288846</v>
      </c>
      <c r="K41" s="570">
        <v>93.78</v>
      </c>
      <c r="L41" s="570">
        <v>98.579767839259247</v>
      </c>
      <c r="M41" s="130">
        <v>4.7997678392592462</v>
      </c>
      <c r="N41" s="52">
        <v>84.89</v>
      </c>
      <c r="O41" s="52">
        <v>88.05</v>
      </c>
      <c r="P41" s="52">
        <v>3.15</v>
      </c>
      <c r="Q41" s="53">
        <f t="shared" si="1"/>
        <v>-0.55571227080394925</v>
      </c>
      <c r="R41" s="441">
        <v>3.15</v>
      </c>
      <c r="T41" s="45"/>
      <c r="U41" s="45"/>
    </row>
    <row r="42" spans="1:21" x14ac:dyDescent="0.2">
      <c r="A42" s="264" t="s">
        <v>28</v>
      </c>
      <c r="B42" s="357">
        <v>78.31</v>
      </c>
      <c r="C42" s="357">
        <v>93.24</v>
      </c>
      <c r="D42" s="357">
        <v>14.93</v>
      </c>
      <c r="E42" s="357">
        <v>78.31</v>
      </c>
      <c r="F42" s="357">
        <v>91.969903734264236</v>
      </c>
      <c r="G42" s="357">
        <v>13.659903734264233</v>
      </c>
      <c r="H42" s="128">
        <v>78.31</v>
      </c>
      <c r="I42" s="128">
        <v>86.914677271795611</v>
      </c>
      <c r="J42" s="128">
        <v>8.6046772717956088</v>
      </c>
      <c r="K42" s="570">
        <v>78.31</v>
      </c>
      <c r="L42" s="570">
        <v>86.740956305627208</v>
      </c>
      <c r="M42" s="130">
        <v>8.4309563056272054</v>
      </c>
      <c r="N42" s="52">
        <v>70.989999999999995</v>
      </c>
      <c r="O42" s="52">
        <v>78.510000000000005</v>
      </c>
      <c r="P42" s="52">
        <v>7.51</v>
      </c>
      <c r="Q42" s="53">
        <f t="shared" si="1"/>
        <v>-0.49698593436034827</v>
      </c>
      <c r="R42" s="441">
        <v>7.51</v>
      </c>
      <c r="T42" s="45"/>
      <c r="U42" s="45"/>
    </row>
    <row r="43" spans="1:21" x14ac:dyDescent="0.2">
      <c r="D43" s="352"/>
    </row>
    <row r="44" spans="1:21" x14ac:dyDescent="0.2">
      <c r="A44" s="126" t="s">
        <v>152</v>
      </c>
    </row>
    <row r="45" spans="1:21" x14ac:dyDescent="0.2">
      <c r="A45" s="126"/>
    </row>
    <row r="46" spans="1:21" x14ac:dyDescent="0.2">
      <c r="A46" s="126" t="s">
        <v>153</v>
      </c>
    </row>
    <row r="48" spans="1:21" ht="54" customHeight="1" x14ac:dyDescent="0.2">
      <c r="A48" s="677" t="s">
        <v>312</v>
      </c>
      <c r="B48" s="677"/>
      <c r="C48" s="677"/>
      <c r="D48" s="677"/>
      <c r="E48" s="677"/>
      <c r="F48" s="677"/>
      <c r="G48" s="677"/>
      <c r="H48" s="677"/>
      <c r="I48" s="677"/>
      <c r="J48" s="677"/>
      <c r="K48" s="548"/>
      <c r="L48" s="548"/>
      <c r="M48" s="548"/>
    </row>
  </sheetData>
  <mergeCells count="1">
    <mergeCell ref="A48:J48"/>
  </mergeCells>
  <conditionalFormatting sqref="R9">
    <cfRule type="expression" dxfId="5" priority="6">
      <formula>P9&lt;&gt;R9</formula>
    </cfRule>
  </conditionalFormatting>
  <conditionalFormatting sqref="R11">
    <cfRule type="expression" dxfId="4" priority="5">
      <formula>P11&lt;&gt;R11</formula>
    </cfRule>
  </conditionalFormatting>
  <conditionalFormatting sqref="R13">
    <cfRule type="expression" dxfId="3" priority="4">
      <formula>P13&lt;&gt;R13</formula>
    </cfRule>
  </conditionalFormatting>
  <conditionalFormatting sqref="R22">
    <cfRule type="expression" dxfId="2" priority="3">
      <formula>P22&lt;&gt;R22</formula>
    </cfRule>
  </conditionalFormatting>
  <conditionalFormatting sqref="R16">
    <cfRule type="expression" dxfId="1" priority="2">
      <formula>P16&lt;&gt;R16</formula>
    </cfRule>
  </conditionalFormatting>
  <conditionalFormatting sqref="R19">
    <cfRule type="expression" dxfId="0" priority="1">
      <formula>P19&lt;&gt;R19</formula>
    </cfRule>
  </conditionalFormatting>
  <hyperlinks>
    <hyperlink ref="V2" location="'Outcome 7 bus speeds'!A1" display="Next" xr:uid="{00000000-0004-0000-0F00-000000000000}"/>
    <hyperlink ref="T2" location="'Outcome 5 PT use'!A1" display="Back" xr:uid="{00000000-0004-0000-0F00-000001000000}"/>
    <hyperlink ref="U2" location="Contents!A1" display="Back to contents" xr:uid="{00000000-0004-0000-0F00-000002000000}"/>
    <hyperlink ref="U3" location="'Borough dashboard'!A1" display="Back to borough dashboard" xr:uid="{00000000-0004-0000-0F00-000003000000}"/>
  </hyperlinks>
  <pageMargins left="0.70866141732283472" right="0.70866141732283472" top="0.74803149606299213" bottom="0.74803149606299213" header="0.31496062992125984" footer="0.31496062992125984"/>
  <pageSetup paperSize="8" scale="92"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E0001B"/>
    <pageSetUpPr fitToPage="1"/>
  </sheetPr>
  <dimension ref="A1:O83"/>
  <sheetViews>
    <sheetView showGridLines="0" workbookViewId="0">
      <selection activeCell="N3" sqref="N3"/>
    </sheetView>
  </sheetViews>
  <sheetFormatPr defaultRowHeight="15" x14ac:dyDescent="0.2"/>
  <cols>
    <col min="1" max="1" width="17.44140625" customWidth="1"/>
    <col min="2" max="4" width="11.33203125" customWidth="1"/>
    <col min="5" max="6" width="12.88671875" customWidth="1"/>
    <col min="7" max="7" width="11.21875" style="33" customWidth="1"/>
    <col min="10" max="10" width="10.88671875" customWidth="1"/>
    <col min="11" max="11" width="10.109375" customWidth="1"/>
    <col min="12" max="12" width="3.109375" customWidth="1"/>
    <col min="14" max="14" width="22.109375" customWidth="1"/>
  </cols>
  <sheetData>
    <row r="1" spans="1:15" s="218" customFormat="1" ht="20.25" x14ac:dyDescent="0.25">
      <c r="A1" s="212" t="s">
        <v>57</v>
      </c>
      <c r="B1" s="212"/>
      <c r="C1" s="212"/>
      <c r="D1" s="212"/>
      <c r="E1" s="213"/>
      <c r="F1" s="213"/>
      <c r="G1" s="217"/>
      <c r="H1" s="214"/>
      <c r="I1" s="214"/>
      <c r="J1" s="214"/>
      <c r="K1" s="214"/>
      <c r="L1" s="214"/>
      <c r="M1" s="214"/>
      <c r="N1" s="214"/>
      <c r="O1" s="214"/>
    </row>
    <row r="2" spans="1:15" s="242" customFormat="1" ht="16.5" x14ac:dyDescent="0.2">
      <c r="A2" s="240" t="s">
        <v>157</v>
      </c>
      <c r="B2" s="240"/>
      <c r="C2" s="240"/>
      <c r="D2" s="240"/>
      <c r="E2" s="241"/>
      <c r="F2" s="241"/>
      <c r="G2" s="241"/>
      <c r="H2" s="241"/>
      <c r="I2" s="241"/>
      <c r="J2" s="241"/>
      <c r="K2" s="241"/>
      <c r="L2" s="241"/>
      <c r="M2" s="235" t="s">
        <v>101</v>
      </c>
      <c r="N2" s="235" t="s">
        <v>83</v>
      </c>
      <c r="O2" s="235" t="s">
        <v>102</v>
      </c>
    </row>
    <row r="3" spans="1:15" s="242" customFormat="1" ht="16.5" x14ac:dyDescent="0.2">
      <c r="A3" s="239" t="s">
        <v>154</v>
      </c>
      <c r="B3" s="239"/>
      <c r="C3" s="239"/>
      <c r="D3" s="239"/>
      <c r="G3" s="230"/>
      <c r="N3" s="235" t="s">
        <v>261</v>
      </c>
    </row>
    <row r="4" spans="1:15" s="242" customFormat="1" ht="16.5" x14ac:dyDescent="0.2">
      <c r="A4" s="239" t="s">
        <v>156</v>
      </c>
      <c r="B4" s="239"/>
      <c r="C4" s="239"/>
      <c r="D4" s="239"/>
      <c r="G4" s="230"/>
    </row>
    <row r="5" spans="1:15" s="242" customFormat="1" ht="16.5" x14ac:dyDescent="0.2">
      <c r="A5" s="239" t="s">
        <v>155</v>
      </c>
      <c r="B5" s="239"/>
      <c r="C5" s="239"/>
      <c r="D5" s="239"/>
      <c r="G5" s="230"/>
    </row>
    <row r="6" spans="1:15" ht="16.5" x14ac:dyDescent="0.3">
      <c r="A6" s="6"/>
      <c r="B6" s="6"/>
      <c r="C6" s="6"/>
      <c r="D6" s="6"/>
    </row>
    <row r="7" spans="1:15" ht="16.5" x14ac:dyDescent="0.3">
      <c r="A7" s="6"/>
      <c r="B7" s="6"/>
      <c r="C7" s="6"/>
      <c r="D7" s="6"/>
      <c r="E7" s="682" t="s">
        <v>123</v>
      </c>
      <c r="F7" s="682"/>
      <c r="G7" s="682"/>
      <c r="H7" s="682"/>
      <c r="I7" s="682"/>
      <c r="J7" s="393"/>
      <c r="K7" s="393"/>
    </row>
    <row r="8" spans="1:15" ht="16.5" x14ac:dyDescent="0.3">
      <c r="A8" s="6"/>
      <c r="B8" s="614" t="s">
        <v>52</v>
      </c>
      <c r="C8" s="614"/>
      <c r="D8" s="614"/>
      <c r="E8" s="614"/>
      <c r="F8" s="518"/>
      <c r="G8" s="688" t="s">
        <v>53</v>
      </c>
      <c r="H8" s="688"/>
      <c r="I8" s="688"/>
      <c r="J8" s="617" t="s">
        <v>265</v>
      </c>
      <c r="K8" s="605"/>
      <c r="N8" s="392"/>
    </row>
    <row r="9" spans="1:15" ht="27" x14ac:dyDescent="0.2">
      <c r="A9" s="35" t="s">
        <v>0</v>
      </c>
      <c r="B9" s="355" t="s">
        <v>247</v>
      </c>
      <c r="C9" s="355" t="s">
        <v>218</v>
      </c>
      <c r="D9" s="355" t="s">
        <v>219</v>
      </c>
      <c r="E9" s="155" t="s">
        <v>294</v>
      </c>
      <c r="F9" s="423" t="s">
        <v>305</v>
      </c>
      <c r="G9" s="35" t="s">
        <v>110</v>
      </c>
      <c r="H9" s="111">
        <v>2021</v>
      </c>
      <c r="I9" s="35">
        <v>2041</v>
      </c>
      <c r="J9" s="429">
        <v>2021</v>
      </c>
      <c r="K9" s="83">
        <v>2041</v>
      </c>
    </row>
    <row r="10" spans="1:15" x14ac:dyDescent="0.2">
      <c r="A10" s="37" t="s">
        <v>33</v>
      </c>
      <c r="B10" s="331"/>
      <c r="C10" s="331"/>
      <c r="D10" s="331"/>
      <c r="E10" s="544"/>
      <c r="F10" s="519"/>
      <c r="G10" s="37"/>
      <c r="H10" s="37"/>
      <c r="I10" s="37"/>
      <c r="J10" s="434"/>
      <c r="K10" s="58"/>
    </row>
    <row r="11" spans="1:15" ht="15.75" x14ac:dyDescent="0.25">
      <c r="A11" s="684" t="s">
        <v>6</v>
      </c>
      <c r="B11" s="679">
        <v>7.05</v>
      </c>
      <c r="C11" s="679">
        <v>6.9740674355063899</v>
      </c>
      <c r="D11" s="679">
        <v>7.0846248871101398</v>
      </c>
      <c r="E11" s="678">
        <v>6.880613008647952</v>
      </c>
      <c r="F11" s="689">
        <v>7</v>
      </c>
      <c r="G11" s="54">
        <v>0.15</v>
      </c>
      <c r="H11" s="41">
        <v>7.291666666666667</v>
      </c>
      <c r="I11" s="41">
        <v>8.11</v>
      </c>
      <c r="J11" s="483">
        <v>7.291666666666667</v>
      </c>
      <c r="K11" s="484">
        <v>8.11</v>
      </c>
    </row>
    <row r="12" spans="1:15" ht="15.75" x14ac:dyDescent="0.25">
      <c r="A12" s="684"/>
      <c r="B12" s="680"/>
      <c r="C12" s="680"/>
      <c r="D12" s="680"/>
      <c r="E12" s="678"/>
      <c r="F12" s="689"/>
      <c r="G12" s="54">
        <v>0.05</v>
      </c>
      <c r="H12" s="41">
        <v>7.1333333333333337</v>
      </c>
      <c r="I12" s="41">
        <v>7.4</v>
      </c>
      <c r="J12" s="483">
        <v>7.1333333333333337</v>
      </c>
      <c r="K12" s="484">
        <v>7.4</v>
      </c>
    </row>
    <row r="13" spans="1:15" ht="15.75" x14ac:dyDescent="0.25">
      <c r="A13" s="684" t="s">
        <v>1</v>
      </c>
      <c r="B13" s="679">
        <v>5.8</v>
      </c>
      <c r="C13" s="679">
        <v>5.5394841611922399</v>
      </c>
      <c r="D13" s="679">
        <v>5.9390545916139796</v>
      </c>
      <c r="E13" s="678">
        <v>5.9234725470575649</v>
      </c>
      <c r="F13" s="689">
        <v>6.1</v>
      </c>
      <c r="G13" s="54">
        <v>0.15</v>
      </c>
      <c r="H13" s="41">
        <v>5.9933333333333332</v>
      </c>
      <c r="I13" s="41">
        <v>6.67</v>
      </c>
      <c r="J13" s="428" t="s">
        <v>264</v>
      </c>
      <c r="K13" s="484">
        <v>6.7</v>
      </c>
    </row>
    <row r="14" spans="1:15" ht="15.75" x14ac:dyDescent="0.25">
      <c r="A14" s="687"/>
      <c r="B14" s="680"/>
      <c r="C14" s="680"/>
      <c r="D14" s="680"/>
      <c r="E14" s="678"/>
      <c r="F14" s="689"/>
      <c r="G14" s="54">
        <v>0.05</v>
      </c>
      <c r="H14" s="41">
        <v>5.8616666666666664</v>
      </c>
      <c r="I14" s="41">
        <v>6.09</v>
      </c>
      <c r="J14" s="428" t="s">
        <v>264</v>
      </c>
      <c r="K14" s="266" t="s">
        <v>264</v>
      </c>
    </row>
    <row r="15" spans="1:15" ht="15.75" x14ac:dyDescent="0.25">
      <c r="A15" s="684" t="s">
        <v>30</v>
      </c>
      <c r="B15" s="679">
        <v>7.06</v>
      </c>
      <c r="C15" s="679">
        <v>6.9932616518641098</v>
      </c>
      <c r="D15" s="679">
        <v>7.1560867082063</v>
      </c>
      <c r="E15" s="678">
        <v>7.1232380049659083</v>
      </c>
      <c r="F15" s="689">
        <v>7.2</v>
      </c>
      <c r="G15" s="54">
        <v>0.15</v>
      </c>
      <c r="H15" s="41">
        <v>7.31</v>
      </c>
      <c r="I15" s="41">
        <v>8.1199999999999992</v>
      </c>
      <c r="J15" s="440">
        <v>7.31</v>
      </c>
      <c r="K15" s="266" t="s">
        <v>264</v>
      </c>
    </row>
    <row r="16" spans="1:15" ht="15.75" x14ac:dyDescent="0.25">
      <c r="A16" s="687"/>
      <c r="B16" s="680"/>
      <c r="C16" s="680"/>
      <c r="D16" s="680"/>
      <c r="E16" s="678"/>
      <c r="F16" s="689"/>
      <c r="G16" s="54">
        <v>0.05</v>
      </c>
      <c r="H16" s="41">
        <v>7.1433333333333335</v>
      </c>
      <c r="I16" s="41">
        <v>7.41</v>
      </c>
      <c r="J16" s="428" t="s">
        <v>264</v>
      </c>
      <c r="K16" s="266" t="s">
        <v>264</v>
      </c>
    </row>
    <row r="17" spans="1:11" ht="15.75" x14ac:dyDescent="0.25">
      <c r="A17" s="684" t="s">
        <v>11</v>
      </c>
      <c r="B17" s="679">
        <v>8.02</v>
      </c>
      <c r="C17" s="679">
        <v>8.0879512600507795</v>
      </c>
      <c r="D17" s="679">
        <v>8.0448617952864101</v>
      </c>
      <c r="E17" s="678">
        <v>7.9279785868558497</v>
      </c>
      <c r="F17" s="689">
        <v>7.8</v>
      </c>
      <c r="G17" s="54">
        <v>0.15</v>
      </c>
      <c r="H17" s="41">
        <v>8.2966666666666669</v>
      </c>
      <c r="I17" s="41">
        <v>9.23</v>
      </c>
      <c r="J17" s="483">
        <v>8.2966666666666669</v>
      </c>
      <c r="K17" s="484">
        <v>9.23</v>
      </c>
    </row>
    <row r="18" spans="1:11" ht="15.75" x14ac:dyDescent="0.25">
      <c r="A18" s="687"/>
      <c r="B18" s="680"/>
      <c r="C18" s="680"/>
      <c r="D18" s="680"/>
      <c r="E18" s="678"/>
      <c r="F18" s="689"/>
      <c r="G18" s="54">
        <v>0.05</v>
      </c>
      <c r="H18" s="41">
        <v>8.1150000000000002</v>
      </c>
      <c r="I18" s="41">
        <v>8.42</v>
      </c>
      <c r="J18" s="428" t="s">
        <v>264</v>
      </c>
      <c r="K18" s="266" t="s">
        <v>264</v>
      </c>
    </row>
    <row r="19" spans="1:11" ht="15.75" x14ac:dyDescent="0.25">
      <c r="A19" s="686" t="s">
        <v>31</v>
      </c>
      <c r="B19" s="679">
        <v>8.36</v>
      </c>
      <c r="C19" s="679">
        <v>8.3620940212034007</v>
      </c>
      <c r="D19" s="679">
        <v>8.2840519393066501</v>
      </c>
      <c r="E19" s="678">
        <v>8.4505801269902605</v>
      </c>
      <c r="F19" s="689">
        <v>8.3000000000000007</v>
      </c>
      <c r="G19" s="54">
        <v>0.15</v>
      </c>
      <c r="H19" s="41">
        <v>8.6483333333333334</v>
      </c>
      <c r="I19" s="41">
        <v>9.61</v>
      </c>
      <c r="J19" s="440">
        <v>8.6483333333333334</v>
      </c>
      <c r="K19" s="439">
        <v>9.61</v>
      </c>
    </row>
    <row r="20" spans="1:11" ht="15.75" x14ac:dyDescent="0.25">
      <c r="A20" s="687"/>
      <c r="B20" s="680"/>
      <c r="C20" s="680"/>
      <c r="D20" s="680"/>
      <c r="E20" s="678"/>
      <c r="F20" s="689"/>
      <c r="G20" s="54">
        <v>0.05</v>
      </c>
      <c r="H20" s="41">
        <v>8.4550000000000001</v>
      </c>
      <c r="I20" s="41">
        <v>8.7799999999999994</v>
      </c>
      <c r="J20" s="428" t="s">
        <v>264</v>
      </c>
      <c r="K20" s="266" t="s">
        <v>264</v>
      </c>
    </row>
    <row r="21" spans="1:11" ht="15.75" x14ac:dyDescent="0.25">
      <c r="A21" s="684" t="s">
        <v>12</v>
      </c>
      <c r="B21" s="679">
        <v>8.51</v>
      </c>
      <c r="C21" s="679">
        <v>8.4794588882378399</v>
      </c>
      <c r="D21" s="679">
        <v>8.6445717919422993</v>
      </c>
      <c r="E21" s="678">
        <v>8.5005495907270383</v>
      </c>
      <c r="F21" s="689">
        <v>8.5</v>
      </c>
      <c r="G21" s="54">
        <v>0.15</v>
      </c>
      <c r="H21" s="41">
        <v>8.8000000000000007</v>
      </c>
      <c r="I21" s="41">
        <v>9.7799999999999994</v>
      </c>
      <c r="J21" s="483">
        <v>8.8000000000000007</v>
      </c>
      <c r="K21" s="484">
        <v>9.7799999999999994</v>
      </c>
    </row>
    <row r="22" spans="1:11" ht="15.75" x14ac:dyDescent="0.25">
      <c r="A22" s="687"/>
      <c r="B22" s="680"/>
      <c r="C22" s="680"/>
      <c r="D22" s="680"/>
      <c r="E22" s="678"/>
      <c r="F22" s="689"/>
      <c r="G22" s="54">
        <v>0.05</v>
      </c>
      <c r="H22" s="41">
        <v>8.6066666666666656</v>
      </c>
      <c r="I22" s="41">
        <v>8.93</v>
      </c>
      <c r="J22" s="483">
        <v>8.6066666666666656</v>
      </c>
      <c r="K22" s="484">
        <v>8.93</v>
      </c>
    </row>
    <row r="23" spans="1:11" ht="15.75" x14ac:dyDescent="0.25">
      <c r="A23" s="684" t="s">
        <v>17</v>
      </c>
      <c r="B23" s="679">
        <v>7.96</v>
      </c>
      <c r="C23" s="679">
        <v>7.8867243764583401</v>
      </c>
      <c r="D23" s="679">
        <v>8.0097229578986102</v>
      </c>
      <c r="E23" s="678">
        <v>8.0176779735665598</v>
      </c>
      <c r="F23" s="689">
        <v>7.8</v>
      </c>
      <c r="G23" s="54">
        <v>0.15</v>
      </c>
      <c r="H23" s="41">
        <v>8.2366666666666664</v>
      </c>
      <c r="I23" s="41">
        <v>9.16</v>
      </c>
      <c r="J23" s="483">
        <v>8.2366666666666664</v>
      </c>
      <c r="K23" s="484">
        <v>9.16</v>
      </c>
    </row>
    <row r="24" spans="1:11" ht="15.75" x14ac:dyDescent="0.25">
      <c r="A24" s="687"/>
      <c r="B24" s="680"/>
      <c r="C24" s="680"/>
      <c r="D24" s="680"/>
      <c r="E24" s="678"/>
      <c r="F24" s="689"/>
      <c r="G24" s="54">
        <v>0.05</v>
      </c>
      <c r="H24" s="41">
        <v>8.0549999999999997</v>
      </c>
      <c r="I24" s="41">
        <v>8.36</v>
      </c>
      <c r="J24" s="428" t="s">
        <v>264</v>
      </c>
      <c r="K24" s="266" t="s">
        <v>264</v>
      </c>
    </row>
    <row r="25" spans="1:11" ht="15.75" x14ac:dyDescent="0.25">
      <c r="A25" s="686" t="s">
        <v>32</v>
      </c>
      <c r="B25" s="679">
        <v>7.5</v>
      </c>
      <c r="C25" s="679">
        <v>7.5245944012653396</v>
      </c>
      <c r="D25" s="679">
        <v>7.3899993937435298</v>
      </c>
      <c r="E25" s="678">
        <v>7.5500191841007176</v>
      </c>
      <c r="F25" s="689">
        <v>7.5</v>
      </c>
      <c r="G25" s="54">
        <v>0.15</v>
      </c>
      <c r="H25" s="41">
        <v>7.7633333333333336</v>
      </c>
      <c r="I25" s="41">
        <v>8.6300000000000008</v>
      </c>
      <c r="J25" s="440">
        <v>7.7633333333333336</v>
      </c>
      <c r="K25" s="439">
        <v>8.6300000000000008</v>
      </c>
    </row>
    <row r="26" spans="1:11" ht="15.75" x14ac:dyDescent="0.25">
      <c r="A26" s="687"/>
      <c r="B26" s="680"/>
      <c r="C26" s="680"/>
      <c r="D26" s="680"/>
      <c r="E26" s="678"/>
      <c r="F26" s="689"/>
      <c r="G26" s="54">
        <v>0.05</v>
      </c>
      <c r="H26" s="41">
        <v>7.585</v>
      </c>
      <c r="I26" s="41">
        <v>7.87</v>
      </c>
      <c r="J26" s="440">
        <v>7.585</v>
      </c>
      <c r="K26" s="439">
        <v>7.87</v>
      </c>
    </row>
    <row r="27" spans="1:11" ht="15.75" x14ac:dyDescent="0.25">
      <c r="A27" s="684" t="s">
        <v>19</v>
      </c>
      <c r="B27" s="679">
        <v>8.34</v>
      </c>
      <c r="C27" s="679">
        <v>8.2906291313367895</v>
      </c>
      <c r="D27" s="679">
        <v>8.1674640537268992</v>
      </c>
      <c r="E27" s="678">
        <v>8.1362618333827808</v>
      </c>
      <c r="F27" s="689">
        <v>8.1</v>
      </c>
      <c r="G27" s="54">
        <v>0.15</v>
      </c>
      <c r="H27" s="41">
        <v>8.6283333333333339</v>
      </c>
      <c r="I27" s="41">
        <v>9.59</v>
      </c>
      <c r="J27" s="440">
        <v>8.5</v>
      </c>
      <c r="K27" s="439">
        <v>9.3000000000000007</v>
      </c>
    </row>
    <row r="28" spans="1:11" ht="15.75" x14ac:dyDescent="0.25">
      <c r="A28" s="687"/>
      <c r="B28" s="680"/>
      <c r="C28" s="680"/>
      <c r="D28" s="680"/>
      <c r="E28" s="678"/>
      <c r="F28" s="689"/>
      <c r="G28" s="54">
        <v>0.05</v>
      </c>
      <c r="H28" s="41">
        <v>8.4350000000000005</v>
      </c>
      <c r="I28" s="41">
        <v>8.75</v>
      </c>
      <c r="J28" s="443" t="s">
        <v>264</v>
      </c>
      <c r="K28" s="444" t="s">
        <v>264</v>
      </c>
    </row>
    <row r="29" spans="1:11" ht="15.75" x14ac:dyDescent="0.25">
      <c r="A29" s="684" t="s">
        <v>20</v>
      </c>
      <c r="B29" s="679">
        <v>9.23</v>
      </c>
      <c r="C29" s="679">
        <v>9.1453294306222297</v>
      </c>
      <c r="D29" s="679">
        <v>9.2137734938649398</v>
      </c>
      <c r="E29" s="678">
        <v>9.0536535678953474</v>
      </c>
      <c r="F29" s="689">
        <v>9</v>
      </c>
      <c r="G29" s="54">
        <v>0.15</v>
      </c>
      <c r="H29" s="41">
        <v>9.5533333333333328</v>
      </c>
      <c r="I29" s="41">
        <v>10.62</v>
      </c>
      <c r="J29" s="440">
        <v>9.5533333333333328</v>
      </c>
      <c r="K29" s="439">
        <v>10.62</v>
      </c>
    </row>
    <row r="30" spans="1:11" ht="15.75" x14ac:dyDescent="0.25">
      <c r="A30" s="687"/>
      <c r="B30" s="680"/>
      <c r="C30" s="680"/>
      <c r="D30" s="680"/>
      <c r="E30" s="678"/>
      <c r="F30" s="689"/>
      <c r="G30" s="54">
        <v>0.05</v>
      </c>
      <c r="H30" s="41">
        <v>9.3383333333333329</v>
      </c>
      <c r="I30" s="41">
        <v>9.69</v>
      </c>
      <c r="J30" s="440">
        <v>9.3383333333333329</v>
      </c>
      <c r="K30" s="439">
        <v>9.69</v>
      </c>
    </row>
    <row r="31" spans="1:11" ht="15.75" x14ac:dyDescent="0.25">
      <c r="A31" s="684" t="s">
        <v>22</v>
      </c>
      <c r="B31" s="679">
        <v>9.19</v>
      </c>
      <c r="C31" s="679">
        <v>9.1031813513176303</v>
      </c>
      <c r="D31" s="679">
        <v>9.1981144338702805</v>
      </c>
      <c r="E31" s="678">
        <v>9.1163246479217737</v>
      </c>
      <c r="F31" s="689">
        <v>9</v>
      </c>
      <c r="G31" s="54">
        <v>0.15</v>
      </c>
      <c r="H31" s="41">
        <v>9.5133333333333336</v>
      </c>
      <c r="I31" s="41">
        <v>10.57</v>
      </c>
      <c r="J31" s="428" t="s">
        <v>264</v>
      </c>
      <c r="K31" s="484">
        <v>10.5</v>
      </c>
    </row>
    <row r="32" spans="1:11" ht="15.75" x14ac:dyDescent="0.25">
      <c r="A32" s="687"/>
      <c r="B32" s="680"/>
      <c r="C32" s="680"/>
      <c r="D32" s="680"/>
      <c r="E32" s="678"/>
      <c r="F32" s="689"/>
      <c r="G32" s="54">
        <v>0.05</v>
      </c>
      <c r="H32" s="41">
        <v>9.298333333333332</v>
      </c>
      <c r="I32" s="41">
        <v>9.65</v>
      </c>
      <c r="J32" s="483">
        <v>9.3000000000000007</v>
      </c>
      <c r="K32" s="484">
        <v>9.65</v>
      </c>
    </row>
    <row r="33" spans="1:11" ht="15.75" x14ac:dyDescent="0.25">
      <c r="A33" s="684" t="s">
        <v>25</v>
      </c>
      <c r="B33" s="679">
        <v>7.92</v>
      </c>
      <c r="C33" s="679">
        <v>7.9382640275994003</v>
      </c>
      <c r="D33" s="679">
        <v>8.0965457068132505</v>
      </c>
      <c r="E33" s="678">
        <v>8.0668293978995091</v>
      </c>
      <c r="F33" s="689">
        <v>8.1</v>
      </c>
      <c r="G33" s="54">
        <v>0.15</v>
      </c>
      <c r="H33" s="41">
        <v>8.1950000000000003</v>
      </c>
      <c r="I33" s="41">
        <v>9.11</v>
      </c>
      <c r="J33" s="483">
        <v>8.1950000000000003</v>
      </c>
      <c r="K33" s="484">
        <v>9.11</v>
      </c>
    </row>
    <row r="34" spans="1:11" ht="15.75" x14ac:dyDescent="0.25">
      <c r="A34" s="687"/>
      <c r="B34" s="680"/>
      <c r="C34" s="680"/>
      <c r="D34" s="680"/>
      <c r="E34" s="678"/>
      <c r="F34" s="689"/>
      <c r="G34" s="54">
        <v>0.05</v>
      </c>
      <c r="H34" s="41">
        <v>8.0150000000000006</v>
      </c>
      <c r="I34" s="41">
        <v>8.32</v>
      </c>
      <c r="J34" s="483">
        <v>8.0150000000000006</v>
      </c>
      <c r="K34" s="484">
        <v>8.32</v>
      </c>
    </row>
    <row r="35" spans="1:11" ht="15.75" x14ac:dyDescent="0.25">
      <c r="A35" s="684" t="s">
        <v>27</v>
      </c>
      <c r="B35" s="679">
        <v>8.42</v>
      </c>
      <c r="C35" s="679">
        <v>8.7209673032308803</v>
      </c>
      <c r="D35" s="679">
        <v>8.7250461379365891</v>
      </c>
      <c r="E35" s="678">
        <v>8.7061697026856546</v>
      </c>
      <c r="F35" s="689">
        <v>8.8000000000000007</v>
      </c>
      <c r="G35" s="54">
        <v>0.15</v>
      </c>
      <c r="H35" s="41">
        <v>8.7183333333333337</v>
      </c>
      <c r="I35" s="41">
        <v>9.69</v>
      </c>
      <c r="J35" s="440">
        <v>8.7183333333333337</v>
      </c>
      <c r="K35" s="439">
        <v>9.69</v>
      </c>
    </row>
    <row r="36" spans="1:11" ht="15.75" x14ac:dyDescent="0.25">
      <c r="A36" s="687"/>
      <c r="B36" s="680"/>
      <c r="C36" s="680"/>
      <c r="D36" s="680"/>
      <c r="E36" s="678"/>
      <c r="F36" s="689"/>
      <c r="G36" s="54">
        <v>0.05</v>
      </c>
      <c r="H36" s="41">
        <v>8.5166666666666657</v>
      </c>
      <c r="I36" s="41">
        <v>8.84</v>
      </c>
      <c r="J36" s="440">
        <v>8.5166666666666657</v>
      </c>
      <c r="K36" s="439">
        <v>8.84</v>
      </c>
    </row>
    <row r="37" spans="1:11" ht="15.75" x14ac:dyDescent="0.25">
      <c r="A37" s="684" t="s">
        <v>29</v>
      </c>
      <c r="B37" s="679">
        <v>8.8000000000000007</v>
      </c>
      <c r="C37" s="679">
        <v>8.7808444678745303</v>
      </c>
      <c r="D37" s="679">
        <v>8.8341971884602692</v>
      </c>
      <c r="E37" s="678">
        <v>8.8472352124633638</v>
      </c>
      <c r="F37" s="689">
        <v>8.6999999999999993</v>
      </c>
      <c r="G37" s="54">
        <v>0.15</v>
      </c>
      <c r="H37" s="41">
        <v>9.1000000000000014</v>
      </c>
      <c r="I37" s="41">
        <v>10.119999999999999</v>
      </c>
      <c r="J37" s="428" t="s">
        <v>264</v>
      </c>
      <c r="K37" s="266" t="s">
        <v>264</v>
      </c>
    </row>
    <row r="38" spans="1:11" ht="15.75" x14ac:dyDescent="0.25">
      <c r="A38" s="687"/>
      <c r="B38" s="681"/>
      <c r="C38" s="681"/>
      <c r="D38" s="681"/>
      <c r="E38" s="683"/>
      <c r="F38" s="690"/>
      <c r="G38" s="54">
        <v>0.05</v>
      </c>
      <c r="H38" s="115">
        <v>8.8966666666666683</v>
      </c>
      <c r="I38" s="41">
        <v>9.24</v>
      </c>
      <c r="J38" s="443">
        <v>9</v>
      </c>
      <c r="K38" s="444">
        <v>9.5</v>
      </c>
    </row>
    <row r="39" spans="1:11" ht="15.75" x14ac:dyDescent="0.25">
      <c r="A39" s="485" t="s">
        <v>35</v>
      </c>
      <c r="B39" s="331"/>
      <c r="C39" s="331"/>
      <c r="D39" s="331"/>
      <c r="E39" s="544"/>
      <c r="F39" s="64"/>
      <c r="G39" s="55"/>
      <c r="H39" s="41"/>
      <c r="I39" s="39"/>
      <c r="J39" s="434"/>
      <c r="K39" s="58"/>
    </row>
    <row r="40" spans="1:11" ht="15.75" x14ac:dyDescent="0.25">
      <c r="A40" s="686" t="s">
        <v>34</v>
      </c>
      <c r="B40" s="679">
        <v>10.62</v>
      </c>
      <c r="C40" s="679">
        <v>10.488557705131999</v>
      </c>
      <c r="D40" s="679">
        <v>10.434621655480001</v>
      </c>
      <c r="E40" s="678">
        <v>10.525130683508955</v>
      </c>
      <c r="F40" s="689">
        <v>10.6</v>
      </c>
      <c r="G40" s="54">
        <v>0.15</v>
      </c>
      <c r="H40" s="41">
        <v>10.99</v>
      </c>
      <c r="I40" s="41">
        <v>12.21</v>
      </c>
      <c r="J40" s="440">
        <v>10.99</v>
      </c>
      <c r="K40" s="439">
        <v>12.21</v>
      </c>
    </row>
    <row r="41" spans="1:11" ht="15.75" x14ac:dyDescent="0.25">
      <c r="A41" s="685"/>
      <c r="B41" s="680"/>
      <c r="C41" s="680"/>
      <c r="D41" s="680"/>
      <c r="E41" s="678"/>
      <c r="F41" s="689"/>
      <c r="G41" s="42">
        <v>0.05</v>
      </c>
      <c r="H41" s="41">
        <v>10.741666666666667</v>
      </c>
      <c r="I41" s="41">
        <v>11.15</v>
      </c>
      <c r="J41" s="440">
        <v>10.741666666666667</v>
      </c>
      <c r="K41" s="439">
        <v>11.15</v>
      </c>
    </row>
    <row r="42" spans="1:11" ht="15.75" x14ac:dyDescent="0.25">
      <c r="A42" s="684" t="s">
        <v>2</v>
      </c>
      <c r="B42" s="679">
        <v>10.75</v>
      </c>
      <c r="C42" s="679">
        <v>10.756924072010801</v>
      </c>
      <c r="D42" s="679">
        <v>10.6832327922823</v>
      </c>
      <c r="E42" s="678">
        <v>10.658841536034798</v>
      </c>
      <c r="F42" s="689">
        <v>10.7</v>
      </c>
      <c r="G42" s="54">
        <v>0.15</v>
      </c>
      <c r="H42" s="41">
        <v>11.123333333333333</v>
      </c>
      <c r="I42" s="41">
        <v>12.37</v>
      </c>
      <c r="J42" s="440">
        <v>11.123333333333333</v>
      </c>
      <c r="K42" s="439">
        <v>12.37</v>
      </c>
    </row>
    <row r="43" spans="1:11" ht="15.75" x14ac:dyDescent="0.25">
      <c r="A43" s="685"/>
      <c r="B43" s="680"/>
      <c r="C43" s="680"/>
      <c r="D43" s="680"/>
      <c r="E43" s="678"/>
      <c r="F43" s="689"/>
      <c r="G43" s="42">
        <v>0.05</v>
      </c>
      <c r="H43" s="41">
        <v>10.879999999999999</v>
      </c>
      <c r="I43" s="41">
        <v>11.29</v>
      </c>
      <c r="J43" s="440">
        <v>10.879999999999999</v>
      </c>
      <c r="K43" s="439">
        <v>11.29</v>
      </c>
    </row>
    <row r="44" spans="1:11" ht="15.75" x14ac:dyDescent="0.25">
      <c r="A44" s="684" t="s">
        <v>3</v>
      </c>
      <c r="B44" s="679">
        <v>12.36</v>
      </c>
      <c r="C44" s="679">
        <v>12.2824235057458</v>
      </c>
      <c r="D44" s="679">
        <v>12.1899352575244</v>
      </c>
      <c r="E44" s="678">
        <v>12.087279748173719</v>
      </c>
      <c r="F44" s="689">
        <v>12.1</v>
      </c>
      <c r="G44" s="54">
        <v>0.15</v>
      </c>
      <c r="H44" s="41">
        <v>12.781666666666668</v>
      </c>
      <c r="I44" s="41">
        <v>14.21</v>
      </c>
      <c r="J44" s="428" t="s">
        <v>264</v>
      </c>
      <c r="K44" s="266" t="s">
        <v>264</v>
      </c>
    </row>
    <row r="45" spans="1:11" ht="15.75" x14ac:dyDescent="0.25">
      <c r="A45" s="685"/>
      <c r="B45" s="680"/>
      <c r="C45" s="680"/>
      <c r="D45" s="680"/>
      <c r="E45" s="678"/>
      <c r="F45" s="689"/>
      <c r="G45" s="42">
        <v>0.05</v>
      </c>
      <c r="H45" s="41">
        <v>12.503333333333334</v>
      </c>
      <c r="I45" s="41">
        <v>12.98</v>
      </c>
      <c r="J45" s="440">
        <v>12.503333333333334</v>
      </c>
      <c r="K45" s="439">
        <v>12.98</v>
      </c>
    </row>
    <row r="46" spans="1:11" ht="15.75" x14ac:dyDescent="0.25">
      <c r="A46" s="684" t="s">
        <v>4</v>
      </c>
      <c r="B46" s="679">
        <v>8.99</v>
      </c>
      <c r="C46" s="679">
        <v>8.9982162301004394</v>
      </c>
      <c r="D46" s="679">
        <v>9.0597121326192802</v>
      </c>
      <c r="E46" s="678">
        <v>9.141307678160306</v>
      </c>
      <c r="F46" s="689">
        <v>9.1</v>
      </c>
      <c r="G46" s="54">
        <v>0.15</v>
      </c>
      <c r="H46" s="41">
        <v>9.3016666666666659</v>
      </c>
      <c r="I46" s="41">
        <v>10.34</v>
      </c>
      <c r="J46" s="440">
        <v>9.3016666666666659</v>
      </c>
      <c r="K46" s="439">
        <v>10.34</v>
      </c>
    </row>
    <row r="47" spans="1:11" ht="15.75" x14ac:dyDescent="0.25">
      <c r="A47" s="685"/>
      <c r="B47" s="680"/>
      <c r="C47" s="680"/>
      <c r="D47" s="680"/>
      <c r="E47" s="678"/>
      <c r="F47" s="689"/>
      <c r="G47" s="42">
        <v>0.05</v>
      </c>
      <c r="H47" s="41">
        <v>9.0966666666666676</v>
      </c>
      <c r="I47" s="41">
        <v>9.44</v>
      </c>
      <c r="J47" s="428" t="s">
        <v>264</v>
      </c>
      <c r="K47" s="266" t="s">
        <v>264</v>
      </c>
    </row>
    <row r="48" spans="1:11" ht="15.75" x14ac:dyDescent="0.25">
      <c r="A48" s="684" t="s">
        <v>5</v>
      </c>
      <c r="B48" s="679">
        <v>12.65</v>
      </c>
      <c r="C48" s="679">
        <v>12.4495128731687</v>
      </c>
      <c r="D48" s="679">
        <v>12.3454980629116</v>
      </c>
      <c r="E48" s="678">
        <v>12.21814654542314</v>
      </c>
      <c r="F48" s="689">
        <v>12.2</v>
      </c>
      <c r="G48" s="54">
        <v>0.15</v>
      </c>
      <c r="H48" s="41">
        <v>13.083333333333332</v>
      </c>
      <c r="I48" s="41">
        <v>14.54</v>
      </c>
      <c r="J48" s="440">
        <v>13.083333333333332</v>
      </c>
      <c r="K48" s="439">
        <v>14.54</v>
      </c>
    </row>
    <row r="49" spans="1:11" ht="15.75" x14ac:dyDescent="0.25">
      <c r="A49" s="685"/>
      <c r="B49" s="680"/>
      <c r="C49" s="680"/>
      <c r="D49" s="680"/>
      <c r="E49" s="678"/>
      <c r="F49" s="689"/>
      <c r="G49" s="42">
        <v>0.05</v>
      </c>
      <c r="H49" s="41">
        <v>12.793333333333333</v>
      </c>
      <c r="I49" s="41">
        <v>13.28</v>
      </c>
      <c r="J49" s="428" t="s">
        <v>264</v>
      </c>
      <c r="K49" s="266" t="s">
        <v>264</v>
      </c>
    </row>
    <row r="50" spans="1:11" ht="15.75" x14ac:dyDescent="0.25">
      <c r="A50" s="684" t="s">
        <v>7</v>
      </c>
      <c r="B50" s="679">
        <v>10.68</v>
      </c>
      <c r="C50" s="679">
        <v>10.3652894559725</v>
      </c>
      <c r="D50" s="679">
        <v>10.3234879710336</v>
      </c>
      <c r="E50" s="678">
        <v>10.33814704540467</v>
      </c>
      <c r="F50" s="689">
        <v>10.199999999999999</v>
      </c>
      <c r="G50" s="54">
        <v>0.15</v>
      </c>
      <c r="H50" s="41">
        <v>11.051666666666666</v>
      </c>
      <c r="I50" s="41">
        <v>12.29</v>
      </c>
      <c r="J50" s="428" t="s">
        <v>264</v>
      </c>
      <c r="K50" s="266" t="s">
        <v>264</v>
      </c>
    </row>
    <row r="51" spans="1:11" ht="15.75" x14ac:dyDescent="0.25">
      <c r="A51" s="685"/>
      <c r="B51" s="680"/>
      <c r="C51" s="680"/>
      <c r="D51" s="680"/>
      <c r="E51" s="678"/>
      <c r="F51" s="689"/>
      <c r="G51" s="42">
        <v>0.05</v>
      </c>
      <c r="H51" s="41">
        <v>10.809999999999999</v>
      </c>
      <c r="I51" s="41">
        <v>11.22</v>
      </c>
      <c r="J51" s="440">
        <v>10.809999999999999</v>
      </c>
      <c r="K51" s="439">
        <v>11.22</v>
      </c>
    </row>
    <row r="52" spans="1:11" ht="15.75" x14ac:dyDescent="0.25">
      <c r="A52" s="684" t="s">
        <v>8</v>
      </c>
      <c r="B52" s="679">
        <v>9.77</v>
      </c>
      <c r="C52" s="679">
        <v>9.5952918914193699</v>
      </c>
      <c r="D52" s="679">
        <v>9.5579631269779792</v>
      </c>
      <c r="E52" s="678">
        <v>9.6688585512371876</v>
      </c>
      <c r="F52" s="689">
        <v>9.5</v>
      </c>
      <c r="G52" s="54">
        <v>0.15</v>
      </c>
      <c r="H52" s="41">
        <v>10.106666666666667</v>
      </c>
      <c r="I52" s="41">
        <v>11.24</v>
      </c>
      <c r="J52" s="428" t="s">
        <v>264</v>
      </c>
      <c r="K52" s="266" t="s">
        <v>264</v>
      </c>
    </row>
    <row r="53" spans="1:11" ht="15.75" x14ac:dyDescent="0.25">
      <c r="A53" s="685"/>
      <c r="B53" s="680"/>
      <c r="C53" s="680"/>
      <c r="D53" s="680"/>
      <c r="E53" s="678"/>
      <c r="F53" s="689"/>
      <c r="G53" s="42">
        <v>0.05</v>
      </c>
      <c r="H53" s="41">
        <v>9.879999999999999</v>
      </c>
      <c r="I53" s="41">
        <v>10.26</v>
      </c>
      <c r="J53" s="483">
        <v>9.879999999999999</v>
      </c>
      <c r="K53" s="484">
        <v>10.26</v>
      </c>
    </row>
    <row r="54" spans="1:11" ht="15.75" x14ac:dyDescent="0.25">
      <c r="A54" s="684" t="s">
        <v>9</v>
      </c>
      <c r="B54" s="679">
        <v>10.32</v>
      </c>
      <c r="C54" s="679">
        <v>10.232281070460401</v>
      </c>
      <c r="D54" s="679">
        <v>10.067456681690199</v>
      </c>
      <c r="E54" s="678">
        <v>10.076687741705777</v>
      </c>
      <c r="F54" s="689">
        <v>10</v>
      </c>
      <c r="G54" s="54">
        <v>0.15</v>
      </c>
      <c r="H54" s="41">
        <v>10.678333333333333</v>
      </c>
      <c r="I54" s="41">
        <v>11.87</v>
      </c>
      <c r="J54" s="440">
        <v>10.678333333333333</v>
      </c>
      <c r="K54" s="439">
        <v>11.87</v>
      </c>
    </row>
    <row r="55" spans="1:11" ht="15.75" x14ac:dyDescent="0.25">
      <c r="A55" s="685"/>
      <c r="B55" s="680"/>
      <c r="C55" s="680"/>
      <c r="D55" s="680"/>
      <c r="E55" s="678"/>
      <c r="F55" s="689"/>
      <c r="G55" s="42">
        <v>0.05</v>
      </c>
      <c r="H55" s="41">
        <v>10.44</v>
      </c>
      <c r="I55" s="41">
        <v>10.83</v>
      </c>
      <c r="J55" s="440">
        <v>10.44</v>
      </c>
      <c r="K55" s="439">
        <v>10.83</v>
      </c>
    </row>
    <row r="56" spans="1:11" ht="15.75" x14ac:dyDescent="0.25">
      <c r="A56" s="684" t="s">
        <v>10</v>
      </c>
      <c r="B56" s="679">
        <v>11.11</v>
      </c>
      <c r="C56" s="679">
        <v>10.910590027920399</v>
      </c>
      <c r="D56" s="679">
        <v>10.872513913614601</v>
      </c>
      <c r="E56" s="678">
        <v>10.727131867126861</v>
      </c>
      <c r="F56" s="689">
        <v>10.7</v>
      </c>
      <c r="G56" s="54">
        <v>0.15</v>
      </c>
      <c r="H56" s="41">
        <v>11.494999999999999</v>
      </c>
      <c r="I56" s="41">
        <v>12.78</v>
      </c>
      <c r="J56" s="440">
        <v>11.494999999999999</v>
      </c>
      <c r="K56" s="439">
        <v>12.78</v>
      </c>
    </row>
    <row r="57" spans="1:11" ht="15.75" x14ac:dyDescent="0.25">
      <c r="A57" s="685"/>
      <c r="B57" s="680"/>
      <c r="C57" s="680"/>
      <c r="D57" s="680"/>
      <c r="E57" s="678"/>
      <c r="F57" s="689"/>
      <c r="G57" s="42">
        <v>0.05</v>
      </c>
      <c r="H57" s="41">
        <v>11.241666666666667</v>
      </c>
      <c r="I57" s="41">
        <v>11.67</v>
      </c>
      <c r="J57" s="440">
        <v>11.241666666666667</v>
      </c>
      <c r="K57" s="439">
        <v>11.67</v>
      </c>
    </row>
    <row r="58" spans="1:11" ht="15.75" x14ac:dyDescent="0.25">
      <c r="A58" s="684" t="s">
        <v>13</v>
      </c>
      <c r="B58" s="679">
        <v>11.07</v>
      </c>
      <c r="C58" s="679">
        <v>10.9499175420766</v>
      </c>
      <c r="D58" s="679">
        <v>11.037722082372699</v>
      </c>
      <c r="E58" s="678">
        <v>11.02743986749554</v>
      </c>
      <c r="F58" s="689">
        <v>11.1</v>
      </c>
      <c r="G58" s="54">
        <v>0.15</v>
      </c>
      <c r="H58" s="41">
        <v>11.455</v>
      </c>
      <c r="I58" s="41">
        <v>12.73</v>
      </c>
      <c r="J58" s="440">
        <v>11.455</v>
      </c>
      <c r="K58" s="439">
        <v>12.73</v>
      </c>
    </row>
    <row r="59" spans="1:11" ht="15.75" x14ac:dyDescent="0.25">
      <c r="A59" s="685"/>
      <c r="B59" s="680"/>
      <c r="C59" s="680"/>
      <c r="D59" s="680"/>
      <c r="E59" s="678"/>
      <c r="F59" s="689"/>
      <c r="G59" s="42">
        <v>0.05</v>
      </c>
      <c r="H59" s="41">
        <v>11.201666666666666</v>
      </c>
      <c r="I59" s="41">
        <v>11.63</v>
      </c>
      <c r="J59" s="428" t="s">
        <v>264</v>
      </c>
      <c r="K59" s="266" t="s">
        <v>264</v>
      </c>
    </row>
    <row r="60" spans="1:11" ht="15.75" x14ac:dyDescent="0.25">
      <c r="A60" s="684" t="s">
        <v>14</v>
      </c>
      <c r="B60" s="679">
        <v>12.06</v>
      </c>
      <c r="C60" s="679">
        <v>11.9351400894459</v>
      </c>
      <c r="D60" s="679">
        <v>11.8771283599038</v>
      </c>
      <c r="E60" s="678">
        <v>11.83243434481961</v>
      </c>
      <c r="F60" s="689">
        <v>11.8</v>
      </c>
      <c r="G60" s="54">
        <v>0.15</v>
      </c>
      <c r="H60" s="41">
        <v>12.48</v>
      </c>
      <c r="I60" s="41">
        <v>13.87</v>
      </c>
      <c r="J60" s="428" t="s">
        <v>264</v>
      </c>
      <c r="K60" s="266" t="s">
        <v>264</v>
      </c>
    </row>
    <row r="61" spans="1:11" ht="15.75" x14ac:dyDescent="0.25">
      <c r="A61" s="685"/>
      <c r="B61" s="680"/>
      <c r="C61" s="680"/>
      <c r="D61" s="680"/>
      <c r="E61" s="678"/>
      <c r="F61" s="689"/>
      <c r="G61" s="42">
        <v>0.05</v>
      </c>
      <c r="H61" s="41">
        <v>12.203333333333333</v>
      </c>
      <c r="I61" s="41">
        <v>12.66</v>
      </c>
      <c r="J61" s="483">
        <v>12.203333333333333</v>
      </c>
      <c r="K61" s="484">
        <v>12.66</v>
      </c>
    </row>
    <row r="62" spans="1:11" ht="15.75" x14ac:dyDescent="0.25">
      <c r="A62" s="684" t="s">
        <v>15</v>
      </c>
      <c r="B62" s="679">
        <v>12.95</v>
      </c>
      <c r="C62" s="679">
        <v>12.804582458143299</v>
      </c>
      <c r="D62" s="679">
        <v>12.625609781579501</v>
      </c>
      <c r="E62" s="678">
        <v>12.48219869654436</v>
      </c>
      <c r="F62" s="689">
        <v>12.6</v>
      </c>
      <c r="G62" s="54">
        <v>0.15</v>
      </c>
      <c r="H62" s="41">
        <v>13.403333333333332</v>
      </c>
      <c r="I62" s="41">
        <v>14.9</v>
      </c>
      <c r="J62" s="483">
        <v>13.403333333333332</v>
      </c>
      <c r="K62" s="484">
        <v>14.9</v>
      </c>
    </row>
    <row r="63" spans="1:11" ht="15.75" x14ac:dyDescent="0.25">
      <c r="A63" s="685"/>
      <c r="B63" s="680"/>
      <c r="C63" s="680"/>
      <c r="D63" s="680"/>
      <c r="E63" s="678"/>
      <c r="F63" s="689"/>
      <c r="G63" s="42">
        <v>0.05</v>
      </c>
      <c r="H63" s="41">
        <v>13.105</v>
      </c>
      <c r="I63" s="41">
        <v>13.6</v>
      </c>
      <c r="J63" s="483">
        <v>13.105</v>
      </c>
      <c r="K63" s="484">
        <v>13.6</v>
      </c>
    </row>
    <row r="64" spans="1:11" ht="15.75" x14ac:dyDescent="0.25">
      <c r="A64" s="684" t="s">
        <v>16</v>
      </c>
      <c r="B64" s="679">
        <v>10.01</v>
      </c>
      <c r="C64" s="679">
        <v>9.8979941320316804</v>
      </c>
      <c r="D64" s="679">
        <v>9.9018006130844807</v>
      </c>
      <c r="E64" s="678">
        <v>9.8834150215851402</v>
      </c>
      <c r="F64" s="689">
        <v>9.8000000000000007</v>
      </c>
      <c r="G64" s="54">
        <v>0.15</v>
      </c>
      <c r="H64" s="41">
        <v>10.358333333333334</v>
      </c>
      <c r="I64" s="41">
        <v>11.51</v>
      </c>
      <c r="J64" s="440">
        <v>10.358333333333334</v>
      </c>
      <c r="K64" s="439">
        <v>11.51</v>
      </c>
    </row>
    <row r="65" spans="1:11" ht="15.75" x14ac:dyDescent="0.25">
      <c r="A65" s="685"/>
      <c r="B65" s="680"/>
      <c r="C65" s="680"/>
      <c r="D65" s="680"/>
      <c r="E65" s="678"/>
      <c r="F65" s="689"/>
      <c r="G65" s="42">
        <v>0.05</v>
      </c>
      <c r="H65" s="41">
        <v>10.128333333333334</v>
      </c>
      <c r="I65" s="41">
        <v>10.51</v>
      </c>
      <c r="J65" s="440">
        <v>10.128333333333334</v>
      </c>
      <c r="K65" s="439">
        <v>10.51</v>
      </c>
    </row>
    <row r="66" spans="1:11" ht="15.75" x14ac:dyDescent="0.25">
      <c r="A66" s="686" t="s">
        <v>18</v>
      </c>
      <c r="B66" s="679">
        <v>11.06</v>
      </c>
      <c r="C66" s="679">
        <v>10.942072291141599</v>
      </c>
      <c r="D66" s="679">
        <v>10.769019980065099</v>
      </c>
      <c r="E66" s="678">
        <v>10.742534179234973</v>
      </c>
      <c r="F66" s="689">
        <v>10.7</v>
      </c>
      <c r="G66" s="54">
        <v>0.15</v>
      </c>
      <c r="H66" s="41">
        <v>11.445</v>
      </c>
      <c r="I66" s="41">
        <v>12.72</v>
      </c>
      <c r="J66" s="483">
        <v>11.445</v>
      </c>
      <c r="K66" s="484">
        <v>12.72</v>
      </c>
    </row>
    <row r="67" spans="1:11" ht="15.75" x14ac:dyDescent="0.25">
      <c r="A67" s="685"/>
      <c r="B67" s="680"/>
      <c r="C67" s="680"/>
      <c r="D67" s="680"/>
      <c r="E67" s="678"/>
      <c r="F67" s="689"/>
      <c r="G67" s="42">
        <v>0.05</v>
      </c>
      <c r="H67" s="41">
        <v>11.191666666666666</v>
      </c>
      <c r="I67" s="41">
        <v>11.62</v>
      </c>
      <c r="J67" s="483">
        <v>11.191666666666666</v>
      </c>
      <c r="K67" s="484">
        <v>11.62</v>
      </c>
    </row>
    <row r="68" spans="1:11" ht="15.75" x14ac:dyDescent="0.25">
      <c r="A68" s="684" t="s">
        <v>21</v>
      </c>
      <c r="B68" s="679">
        <v>10.02</v>
      </c>
      <c r="C68" s="679">
        <v>9.8292764071096101</v>
      </c>
      <c r="D68" s="679">
        <v>9.7759462272102908</v>
      </c>
      <c r="E68" s="678">
        <v>9.7756283360555116</v>
      </c>
      <c r="F68" s="689">
        <v>9.6999999999999993</v>
      </c>
      <c r="G68" s="54">
        <v>0.15</v>
      </c>
      <c r="H68" s="41">
        <v>10.366666666666699</v>
      </c>
      <c r="I68" s="41">
        <v>11.52</v>
      </c>
      <c r="J68" s="483">
        <v>10.4</v>
      </c>
      <c r="K68" s="484">
        <v>11.5</v>
      </c>
    </row>
    <row r="69" spans="1:11" ht="15.75" x14ac:dyDescent="0.25">
      <c r="A69" s="685"/>
      <c r="B69" s="680"/>
      <c r="C69" s="680"/>
      <c r="D69" s="680"/>
      <c r="E69" s="678"/>
      <c r="F69" s="689"/>
      <c r="G69" s="42">
        <v>0.05</v>
      </c>
      <c r="H69" s="41">
        <v>10.129999999999999</v>
      </c>
      <c r="I69" s="41">
        <v>10.52</v>
      </c>
      <c r="J69" s="428" t="s">
        <v>264</v>
      </c>
      <c r="K69" s="266" t="s">
        <v>264</v>
      </c>
    </row>
    <row r="70" spans="1:11" ht="15.75" x14ac:dyDescent="0.25">
      <c r="A70" s="684" t="s">
        <v>23</v>
      </c>
      <c r="B70" s="679">
        <v>10.29</v>
      </c>
      <c r="C70" s="679">
        <v>10.213828087807499</v>
      </c>
      <c r="D70" s="679">
        <v>10.185149490287101</v>
      </c>
      <c r="E70" s="678">
        <v>10.224317647955683</v>
      </c>
      <c r="F70" s="689">
        <v>10.199999999999999</v>
      </c>
      <c r="G70" s="54">
        <v>0.15</v>
      </c>
      <c r="H70" s="41">
        <v>10.648333333333333</v>
      </c>
      <c r="I70" s="41">
        <v>11.83</v>
      </c>
      <c r="J70" s="428" t="s">
        <v>264</v>
      </c>
      <c r="K70" s="266" t="s">
        <v>264</v>
      </c>
    </row>
    <row r="71" spans="1:11" ht="15.75" x14ac:dyDescent="0.25">
      <c r="A71" s="685"/>
      <c r="B71" s="680"/>
      <c r="C71" s="680"/>
      <c r="D71" s="680"/>
      <c r="E71" s="678"/>
      <c r="F71" s="689"/>
      <c r="G71" s="42">
        <v>0.05</v>
      </c>
      <c r="H71" s="41">
        <v>10.41</v>
      </c>
      <c r="I71" s="41">
        <v>10.8</v>
      </c>
      <c r="J71" s="440">
        <v>10.41</v>
      </c>
      <c r="K71" s="439">
        <v>10.8</v>
      </c>
    </row>
    <row r="72" spans="1:11" ht="15.75" x14ac:dyDescent="0.25">
      <c r="A72" s="684" t="s">
        <v>24</v>
      </c>
      <c r="B72" s="679">
        <v>11.02</v>
      </c>
      <c r="C72" s="679">
        <v>10.924353740667501</v>
      </c>
      <c r="D72" s="679">
        <v>10.987674217165299</v>
      </c>
      <c r="E72" s="678">
        <v>10.793395653458784</v>
      </c>
      <c r="F72" s="689">
        <v>10.8</v>
      </c>
      <c r="G72" s="54">
        <v>0.15</v>
      </c>
      <c r="H72" s="41">
        <v>11.403333333333332</v>
      </c>
      <c r="I72" s="41">
        <v>12.67</v>
      </c>
      <c r="J72" s="428" t="s">
        <v>264</v>
      </c>
      <c r="K72" s="266" t="s">
        <v>264</v>
      </c>
    </row>
    <row r="73" spans="1:11" ht="15.75" x14ac:dyDescent="0.25">
      <c r="A73" s="685"/>
      <c r="B73" s="680"/>
      <c r="C73" s="680"/>
      <c r="D73" s="680"/>
      <c r="E73" s="678"/>
      <c r="F73" s="689"/>
      <c r="G73" s="42">
        <v>0.05</v>
      </c>
      <c r="H73" s="41">
        <v>11.141666666666666</v>
      </c>
      <c r="I73" s="41">
        <v>11.57</v>
      </c>
      <c r="J73" s="440">
        <v>11.141666666666666</v>
      </c>
      <c r="K73" s="439">
        <v>11.57</v>
      </c>
    </row>
    <row r="74" spans="1:11" ht="15.75" x14ac:dyDescent="0.25">
      <c r="A74" s="684" t="s">
        <v>26</v>
      </c>
      <c r="B74" s="679">
        <v>11.27</v>
      </c>
      <c r="C74" s="679">
        <v>11.040533931475601</v>
      </c>
      <c r="D74" s="679">
        <v>10.921151759772799</v>
      </c>
      <c r="E74" s="678">
        <v>10.92014971064183</v>
      </c>
      <c r="F74" s="689">
        <v>10.9</v>
      </c>
      <c r="G74" s="54">
        <v>0.15</v>
      </c>
      <c r="H74" s="41">
        <v>11.664999999999999</v>
      </c>
      <c r="I74" s="41">
        <v>12.96</v>
      </c>
      <c r="J74" s="440">
        <v>11.664999999999999</v>
      </c>
      <c r="K74" s="439">
        <v>12.96</v>
      </c>
    </row>
    <row r="75" spans="1:11" ht="15.75" x14ac:dyDescent="0.25">
      <c r="A75" s="685"/>
      <c r="B75" s="680"/>
      <c r="C75" s="680"/>
      <c r="D75" s="680"/>
      <c r="E75" s="678"/>
      <c r="F75" s="689"/>
      <c r="G75" s="42">
        <v>0.05</v>
      </c>
      <c r="H75" s="41">
        <v>11.401666666666667</v>
      </c>
      <c r="I75" s="41">
        <v>11.84</v>
      </c>
      <c r="J75" s="440">
        <v>11.401666666666667</v>
      </c>
      <c r="K75" s="439">
        <v>11.84</v>
      </c>
    </row>
    <row r="76" spans="1:11" ht="15.75" x14ac:dyDescent="0.25">
      <c r="A76" s="684" t="s">
        <v>28</v>
      </c>
      <c r="B76" s="679">
        <v>9.2200000000000006</v>
      </c>
      <c r="C76" s="679">
        <v>8.9223866042071407</v>
      </c>
      <c r="D76" s="679">
        <v>8.9519797768211795</v>
      </c>
      <c r="E76" s="678">
        <v>8.8915902823747466</v>
      </c>
      <c r="F76" s="689">
        <v>8.9</v>
      </c>
      <c r="G76" s="54">
        <v>0.15</v>
      </c>
      <c r="H76" s="41">
        <v>9.543333333333333</v>
      </c>
      <c r="I76" s="41">
        <v>10.6</v>
      </c>
      <c r="J76" s="428" t="s">
        <v>264</v>
      </c>
      <c r="K76" s="266" t="s">
        <v>264</v>
      </c>
    </row>
    <row r="77" spans="1:11" ht="15.75" x14ac:dyDescent="0.25">
      <c r="A77" s="685"/>
      <c r="B77" s="680"/>
      <c r="C77" s="680"/>
      <c r="D77" s="680"/>
      <c r="E77" s="678"/>
      <c r="F77" s="689"/>
      <c r="G77" s="42">
        <v>0.05</v>
      </c>
      <c r="H77" s="41">
        <v>9.3283333333333331</v>
      </c>
      <c r="I77" s="41">
        <v>9.68</v>
      </c>
      <c r="J77" s="483">
        <v>9.3283333333333331</v>
      </c>
      <c r="K77" s="484">
        <v>9.68</v>
      </c>
    </row>
    <row r="78" spans="1:11" ht="15.75" x14ac:dyDescent="0.25">
      <c r="G78" s="43"/>
    </row>
    <row r="79" spans="1:11" ht="15.75" x14ac:dyDescent="0.25">
      <c r="A79" s="113" t="s">
        <v>307</v>
      </c>
      <c r="B79" s="113"/>
      <c r="C79" s="113"/>
      <c r="D79" s="113"/>
      <c r="E79" s="40"/>
      <c r="F79" s="40"/>
      <c r="G79" s="44"/>
      <c r="H79" s="26"/>
    </row>
    <row r="80" spans="1:11" ht="15.75" x14ac:dyDescent="0.25">
      <c r="A80" s="361" t="s">
        <v>248</v>
      </c>
      <c r="G80" s="44"/>
    </row>
    <row r="81" spans="7:7" ht="15.75" x14ac:dyDescent="0.25">
      <c r="G81" s="43"/>
    </row>
    <row r="82" spans="7:7" ht="15.75" x14ac:dyDescent="0.25">
      <c r="G82" s="44"/>
    </row>
    <row r="83" spans="7:7" ht="15.75" x14ac:dyDescent="0.25">
      <c r="G83" s="44"/>
    </row>
  </sheetData>
  <mergeCells count="202">
    <mergeCell ref="F66:F67"/>
    <mergeCell ref="F68:F69"/>
    <mergeCell ref="F70:F71"/>
    <mergeCell ref="F72:F73"/>
    <mergeCell ref="F74:F75"/>
    <mergeCell ref="F76:F77"/>
    <mergeCell ref="F48:F49"/>
    <mergeCell ref="F50:F51"/>
    <mergeCell ref="F52:F53"/>
    <mergeCell ref="F54:F55"/>
    <mergeCell ref="F56:F57"/>
    <mergeCell ref="F58:F59"/>
    <mergeCell ref="F60:F61"/>
    <mergeCell ref="F62:F63"/>
    <mergeCell ref="F64:F65"/>
    <mergeCell ref="F29:F30"/>
    <mergeCell ref="F31:F32"/>
    <mergeCell ref="F33:F34"/>
    <mergeCell ref="F35:F36"/>
    <mergeCell ref="F37:F38"/>
    <mergeCell ref="F40:F41"/>
    <mergeCell ref="F42:F43"/>
    <mergeCell ref="F44:F45"/>
    <mergeCell ref="F46:F47"/>
    <mergeCell ref="F11:F12"/>
    <mergeCell ref="F13:F14"/>
    <mergeCell ref="F15:F16"/>
    <mergeCell ref="F17:F18"/>
    <mergeCell ref="F19:F20"/>
    <mergeCell ref="F21:F22"/>
    <mergeCell ref="F23:F24"/>
    <mergeCell ref="F25:F26"/>
    <mergeCell ref="F27:F28"/>
    <mergeCell ref="D66:D67"/>
    <mergeCell ref="D68:D69"/>
    <mergeCell ref="D70:D71"/>
    <mergeCell ref="D72:D73"/>
    <mergeCell ref="D74:D75"/>
    <mergeCell ref="D76:D77"/>
    <mergeCell ref="D48:D49"/>
    <mergeCell ref="D50:D51"/>
    <mergeCell ref="D52:D53"/>
    <mergeCell ref="D54:D55"/>
    <mergeCell ref="D56:D57"/>
    <mergeCell ref="D58:D59"/>
    <mergeCell ref="D60:D61"/>
    <mergeCell ref="D62:D63"/>
    <mergeCell ref="D64:D65"/>
    <mergeCell ref="D29:D30"/>
    <mergeCell ref="D31:D32"/>
    <mergeCell ref="D33:D34"/>
    <mergeCell ref="D35:D36"/>
    <mergeCell ref="D37:D38"/>
    <mergeCell ref="D40:D41"/>
    <mergeCell ref="D42:D43"/>
    <mergeCell ref="D44:D45"/>
    <mergeCell ref="D46:D47"/>
    <mergeCell ref="D11:D12"/>
    <mergeCell ref="D13:D14"/>
    <mergeCell ref="D15:D16"/>
    <mergeCell ref="D17:D18"/>
    <mergeCell ref="D19:D20"/>
    <mergeCell ref="D21:D22"/>
    <mergeCell ref="D23:D24"/>
    <mergeCell ref="D25:D26"/>
    <mergeCell ref="D27:D28"/>
    <mergeCell ref="J8:K8"/>
    <mergeCell ref="A31:A32"/>
    <mergeCell ref="A33:A34"/>
    <mergeCell ref="A21:A22"/>
    <mergeCell ref="A23:A24"/>
    <mergeCell ref="A25:A26"/>
    <mergeCell ref="A27:A28"/>
    <mergeCell ref="A29:A30"/>
    <mergeCell ref="A11:A12"/>
    <mergeCell ref="A13:A14"/>
    <mergeCell ref="A15:A16"/>
    <mergeCell ref="A17:A18"/>
    <mergeCell ref="A19:A20"/>
    <mergeCell ref="B21:B22"/>
    <mergeCell ref="G8:I8"/>
    <mergeCell ref="C11:C12"/>
    <mergeCell ref="B11:B12"/>
    <mergeCell ref="B13:B14"/>
    <mergeCell ref="B15:B16"/>
    <mergeCell ref="C13:C14"/>
    <mergeCell ref="C15:C16"/>
    <mergeCell ref="B23:B24"/>
    <mergeCell ref="B25:B26"/>
    <mergeCell ref="B27:B28"/>
    <mergeCell ref="A58:A59"/>
    <mergeCell ref="A35:A36"/>
    <mergeCell ref="A37:A38"/>
    <mergeCell ref="A40:A41"/>
    <mergeCell ref="A42:A43"/>
    <mergeCell ref="A44:A45"/>
    <mergeCell ref="A46:A47"/>
    <mergeCell ref="A48:A49"/>
    <mergeCell ref="A50:A51"/>
    <mergeCell ref="A52:A53"/>
    <mergeCell ref="A54:A55"/>
    <mergeCell ref="A56:A57"/>
    <mergeCell ref="A72:A73"/>
    <mergeCell ref="A74:A75"/>
    <mergeCell ref="A76:A77"/>
    <mergeCell ref="A60:A61"/>
    <mergeCell ref="A62:A63"/>
    <mergeCell ref="A64:A65"/>
    <mergeCell ref="A66:A67"/>
    <mergeCell ref="A68:A69"/>
    <mergeCell ref="A70:A71"/>
    <mergeCell ref="E7:I7"/>
    <mergeCell ref="E72:E73"/>
    <mergeCell ref="E74:E75"/>
    <mergeCell ref="E76:E77"/>
    <mergeCell ref="E54:E55"/>
    <mergeCell ref="E56:E57"/>
    <mergeCell ref="E58:E59"/>
    <mergeCell ref="E60:E61"/>
    <mergeCell ref="E62:E63"/>
    <mergeCell ref="E64:E65"/>
    <mergeCell ref="B8:E8"/>
    <mergeCell ref="E70:E71"/>
    <mergeCell ref="E68:E69"/>
    <mergeCell ref="E66:E67"/>
    <mergeCell ref="E52:E53"/>
    <mergeCell ref="E50:E51"/>
    <mergeCell ref="E48:E49"/>
    <mergeCell ref="E46:E47"/>
    <mergeCell ref="E44:E45"/>
    <mergeCell ref="E42:E43"/>
    <mergeCell ref="E40:E41"/>
    <mergeCell ref="E37:E38"/>
    <mergeCell ref="E35:E36"/>
    <mergeCell ref="E13:E14"/>
    <mergeCell ref="B70:B71"/>
    <mergeCell ref="B72:B73"/>
    <mergeCell ref="B74:B75"/>
    <mergeCell ref="B76:B77"/>
    <mergeCell ref="B58:B59"/>
    <mergeCell ref="B60:B61"/>
    <mergeCell ref="B62:B63"/>
    <mergeCell ref="B64:B65"/>
    <mergeCell ref="B66:B67"/>
    <mergeCell ref="B68:B69"/>
    <mergeCell ref="B48:B49"/>
    <mergeCell ref="B50:B51"/>
    <mergeCell ref="B52:B53"/>
    <mergeCell ref="B54:B55"/>
    <mergeCell ref="B56:B57"/>
    <mergeCell ref="B37:B38"/>
    <mergeCell ref="B40:B41"/>
    <mergeCell ref="B42:B43"/>
    <mergeCell ref="B44:B45"/>
    <mergeCell ref="B46:B47"/>
    <mergeCell ref="C40:C41"/>
    <mergeCell ref="C29:C30"/>
    <mergeCell ref="C31:C32"/>
    <mergeCell ref="C33:C34"/>
    <mergeCell ref="C23:C24"/>
    <mergeCell ref="C25:C26"/>
    <mergeCell ref="C27:C28"/>
    <mergeCell ref="C17:C18"/>
    <mergeCell ref="C19:C20"/>
    <mergeCell ref="C21:C22"/>
    <mergeCell ref="C35:C36"/>
    <mergeCell ref="C37:C38"/>
    <mergeCell ref="B29:B30"/>
    <mergeCell ref="B31:B32"/>
    <mergeCell ref="B33:B34"/>
    <mergeCell ref="B35:B36"/>
    <mergeCell ref="B17:B18"/>
    <mergeCell ref="B19:B20"/>
    <mergeCell ref="C72:C73"/>
    <mergeCell ref="C74:C75"/>
    <mergeCell ref="C76:C77"/>
    <mergeCell ref="C66:C67"/>
    <mergeCell ref="C68:C69"/>
    <mergeCell ref="C70:C71"/>
    <mergeCell ref="C60:C61"/>
    <mergeCell ref="C62:C63"/>
    <mergeCell ref="C64:C65"/>
    <mergeCell ref="C54:C55"/>
    <mergeCell ref="C56:C57"/>
    <mergeCell ref="C58:C59"/>
    <mergeCell ref="C48:C49"/>
    <mergeCell ref="C50:C51"/>
    <mergeCell ref="C52:C53"/>
    <mergeCell ref="C42:C43"/>
    <mergeCell ref="C44:C45"/>
    <mergeCell ref="C46:C47"/>
    <mergeCell ref="E11:E12"/>
    <mergeCell ref="E23:E24"/>
    <mergeCell ref="E21:E22"/>
    <mergeCell ref="E19:E20"/>
    <mergeCell ref="E17:E18"/>
    <mergeCell ref="E15:E16"/>
    <mergeCell ref="E33:E34"/>
    <mergeCell ref="E31:E32"/>
    <mergeCell ref="E29:E30"/>
    <mergeCell ref="E27:E28"/>
    <mergeCell ref="E25:E26"/>
  </mergeCells>
  <hyperlinks>
    <hyperlink ref="O2" location="'Further data sources'!A1" display="Next" xr:uid="{00000000-0004-0000-1000-000000000000}"/>
    <hyperlink ref="M2" location="'Outcome 6 Step-free journ time'!A1" display="Back" xr:uid="{00000000-0004-0000-1000-000001000000}"/>
    <hyperlink ref="N2" location="Contents!A1" display="Back to contents" xr:uid="{00000000-0004-0000-1000-000002000000}"/>
    <hyperlink ref="A80" r:id="rId1" location="on-this-page-4" xr:uid="{00000000-0004-0000-1000-000003000000}"/>
    <hyperlink ref="N3" location="'Borough dashboard'!A1" display="Back to borough dashboard" xr:uid="{00000000-0004-0000-1000-000004000000}"/>
  </hyperlinks>
  <pageMargins left="0.70866141732283472" right="0.70866141732283472" top="0.74803149606299213" bottom="0.74803149606299213" header="0.31496062992125984" footer="0.31496062992125984"/>
  <pageSetup paperSize="9" scale="5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0" tint="-0.249977111117893"/>
    <pageSetUpPr fitToPage="1"/>
  </sheetPr>
  <dimension ref="A1:D70"/>
  <sheetViews>
    <sheetView workbookViewId="0"/>
  </sheetViews>
  <sheetFormatPr defaultRowHeight="16.5" x14ac:dyDescent="0.3"/>
  <cols>
    <col min="1" max="1" width="94.21875" style="6" customWidth="1"/>
    <col min="2" max="2" width="9.77734375" style="6" customWidth="1"/>
    <col min="3" max="3" width="13.77734375" style="6" customWidth="1"/>
    <col min="4" max="16384" width="8.88671875" style="6"/>
  </cols>
  <sheetData>
    <row r="1" spans="1:4" s="219" customFormat="1" ht="22.5" customHeight="1" x14ac:dyDescent="0.2">
      <c r="A1" s="223" t="s">
        <v>106</v>
      </c>
    </row>
    <row r="2" spans="1:4" s="239" customFormat="1" ht="21" customHeight="1" x14ac:dyDescent="0.2">
      <c r="B2" s="318" t="s">
        <v>101</v>
      </c>
      <c r="C2" s="318" t="s">
        <v>83</v>
      </c>
      <c r="D2" s="235"/>
    </row>
    <row r="3" spans="1:4" s="239" customFormat="1" ht="24.95" customHeight="1" x14ac:dyDescent="0.2">
      <c r="A3" s="235" t="s">
        <v>202</v>
      </c>
    </row>
    <row r="4" spans="1:4" s="239" customFormat="1" ht="24.95" customHeight="1" x14ac:dyDescent="0.2">
      <c r="A4" s="235" t="s">
        <v>104</v>
      </c>
    </row>
    <row r="5" spans="1:4" s="239" customFormat="1" ht="24.95" customHeight="1" x14ac:dyDescent="0.2">
      <c r="A5" s="235" t="s">
        <v>105</v>
      </c>
    </row>
    <row r="6" spans="1:4" s="239" customFormat="1" ht="24.95" customHeight="1" x14ac:dyDescent="0.2">
      <c r="A6" s="235" t="s">
        <v>204</v>
      </c>
    </row>
    <row r="7" spans="1:4" s="239" customFormat="1" ht="24.95" customHeight="1" x14ac:dyDescent="0.2">
      <c r="A7" s="235" t="s">
        <v>203</v>
      </c>
    </row>
    <row r="8" spans="1:4" s="239" customFormat="1" ht="24.95" customHeight="1" x14ac:dyDescent="0.2">
      <c r="A8" s="235" t="s">
        <v>208</v>
      </c>
    </row>
    <row r="9" spans="1:4" s="239" customFormat="1" ht="24.95" customHeight="1" x14ac:dyDescent="0.2">
      <c r="A9" s="235" t="s">
        <v>132</v>
      </c>
    </row>
    <row r="10" spans="1:4" s="239" customFormat="1" ht="24.95" customHeight="1" x14ac:dyDescent="0.2">
      <c r="A10" s="235" t="s">
        <v>131</v>
      </c>
    </row>
    <row r="11" spans="1:4" s="239" customFormat="1" ht="24.95" customHeight="1" x14ac:dyDescent="0.2">
      <c r="A11" s="235" t="s">
        <v>242</v>
      </c>
    </row>
    <row r="12" spans="1:4" s="239" customFormat="1" ht="24.95" customHeight="1" x14ac:dyDescent="0.2">
      <c r="A12" s="235" t="s">
        <v>205</v>
      </c>
    </row>
    <row r="13" spans="1:4" s="239" customFormat="1" ht="24.95" customHeight="1" x14ac:dyDescent="0.2">
      <c r="A13" s="235" t="s">
        <v>239</v>
      </c>
    </row>
    <row r="14" spans="1:4" s="239" customFormat="1" ht="24.95" customHeight="1" x14ac:dyDescent="0.2">
      <c r="A14" s="235" t="s">
        <v>103</v>
      </c>
    </row>
    <row r="15" spans="1:4" s="239" customFormat="1" ht="22.5" customHeight="1" x14ac:dyDescent="0.2">
      <c r="A15" s="235" t="s">
        <v>277</v>
      </c>
    </row>
    <row r="38" spans="1:1" x14ac:dyDescent="0.3">
      <c r="A38" s="26" t="s">
        <v>6</v>
      </c>
    </row>
    <row r="39" spans="1:1" x14ac:dyDescent="0.3">
      <c r="A39" s="26" t="s">
        <v>1</v>
      </c>
    </row>
    <row r="40" spans="1:1" x14ac:dyDescent="0.3">
      <c r="A40" s="26" t="s">
        <v>11</v>
      </c>
    </row>
    <row r="41" spans="1:1" x14ac:dyDescent="0.3">
      <c r="A41" s="26" t="s">
        <v>31</v>
      </c>
    </row>
    <row r="42" spans="1:1" x14ac:dyDescent="0.3">
      <c r="A42" s="26" t="s">
        <v>12</v>
      </c>
    </row>
    <row r="43" spans="1:1" x14ac:dyDescent="0.3">
      <c r="A43" s="26" t="s">
        <v>17</v>
      </c>
    </row>
    <row r="44" spans="1:1" x14ac:dyDescent="0.3">
      <c r="A44" s="26" t="s">
        <v>32</v>
      </c>
    </row>
    <row r="45" spans="1:1" x14ac:dyDescent="0.3">
      <c r="A45" s="26" t="s">
        <v>19</v>
      </c>
    </row>
    <row r="46" spans="1:1" x14ac:dyDescent="0.3">
      <c r="A46" s="26" t="s">
        <v>20</v>
      </c>
    </row>
    <row r="47" spans="1:1" x14ac:dyDescent="0.3">
      <c r="A47" s="26" t="s">
        <v>22</v>
      </c>
    </row>
    <row r="48" spans="1:1" x14ac:dyDescent="0.3">
      <c r="A48" s="26" t="s">
        <v>25</v>
      </c>
    </row>
    <row r="49" spans="1:1" x14ac:dyDescent="0.3">
      <c r="A49" s="26" t="s">
        <v>27</v>
      </c>
    </row>
    <row r="50" spans="1:1" x14ac:dyDescent="0.3">
      <c r="A50" s="26" t="s">
        <v>29</v>
      </c>
    </row>
    <row r="51" spans="1:1" x14ac:dyDescent="0.3">
      <c r="A51" s="26" t="s">
        <v>30</v>
      </c>
    </row>
    <row r="52" spans="1:1" x14ac:dyDescent="0.3">
      <c r="A52" s="29" t="s">
        <v>34</v>
      </c>
    </row>
    <row r="53" spans="1:1" x14ac:dyDescent="0.3">
      <c r="A53" s="29" t="s">
        <v>2</v>
      </c>
    </row>
    <row r="54" spans="1:1" x14ac:dyDescent="0.3">
      <c r="A54" s="29" t="s">
        <v>3</v>
      </c>
    </row>
    <row r="55" spans="1:1" x14ac:dyDescent="0.3">
      <c r="A55" s="29" t="s">
        <v>4</v>
      </c>
    </row>
    <row r="56" spans="1:1" x14ac:dyDescent="0.3">
      <c r="A56" s="29" t="s">
        <v>5</v>
      </c>
    </row>
    <row r="57" spans="1:1" x14ac:dyDescent="0.3">
      <c r="A57" s="29" t="s">
        <v>7</v>
      </c>
    </row>
    <row r="58" spans="1:1" x14ac:dyDescent="0.3">
      <c r="A58" s="29" t="s">
        <v>8</v>
      </c>
    </row>
    <row r="59" spans="1:1" x14ac:dyDescent="0.3">
      <c r="A59" s="29" t="s">
        <v>9</v>
      </c>
    </row>
    <row r="60" spans="1:1" x14ac:dyDescent="0.3">
      <c r="A60" s="29" t="s">
        <v>10</v>
      </c>
    </row>
    <row r="61" spans="1:1" x14ac:dyDescent="0.3">
      <c r="A61" s="29" t="s">
        <v>13</v>
      </c>
    </row>
    <row r="62" spans="1:1" x14ac:dyDescent="0.3">
      <c r="A62" s="29" t="s">
        <v>14</v>
      </c>
    </row>
    <row r="63" spans="1:1" x14ac:dyDescent="0.3">
      <c r="A63" s="29" t="s">
        <v>15</v>
      </c>
    </row>
    <row r="64" spans="1:1" x14ac:dyDescent="0.3">
      <c r="A64" s="29" t="s">
        <v>16</v>
      </c>
    </row>
    <row r="65" spans="1:1" x14ac:dyDescent="0.3">
      <c r="A65" s="29" t="s">
        <v>18</v>
      </c>
    </row>
    <row r="66" spans="1:1" x14ac:dyDescent="0.3">
      <c r="A66" s="29" t="s">
        <v>21</v>
      </c>
    </row>
    <row r="67" spans="1:1" x14ac:dyDescent="0.3">
      <c r="A67" s="29" t="s">
        <v>23</v>
      </c>
    </row>
    <row r="68" spans="1:1" x14ac:dyDescent="0.3">
      <c r="A68" s="29" t="s">
        <v>24</v>
      </c>
    </row>
    <row r="69" spans="1:1" x14ac:dyDescent="0.3">
      <c r="A69" s="29" t="s">
        <v>26</v>
      </c>
    </row>
    <row r="70" spans="1:1" x14ac:dyDescent="0.3">
      <c r="A70" s="29" t="s">
        <v>28</v>
      </c>
    </row>
  </sheetData>
  <hyperlinks>
    <hyperlink ref="A14" r:id="rId1" xr:uid="{00000000-0004-0000-1100-000000000000}"/>
    <hyperlink ref="A12" r:id="rId2" display="Travel in London 10" xr:uid="{00000000-0004-0000-1100-000001000000}"/>
    <hyperlink ref="A5" r:id="rId3" display="Mayor's Transport Strategy: Supporting evidence" xr:uid="{00000000-0004-0000-1100-000002000000}"/>
    <hyperlink ref="A4" r:id="rId4" xr:uid="{00000000-0004-0000-1100-000003000000}"/>
    <hyperlink ref="A7" r:id="rId5" display="Analysis of cycling potential" xr:uid="{00000000-0004-0000-1100-000004000000}"/>
    <hyperlink ref="A6" r:id="rId6" display="Analysis of walking potential" xr:uid="{00000000-0004-0000-1100-000005000000}"/>
    <hyperlink ref="B2" location="'Outcome 7 bus speeds'!A1" display="Back" xr:uid="{00000000-0004-0000-1100-000006000000}"/>
    <hyperlink ref="C2" location="Contents!A1" display="Back to contents" xr:uid="{00000000-0004-0000-1100-000007000000}"/>
    <hyperlink ref="A10" r:id="rId7" xr:uid="{00000000-0004-0000-1100-000008000000}"/>
    <hyperlink ref="A9" r:id="rId8" xr:uid="{00000000-0004-0000-1100-000009000000}"/>
    <hyperlink ref="A11" r:id="rId9" display="Road accidents and safety statistics" xr:uid="{00000000-0004-0000-1100-00000A000000}"/>
    <hyperlink ref="A3" r:id="rId10" xr:uid="{00000000-0004-0000-1100-00000B000000}"/>
    <hyperlink ref="A8" r:id="rId11" display="Strategic Cycling Analysis" xr:uid="{00000000-0004-0000-1100-00000C000000}"/>
    <hyperlink ref="A13" r:id="rId12" xr:uid="{00000000-0004-0000-1100-00000D000000}"/>
    <hyperlink ref="A15" r:id="rId13" xr:uid="{00000000-0004-0000-1100-00000E000000}"/>
  </hyperlinks>
  <pageMargins left="0.70866141732283472" right="0.70866141732283472" top="0.74803149606299213" bottom="0.74803149606299213" header="0.31496062992125984" footer="0.31496062992125984"/>
  <pageSetup paperSize="9" scale="64"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BJ165"/>
  <sheetViews>
    <sheetView zoomScale="85" zoomScaleNormal="85" workbookViewId="0">
      <pane ySplit="4" topLeftCell="A5" activePane="bottomLeft" state="frozen"/>
      <selection pane="bottomLeft"/>
    </sheetView>
  </sheetViews>
  <sheetFormatPr defaultRowHeight="16.5" x14ac:dyDescent="0.3"/>
  <cols>
    <col min="1" max="9" width="10.109375" style="18" customWidth="1"/>
    <col min="10" max="11" width="12.6640625" style="18" customWidth="1"/>
    <col min="12" max="13" width="10" style="18" customWidth="1"/>
    <col min="14" max="14" width="12.6640625" style="18" customWidth="1"/>
    <col min="15" max="15" width="11.44140625" style="18" customWidth="1"/>
    <col min="16" max="18" width="8.6640625" style="18" customWidth="1"/>
    <col min="19" max="19" width="11.6640625" style="18" customWidth="1"/>
    <col min="20" max="20" width="38.5546875" style="18" customWidth="1"/>
    <col min="21" max="21" width="13.88671875" style="18" customWidth="1"/>
    <col min="22" max="22" width="12.77734375" style="18" customWidth="1"/>
    <col min="23" max="58" width="8.88671875" style="18" customWidth="1"/>
    <col min="59" max="16384" width="8.88671875" style="18"/>
  </cols>
  <sheetData>
    <row r="1" spans="1:48" ht="21" thickBot="1" x14ac:dyDescent="0.45">
      <c r="A1" s="192"/>
      <c r="B1" s="195" t="s">
        <v>226</v>
      </c>
    </row>
    <row r="2" spans="1:48" ht="18" thickTop="1" thickBot="1" x14ac:dyDescent="0.35">
      <c r="A2" s="138" t="s">
        <v>212</v>
      </c>
      <c r="B2" s="403"/>
      <c r="L2" s="460" t="s">
        <v>101</v>
      </c>
      <c r="M2" s="460"/>
      <c r="N2" s="460" t="s">
        <v>83</v>
      </c>
      <c r="O2" s="460" t="s">
        <v>102</v>
      </c>
      <c r="P2" s="460"/>
      <c r="Q2" s="460"/>
      <c r="R2" s="460"/>
      <c r="S2" s="204"/>
    </row>
    <row r="3" spans="1:48" ht="17.25" thickTop="1" x14ac:dyDescent="0.3"/>
    <row r="4" spans="1:48" s="197" customFormat="1" ht="20.25" x14ac:dyDescent="0.2">
      <c r="A4" s="207" t="s">
        <v>201</v>
      </c>
    </row>
    <row r="5" spans="1:48" ht="20.25" x14ac:dyDescent="0.3">
      <c r="A5" s="635" t="s">
        <v>93</v>
      </c>
      <c r="B5" s="635"/>
      <c r="C5" s="635"/>
      <c r="D5" s="635"/>
      <c r="E5" s="635"/>
      <c r="F5" s="635"/>
      <c r="G5" s="635"/>
      <c r="H5" s="635"/>
      <c r="I5" s="635"/>
      <c r="J5" s="635"/>
      <c r="K5" s="635"/>
      <c r="L5" s="635"/>
      <c r="M5" s="635"/>
      <c r="N5" s="635"/>
      <c r="O5" s="635"/>
      <c r="P5" s="467"/>
      <c r="Q5" s="559"/>
      <c r="R5" s="559"/>
      <c r="S5" s="412"/>
    </row>
    <row r="6" spans="1:48" ht="24" customHeight="1" x14ac:dyDescent="0.3">
      <c r="A6" s="461"/>
      <c r="B6" s="462" t="s">
        <v>227</v>
      </c>
      <c r="C6" s="142"/>
      <c r="D6" s="142"/>
      <c r="E6" s="142"/>
      <c r="F6" s="142"/>
      <c r="G6" s="142"/>
      <c r="H6" s="142"/>
      <c r="I6" s="142"/>
      <c r="J6" s="224"/>
      <c r="K6" s="224"/>
      <c r="L6" s="224"/>
      <c r="M6" s="224"/>
      <c r="N6" s="224"/>
      <c r="O6" s="224"/>
      <c r="P6" s="224"/>
      <c r="Q6" s="224"/>
      <c r="R6" s="224"/>
      <c r="S6" s="224"/>
      <c r="U6" s="18" t="s">
        <v>89</v>
      </c>
    </row>
    <row r="7" spans="1:48" ht="25.5" customHeight="1" x14ac:dyDescent="0.3">
      <c r="A7" s="638" t="s">
        <v>89</v>
      </c>
      <c r="B7" s="638"/>
      <c r="C7" s="638"/>
      <c r="D7" s="638"/>
      <c r="E7" s="638"/>
      <c r="F7" s="638"/>
      <c r="G7" s="638"/>
      <c r="H7" s="638"/>
      <c r="I7" s="442"/>
      <c r="J7" s="224"/>
      <c r="K7" s="224"/>
      <c r="L7" s="224"/>
      <c r="M7" s="224"/>
      <c r="N7" s="224"/>
      <c r="O7" s="224"/>
      <c r="P7" s="224"/>
      <c r="Q7" s="224"/>
      <c r="R7" s="224"/>
      <c r="S7" s="224"/>
      <c r="V7" s="18">
        <v>2015</v>
      </c>
      <c r="W7" s="18">
        <v>2016</v>
      </c>
      <c r="X7" s="18">
        <v>2017</v>
      </c>
      <c r="Y7" s="18">
        <v>2018</v>
      </c>
      <c r="Z7" s="18">
        <v>2019</v>
      </c>
      <c r="AA7" s="18">
        <v>2020</v>
      </c>
      <c r="AB7" s="18">
        <v>2021</v>
      </c>
      <c r="AC7" s="18">
        <v>2022</v>
      </c>
      <c r="AD7" s="18">
        <v>2023</v>
      </c>
      <c r="AE7" s="18">
        <v>2024</v>
      </c>
      <c r="AF7" s="18">
        <v>2025</v>
      </c>
      <c r="AG7" s="18">
        <v>2026</v>
      </c>
      <c r="AH7" s="18">
        <v>2027</v>
      </c>
      <c r="AI7" s="18">
        <v>2028</v>
      </c>
      <c r="AJ7" s="18">
        <v>2029</v>
      </c>
      <c r="AK7" s="18">
        <v>2030</v>
      </c>
      <c r="AL7" s="18">
        <v>2031</v>
      </c>
      <c r="AM7" s="18">
        <v>2032</v>
      </c>
      <c r="AN7" s="18">
        <v>2033</v>
      </c>
      <c r="AO7" s="18">
        <v>2034</v>
      </c>
      <c r="AP7" s="18">
        <v>2035</v>
      </c>
      <c r="AQ7" s="18">
        <v>2036</v>
      </c>
      <c r="AR7" s="18">
        <v>2037</v>
      </c>
      <c r="AS7" s="18">
        <v>2038</v>
      </c>
      <c r="AT7" s="18">
        <v>2039</v>
      </c>
      <c r="AU7" s="18">
        <v>2040</v>
      </c>
      <c r="AV7" s="18">
        <v>2041</v>
      </c>
    </row>
    <row r="8" spans="1:48" ht="28.5" customHeight="1" x14ac:dyDescent="0.3">
      <c r="A8" s="602" t="s">
        <v>52</v>
      </c>
      <c r="B8" s="602"/>
      <c r="C8" s="602"/>
      <c r="D8" s="602"/>
      <c r="E8" s="602"/>
      <c r="F8" s="626"/>
      <c r="G8" s="617" t="s">
        <v>265</v>
      </c>
      <c r="H8" s="605"/>
      <c r="I8" s="617" t="s">
        <v>53</v>
      </c>
      <c r="J8" s="605"/>
      <c r="K8" s="492"/>
      <c r="L8" s="224"/>
      <c r="M8" s="224"/>
      <c r="N8" s="224"/>
      <c r="O8" s="224"/>
      <c r="P8" s="224"/>
      <c r="Q8" s="224"/>
      <c r="R8" s="224"/>
      <c r="S8" s="224"/>
      <c r="U8" s="18" t="s">
        <v>52</v>
      </c>
      <c r="V8" s="18" t="e">
        <f t="shared" ref="V8:AA8" si="0">A10</f>
        <v>#N/A</v>
      </c>
      <c r="W8" s="18" t="e">
        <f t="shared" si="0"/>
        <v>#N/A</v>
      </c>
      <c r="X8" s="18" t="e">
        <f t="shared" si="0"/>
        <v>#N/A</v>
      </c>
      <c r="Y8" s="409" t="e">
        <f t="shared" si="0"/>
        <v>#N/A</v>
      </c>
      <c r="Z8" s="409" t="e">
        <f t="shared" si="0"/>
        <v>#N/A</v>
      </c>
      <c r="AA8" s="409" t="e">
        <f t="shared" si="0"/>
        <v>#N/A</v>
      </c>
    </row>
    <row r="9" spans="1:48" ht="27" x14ac:dyDescent="0.3">
      <c r="A9" s="320" t="s">
        <v>38</v>
      </c>
      <c r="B9" s="320" t="s">
        <v>37</v>
      </c>
      <c r="C9" s="320" t="s">
        <v>36</v>
      </c>
      <c r="D9" s="320" t="s">
        <v>243</v>
      </c>
      <c r="E9" s="34" t="s">
        <v>293</v>
      </c>
      <c r="F9" s="61" t="s">
        <v>299</v>
      </c>
      <c r="G9" s="133">
        <v>2021</v>
      </c>
      <c r="H9" s="133">
        <v>2041</v>
      </c>
      <c r="I9" s="445">
        <v>2021</v>
      </c>
      <c r="J9" s="137">
        <v>2041</v>
      </c>
      <c r="K9" s="133"/>
      <c r="L9" s="224"/>
      <c r="M9" s="224"/>
      <c r="N9" s="224"/>
      <c r="O9" s="224"/>
      <c r="P9" s="224"/>
      <c r="Q9" s="224"/>
      <c r="R9" s="224"/>
      <c r="S9" s="224"/>
      <c r="U9" s="18" t="s">
        <v>53</v>
      </c>
      <c r="AB9" s="18" t="e">
        <f>I10</f>
        <v>#N/A</v>
      </c>
      <c r="AV9" s="18" t="e">
        <f>J10</f>
        <v>#N/A</v>
      </c>
    </row>
    <row r="10" spans="1:48" x14ac:dyDescent="0.3">
      <c r="A10" s="407" t="e">
        <f>INDEX('Overall aim Sust Mode Share'!$B$8:$I$42,MATCH($B$2,'Overall aim Sust Mode Share'!$A$8:$A$42,0),MATCH(A$9,'Overall aim Sust Mode Share'!$B$7:$I$7,0))</f>
        <v>#N/A</v>
      </c>
      <c r="B10" s="407" t="e">
        <f>INDEX('Overall aim Sust Mode Share'!$B$8:$I$42,MATCH($B$2,'Overall aim Sust Mode Share'!$A$8:$A$42,0),MATCH(B$9,'Overall aim Sust Mode Share'!$B$7:$I$7,0))</f>
        <v>#N/A</v>
      </c>
      <c r="C10" s="408" t="e">
        <f>INDEX('Overall aim Sust Mode Share'!$B$8:$I$42,MATCH($B$2,'Overall aim Sust Mode Share'!$A$8:$A$42,0),MATCH(C$9,'Overall aim Sust Mode Share'!$B$7:$I$7,0))</f>
        <v>#N/A</v>
      </c>
      <c r="D10" s="408" t="e">
        <f>INDEX('Overall aim Sust Mode Share'!$B$8:$I$42,MATCH($B$2,'Overall aim Sust Mode Share'!$A$8:$A$42,0),MATCH(D$9,'Overall aim Sust Mode Share'!$B$7:$I$7,0))</f>
        <v>#N/A</v>
      </c>
      <c r="E10" s="580" t="e">
        <f>INDEX('Overall aim Sust Mode Share'!$B$8:$I$42,MATCH($B$2,'Overall aim Sust Mode Share'!$A$8:$A$42,0),MATCH(E$9,'Overall aim Sust Mode Share'!$B$7:$I$7,0))</f>
        <v>#N/A</v>
      </c>
      <c r="F10" s="581" t="e">
        <f>INDEX('Overall aim Sust Mode Share'!$B$8:$I$42,MATCH($B$2,'Overall aim Sust Mode Share'!$A$8:$A$42,0),MATCH(F$9,'Overall aim Sust Mode Share'!$B$7:$I$7,0))</f>
        <v>#N/A</v>
      </c>
      <c r="G10" s="446" t="e">
        <f>INDEX('Overall aim Sust Mode Share'!$B$8:$K$42,MATCH($B$2,'Overall aim Sust Mode Share'!$A$8:$A$42,0),9)</f>
        <v>#N/A</v>
      </c>
      <c r="H10" s="447" t="e">
        <f>INDEX('Overall aim Sust Mode Share'!$B$8:$K$42,MATCH($B$2,'Overall aim Sust Mode Share'!$A$8:$A$42,0),10)</f>
        <v>#N/A</v>
      </c>
      <c r="I10" s="446" t="e">
        <f>INDEX('Overall aim Sust Mode Share'!$B$8:$I$42,MATCH($B$2,'Overall aim Sust Mode Share'!$A$8:$A$42,0),MATCH(I$9,'Overall aim Sust Mode Share'!$B$7:$I$7,0))</f>
        <v>#N/A</v>
      </c>
      <c r="J10" s="139" t="e">
        <f>INDEX('Overall aim Sust Mode Share'!$B$8:$I$42,MATCH($B$2,'Overall aim Sust Mode Share'!$A$8:$A$42,0),MATCH(J$9,'Overall aim Sust Mode Share'!$B$7:$I$7,0))</f>
        <v>#N/A</v>
      </c>
      <c r="K10" s="139"/>
      <c r="L10" s="224"/>
      <c r="M10" s="224"/>
      <c r="N10" s="224"/>
      <c r="O10" s="224"/>
      <c r="P10" s="224"/>
      <c r="Q10" s="224"/>
      <c r="R10" s="224"/>
      <c r="S10" s="224"/>
      <c r="U10" s="18" t="s">
        <v>265</v>
      </c>
      <c r="AB10" s="18" t="e">
        <f>IF(ISNUMBER(G10)=TRUE,G10,NA())</f>
        <v>#N/A</v>
      </c>
      <c r="AV10" s="18" t="e">
        <f>IF(ISNUMBER(H10)=TRUE,H10,NA())</f>
        <v>#N/A</v>
      </c>
    </row>
    <row r="11" spans="1:48" ht="20.25" customHeight="1" x14ac:dyDescent="0.3">
      <c r="A11" s="142"/>
      <c r="B11" s="142"/>
      <c r="C11" s="142"/>
      <c r="D11" s="142"/>
      <c r="E11" s="142"/>
      <c r="F11" s="142"/>
      <c r="G11" s="142"/>
      <c r="H11" s="142"/>
      <c r="I11" s="142"/>
      <c r="J11" s="142"/>
      <c r="K11" s="142"/>
      <c r="L11" s="142"/>
      <c r="M11" s="142"/>
      <c r="N11" s="142"/>
      <c r="O11" s="142"/>
      <c r="P11" s="142"/>
      <c r="Q11" s="142"/>
      <c r="R11" s="142"/>
      <c r="S11" s="142"/>
    </row>
    <row r="12" spans="1:48" ht="18.75" customHeight="1" x14ac:dyDescent="0.3">
      <c r="A12" s="224"/>
      <c r="B12" s="224"/>
      <c r="C12" s="224"/>
      <c r="D12" s="224"/>
      <c r="E12" s="224"/>
      <c r="F12" s="224"/>
      <c r="G12" s="224"/>
      <c r="H12" s="224"/>
      <c r="L12" s="142"/>
      <c r="M12" s="142"/>
      <c r="N12" s="142"/>
      <c r="O12" s="142"/>
      <c r="P12" s="142"/>
      <c r="Q12" s="142"/>
      <c r="R12" s="142"/>
      <c r="S12" s="142"/>
    </row>
    <row r="13" spans="1:48" ht="24" customHeight="1" x14ac:dyDescent="0.3">
      <c r="A13" s="224"/>
      <c r="B13" s="224"/>
      <c r="C13" s="224"/>
      <c r="D13" s="224"/>
      <c r="E13" s="224"/>
      <c r="F13" s="224"/>
      <c r="G13" s="224"/>
      <c r="H13" s="224"/>
      <c r="L13" s="406"/>
      <c r="M13" s="459"/>
      <c r="N13" s="405"/>
      <c r="O13" s="405"/>
      <c r="P13" s="405"/>
      <c r="Q13" s="405"/>
      <c r="R13" s="405"/>
      <c r="S13" s="405"/>
      <c r="U13" s="402" t="s">
        <v>250</v>
      </c>
      <c r="V13" s="402" t="s">
        <v>251</v>
      </c>
      <c r="W13" s="402" t="s">
        <v>252</v>
      </c>
      <c r="X13" s="402" t="s">
        <v>253</v>
      </c>
      <c r="Y13" s="402" t="s">
        <v>254</v>
      </c>
      <c r="Z13" s="402" t="s">
        <v>255</v>
      </c>
      <c r="AA13" s="402" t="s">
        <v>256</v>
      </c>
      <c r="AB13" s="402" t="s">
        <v>257</v>
      </c>
    </row>
    <row r="14" spans="1:48" ht="24" customHeight="1" x14ac:dyDescent="0.3">
      <c r="A14" s="463"/>
      <c r="B14" s="623" t="s">
        <v>260</v>
      </c>
      <c r="C14" s="624"/>
      <c r="D14" s="624"/>
      <c r="E14" s="624"/>
      <c r="F14" s="624"/>
      <c r="G14" s="624"/>
      <c r="H14" s="624"/>
      <c r="I14" s="142"/>
      <c r="J14" s="142"/>
      <c r="K14" s="142"/>
      <c r="L14" s="459"/>
      <c r="M14" s="459"/>
      <c r="N14" s="405"/>
      <c r="O14" s="405"/>
      <c r="P14" s="405"/>
      <c r="Q14" s="405"/>
      <c r="R14" s="405"/>
      <c r="S14" s="405"/>
      <c r="U14" s="464"/>
      <c r="V14" s="464"/>
      <c r="W14" s="464"/>
      <c r="X14" s="464"/>
      <c r="Y14" s="464"/>
      <c r="Z14" s="464"/>
      <c r="AA14" s="464"/>
      <c r="AB14" s="464"/>
    </row>
    <row r="15" spans="1:48" ht="24" customHeight="1" x14ac:dyDescent="0.3">
      <c r="A15" s="465"/>
      <c r="B15" s="625" t="s">
        <v>308</v>
      </c>
      <c r="C15" s="625"/>
      <c r="D15" s="625"/>
      <c r="E15" s="625"/>
      <c r="F15" s="625"/>
      <c r="G15" s="625"/>
      <c r="H15" s="625"/>
      <c r="I15" s="625"/>
      <c r="J15" s="625"/>
      <c r="K15" s="494"/>
      <c r="L15" s="459"/>
      <c r="M15" s="459"/>
      <c r="N15" s="405"/>
      <c r="O15" s="405"/>
      <c r="P15" s="405"/>
      <c r="Q15" s="405"/>
      <c r="R15" s="405"/>
      <c r="S15" s="405"/>
      <c r="U15" s="464"/>
      <c r="V15" s="464"/>
      <c r="W15" s="464"/>
      <c r="X15" s="464"/>
      <c r="Y15" s="464"/>
      <c r="Z15" s="464"/>
      <c r="AA15" s="464"/>
      <c r="AB15" s="464"/>
    </row>
    <row r="16" spans="1:48" ht="40.5" x14ac:dyDescent="0.3">
      <c r="A16" s="402" t="s">
        <v>250</v>
      </c>
      <c r="B16" s="402" t="s">
        <v>251</v>
      </c>
      <c r="C16" s="402" t="s">
        <v>252</v>
      </c>
      <c r="D16" s="402" t="s">
        <v>253</v>
      </c>
      <c r="E16" s="402" t="s">
        <v>254</v>
      </c>
      <c r="F16" s="402" t="s">
        <v>255</v>
      </c>
      <c r="G16" s="402" t="s">
        <v>256</v>
      </c>
      <c r="H16" s="402" t="s">
        <v>257</v>
      </c>
      <c r="I16" s="142"/>
      <c r="J16" s="142"/>
      <c r="K16" s="142"/>
      <c r="L16" s="142"/>
      <c r="M16" s="142"/>
      <c r="N16" s="142"/>
      <c r="O16" s="142"/>
      <c r="P16" s="142"/>
      <c r="Q16" s="142"/>
      <c r="R16" s="142"/>
      <c r="S16" s="142"/>
      <c r="U16" s="139" t="e">
        <f t="shared" ref="U16:AB16" si="1">A17</f>
        <v>#N/A</v>
      </c>
      <c r="V16" s="139" t="e">
        <f t="shared" si="1"/>
        <v>#N/A</v>
      </c>
      <c r="W16" s="139" t="e">
        <f t="shared" si="1"/>
        <v>#N/A</v>
      </c>
      <c r="X16" s="139" t="e">
        <f t="shared" si="1"/>
        <v>#N/A</v>
      </c>
      <c r="Y16" s="139" t="e">
        <f t="shared" si="1"/>
        <v>#N/A</v>
      </c>
      <c r="Z16" s="139" t="e">
        <f t="shared" si="1"/>
        <v>#N/A</v>
      </c>
      <c r="AA16" s="139" t="e">
        <f t="shared" si="1"/>
        <v>#N/A</v>
      </c>
      <c r="AB16" s="139" t="e">
        <f t="shared" si="1"/>
        <v>#N/A</v>
      </c>
    </row>
    <row r="17" spans="1:48" x14ac:dyDescent="0.3">
      <c r="A17" s="139" t="e">
        <f>INDEX('Supplementary Mode Share data'!$B$8:$I$41,MATCH($B$2,'Supplementary Mode Share data'!$A$8:$A$41,0),MATCH(A$16,'Supplementary Mode Share data'!$B$7:$I$7,0))</f>
        <v>#N/A</v>
      </c>
      <c r="B17" s="139" t="e">
        <f>(INDEX('Supplementary Mode Share data'!$B$8:$I$41,MATCH($B$2,'Supplementary Mode Share data'!$A$8:$A$41,0),MATCH(B$16,'Supplementary Mode Share data'!$B$7:$I$7,0)))*100</f>
        <v>#N/A</v>
      </c>
      <c r="C17" s="139" t="e">
        <f>(INDEX('Supplementary Mode Share data'!$B$8:$I$41,MATCH($B$2,'Supplementary Mode Share data'!$A$8:$A$41,0),MATCH(C$16,'Supplementary Mode Share data'!$B$7:$I$7,0)))*100</f>
        <v>#N/A</v>
      </c>
      <c r="D17" s="139" t="e">
        <f>(INDEX('Supplementary Mode Share data'!$B$8:$I$41,MATCH($B$2,'Supplementary Mode Share data'!$A$8:$A$41,0),MATCH(D$16,'Supplementary Mode Share data'!$B$7:$I$7,0)))*100</f>
        <v>#N/A</v>
      </c>
      <c r="E17" s="139" t="e">
        <f>(INDEX('Supplementary Mode Share data'!$B$8:$I$41,MATCH($B$2,'Supplementary Mode Share data'!$A$8:$A$41,0),MATCH(E$16,'Supplementary Mode Share data'!$B$7:$I$7,0)))*100</f>
        <v>#N/A</v>
      </c>
      <c r="F17" s="139" t="e">
        <f>(INDEX('Supplementary Mode Share data'!$B$8:$I$41,MATCH($B$2,'Supplementary Mode Share data'!$A$8:$A$41,0),MATCH(F$16,'Supplementary Mode Share data'!$B$7:$I$7,0)))*100</f>
        <v>#N/A</v>
      </c>
      <c r="G17" s="139" t="e">
        <f>(INDEX('Supplementary Mode Share data'!$B$8:$I$41,MATCH($B$2,'Supplementary Mode Share data'!$A$8:$A$41,0),MATCH(G$16,'Supplementary Mode Share data'!$B$7:$I$7,0)))*100</f>
        <v>#N/A</v>
      </c>
      <c r="H17" s="139" t="e">
        <f>(INDEX('Supplementary Mode Share data'!$B$8:$I$41,MATCH($B$2,'Supplementary Mode Share data'!$A$8:$A$41,0),MATCH(H$16,'Supplementary Mode Share data'!$B$7:$I$7,0)))*100</f>
        <v>#N/A</v>
      </c>
      <c r="I17" s="142"/>
      <c r="J17" s="142"/>
      <c r="K17" s="142"/>
      <c r="L17" s="142"/>
      <c r="M17" s="142"/>
      <c r="N17" s="142"/>
      <c r="O17" s="142"/>
      <c r="P17" s="142"/>
      <c r="Q17" s="142"/>
      <c r="R17" s="142"/>
      <c r="S17" s="142"/>
      <c r="U17" s="18" t="e">
        <f>CONCATENATE(U16,"k trips per day")</f>
        <v>#N/A</v>
      </c>
    </row>
    <row r="18" spans="1:48" ht="30.75" customHeight="1" x14ac:dyDescent="0.3">
      <c r="A18" s="376"/>
      <c r="B18" s="376"/>
      <c r="C18" s="376"/>
      <c r="D18" s="500"/>
      <c r="E18" s="376"/>
      <c r="F18" s="522"/>
      <c r="G18" s="376"/>
      <c r="H18" s="376"/>
      <c r="I18" s="142"/>
      <c r="J18" s="142"/>
      <c r="K18" s="142"/>
      <c r="L18" s="142"/>
      <c r="M18" s="142"/>
      <c r="N18" s="142"/>
      <c r="O18" s="142"/>
      <c r="P18" s="142"/>
      <c r="Q18" s="142"/>
      <c r="R18" s="142"/>
      <c r="S18" s="142"/>
    </row>
    <row r="19" spans="1:48" ht="30.75" customHeight="1" x14ac:dyDescent="0.3">
      <c r="A19" s="376"/>
      <c r="B19" s="376"/>
      <c r="C19" s="376"/>
      <c r="D19" s="500"/>
      <c r="E19" s="376"/>
      <c r="F19" s="522"/>
      <c r="G19" s="376"/>
      <c r="H19" s="376"/>
      <c r="I19" s="142"/>
      <c r="J19" s="142"/>
      <c r="K19" s="142"/>
      <c r="L19" s="142"/>
      <c r="M19" s="142"/>
      <c r="N19" s="142"/>
      <c r="O19" s="142"/>
      <c r="P19" s="142"/>
      <c r="Q19" s="142"/>
      <c r="R19" s="142"/>
      <c r="S19" s="142"/>
    </row>
    <row r="20" spans="1:48" ht="30.75" customHeight="1" x14ac:dyDescent="0.3">
      <c r="A20" s="376"/>
      <c r="B20" s="376"/>
      <c r="C20" s="376"/>
      <c r="D20" s="500"/>
      <c r="E20" s="376"/>
      <c r="F20" s="522"/>
      <c r="G20" s="376"/>
      <c r="H20" s="376"/>
      <c r="I20" s="142"/>
      <c r="J20" s="142"/>
      <c r="K20" s="142"/>
      <c r="L20" s="142"/>
      <c r="M20" s="142"/>
      <c r="N20" s="142"/>
      <c r="O20" s="142"/>
      <c r="P20" s="142"/>
      <c r="Q20" s="142"/>
      <c r="R20" s="142"/>
      <c r="S20" s="142"/>
    </row>
    <row r="21" spans="1:48" ht="30.75" customHeight="1" x14ac:dyDescent="0.3">
      <c r="A21" s="376"/>
      <c r="B21" s="376"/>
      <c r="C21" s="376"/>
      <c r="D21" s="500"/>
      <c r="E21" s="376"/>
      <c r="F21" s="522"/>
      <c r="G21" s="376"/>
      <c r="H21" s="376"/>
      <c r="I21" s="142"/>
      <c r="J21" s="142"/>
      <c r="K21" s="142"/>
      <c r="L21" s="142"/>
      <c r="M21" s="142"/>
      <c r="N21" s="142"/>
      <c r="O21" s="142"/>
      <c r="P21" s="142"/>
      <c r="Q21" s="142"/>
      <c r="R21" s="142"/>
      <c r="S21" s="142"/>
    </row>
    <row r="22" spans="1:48" ht="15.75" customHeight="1" x14ac:dyDescent="0.3">
      <c r="A22" s="142"/>
      <c r="B22" s="142"/>
      <c r="C22" s="142"/>
      <c r="D22" s="142"/>
      <c r="E22" s="142"/>
      <c r="F22" s="142"/>
      <c r="G22" s="142"/>
      <c r="H22" s="142"/>
      <c r="I22" s="142"/>
      <c r="J22" s="142"/>
      <c r="K22" s="142"/>
      <c r="L22" s="142"/>
      <c r="M22" s="142"/>
      <c r="N22" s="142"/>
      <c r="O22" s="142"/>
      <c r="P22" s="142"/>
      <c r="Q22" s="142"/>
      <c r="R22" s="142"/>
      <c r="S22" s="142"/>
    </row>
    <row r="23" spans="1:48" ht="15.75" customHeight="1" x14ac:dyDescent="0.3">
      <c r="A23" s="142"/>
      <c r="B23" s="142"/>
      <c r="C23" s="142"/>
      <c r="D23" s="142"/>
      <c r="E23" s="142"/>
      <c r="F23" s="142"/>
      <c r="G23" s="142"/>
      <c r="H23" s="142"/>
      <c r="I23" s="142"/>
      <c r="J23" s="142"/>
      <c r="K23" s="142"/>
      <c r="L23" s="142"/>
      <c r="M23" s="142"/>
      <c r="N23" s="142"/>
      <c r="O23" s="142"/>
      <c r="P23" s="142"/>
      <c r="Q23" s="142"/>
      <c r="R23" s="142"/>
      <c r="S23" s="142"/>
    </row>
    <row r="24" spans="1:48" ht="15.75" customHeight="1" x14ac:dyDescent="0.3">
      <c r="A24" s="142"/>
      <c r="B24" s="142"/>
      <c r="C24" s="142"/>
      <c r="D24" s="142"/>
      <c r="E24" s="142"/>
      <c r="F24" s="142"/>
      <c r="G24" s="142"/>
      <c r="H24" s="142"/>
      <c r="I24" s="142"/>
      <c r="J24" s="142"/>
      <c r="K24" s="142"/>
      <c r="L24" s="142"/>
      <c r="M24" s="142"/>
      <c r="N24" s="142"/>
      <c r="O24" s="142"/>
      <c r="P24" s="142"/>
      <c r="Q24" s="142"/>
      <c r="R24" s="142"/>
      <c r="S24" s="142"/>
    </row>
    <row r="25" spans="1:48" ht="15.75" customHeight="1" x14ac:dyDescent="0.3">
      <c r="A25" s="142"/>
      <c r="B25" s="142"/>
      <c r="C25" s="142"/>
      <c r="D25" s="142"/>
      <c r="E25" s="142"/>
      <c r="F25" s="142"/>
      <c r="G25" s="142"/>
      <c r="H25" s="142"/>
      <c r="I25" s="142"/>
      <c r="J25" s="142"/>
      <c r="K25" s="142"/>
      <c r="L25" s="142"/>
      <c r="M25" s="142"/>
      <c r="N25" s="142"/>
      <c r="O25" s="142"/>
      <c r="P25" s="142"/>
      <c r="Q25" s="142"/>
      <c r="R25" s="142"/>
      <c r="S25" s="142"/>
    </row>
    <row r="26" spans="1:48" ht="15.75" customHeight="1" x14ac:dyDescent="0.3">
      <c r="A26" s="142"/>
      <c r="B26" s="142"/>
      <c r="C26" s="142"/>
      <c r="D26" s="142"/>
      <c r="E26" s="142"/>
      <c r="F26" s="142"/>
      <c r="G26" s="142"/>
      <c r="H26" s="142"/>
      <c r="I26" s="142"/>
      <c r="J26" s="142"/>
      <c r="K26" s="142"/>
      <c r="L26" s="142"/>
      <c r="M26" s="142"/>
      <c r="N26" s="142"/>
      <c r="O26" s="142"/>
      <c r="P26" s="142"/>
      <c r="Q26" s="142"/>
      <c r="R26" s="142"/>
      <c r="S26" s="142"/>
    </row>
    <row r="27" spans="1:48" ht="15.75" customHeight="1" x14ac:dyDescent="0.3">
      <c r="A27" s="142"/>
      <c r="B27" s="142"/>
      <c r="C27" s="142"/>
      <c r="D27" s="142"/>
      <c r="E27" s="142"/>
      <c r="F27" s="142"/>
      <c r="G27" s="142"/>
      <c r="H27" s="142"/>
      <c r="I27" s="142"/>
      <c r="J27" s="142"/>
      <c r="K27" s="142"/>
      <c r="L27" s="142"/>
      <c r="M27" s="142"/>
      <c r="N27" s="142"/>
      <c r="O27" s="142"/>
      <c r="P27" s="142"/>
      <c r="Q27" s="142"/>
      <c r="R27" s="142"/>
      <c r="S27" s="142"/>
    </row>
    <row r="28" spans="1:48" ht="15.75" customHeight="1" x14ac:dyDescent="0.3">
      <c r="A28" s="142"/>
      <c r="B28" s="142"/>
      <c r="C28" s="142"/>
      <c r="D28" s="142"/>
      <c r="E28" s="142"/>
      <c r="F28" s="142"/>
      <c r="G28" s="142"/>
      <c r="H28" s="142"/>
      <c r="I28" s="142"/>
      <c r="J28" s="142"/>
      <c r="K28" s="142"/>
      <c r="L28" s="142"/>
      <c r="M28" s="142"/>
      <c r="N28" s="142"/>
      <c r="O28" s="142"/>
      <c r="P28" s="142"/>
      <c r="Q28" s="142"/>
      <c r="R28" s="142"/>
      <c r="S28" s="142"/>
    </row>
    <row r="29" spans="1:48" ht="15.75" customHeight="1" x14ac:dyDescent="0.3">
      <c r="A29" s="142"/>
      <c r="B29" s="142"/>
      <c r="C29" s="142"/>
      <c r="D29" s="142"/>
      <c r="E29" s="142"/>
      <c r="F29" s="142"/>
      <c r="G29" s="142"/>
      <c r="H29" s="142"/>
      <c r="I29" s="142"/>
      <c r="J29" s="142"/>
      <c r="K29" s="142"/>
      <c r="L29" s="142"/>
      <c r="M29" s="142"/>
      <c r="N29" s="142"/>
      <c r="O29" s="142"/>
      <c r="P29" s="142"/>
      <c r="Q29" s="142"/>
      <c r="R29" s="142"/>
      <c r="S29" s="142"/>
    </row>
    <row r="30" spans="1:48" ht="15.75" customHeight="1" x14ac:dyDescent="0.3">
      <c r="A30" s="142"/>
      <c r="B30" s="142"/>
      <c r="C30" s="142"/>
      <c r="D30" s="142"/>
      <c r="E30" s="142"/>
      <c r="F30" s="142"/>
      <c r="G30" s="142"/>
      <c r="H30" s="142"/>
      <c r="I30" s="142"/>
      <c r="J30" s="142"/>
      <c r="K30" s="142"/>
      <c r="L30" s="142"/>
      <c r="M30" s="142"/>
      <c r="N30" s="142"/>
      <c r="O30" s="142"/>
      <c r="P30" s="142"/>
      <c r="Q30" s="142"/>
      <c r="R30" s="142"/>
      <c r="S30" s="142"/>
    </row>
    <row r="31" spans="1:48" ht="20.25" x14ac:dyDescent="0.3">
      <c r="A31" s="593" t="s">
        <v>58</v>
      </c>
      <c r="B31" s="636" t="s">
        <v>73</v>
      </c>
      <c r="C31" s="636"/>
      <c r="D31" s="636"/>
      <c r="E31" s="636"/>
      <c r="F31" s="636"/>
      <c r="G31" s="636"/>
      <c r="H31" s="636"/>
      <c r="I31" s="636"/>
      <c r="J31" s="636"/>
      <c r="K31" s="636"/>
      <c r="L31" s="636"/>
      <c r="M31" s="636"/>
      <c r="N31" s="636"/>
      <c r="O31" s="636"/>
      <c r="P31" s="468"/>
      <c r="Q31" s="560"/>
      <c r="R31" s="560"/>
      <c r="S31" s="375"/>
      <c r="U31" s="18" t="s">
        <v>90</v>
      </c>
    </row>
    <row r="32" spans="1:48" ht="16.5" customHeight="1" x14ac:dyDescent="0.3">
      <c r="A32" s="593"/>
      <c r="B32" s="619" t="s">
        <v>91</v>
      </c>
      <c r="C32" s="620"/>
      <c r="D32" s="620"/>
      <c r="E32" s="620"/>
      <c r="F32" s="620"/>
      <c r="G32" s="620"/>
      <c r="H32" s="620"/>
      <c r="I32" s="277"/>
      <c r="J32" s="619" t="s">
        <v>92</v>
      </c>
      <c r="K32" s="620"/>
      <c r="L32" s="620"/>
      <c r="M32" s="620"/>
      <c r="N32" s="620"/>
      <c r="O32" s="620"/>
      <c r="P32" s="469"/>
      <c r="Q32" s="553"/>
      <c r="R32" s="553"/>
      <c r="S32" s="377"/>
      <c r="W32" s="18">
        <v>2016</v>
      </c>
      <c r="X32" s="18">
        <v>2017</v>
      </c>
      <c r="Y32" s="18">
        <v>2018</v>
      </c>
      <c r="Z32" s="18">
        <v>2019</v>
      </c>
      <c r="AA32" s="18">
        <v>2020</v>
      </c>
      <c r="AB32" s="18">
        <v>2021</v>
      </c>
      <c r="AC32" s="18">
        <v>2022</v>
      </c>
      <c r="AD32" s="18">
        <v>2023</v>
      </c>
      <c r="AE32" s="18">
        <v>2024</v>
      </c>
      <c r="AF32" s="18">
        <v>2025</v>
      </c>
      <c r="AG32" s="18">
        <v>2026</v>
      </c>
      <c r="AH32" s="18">
        <v>2027</v>
      </c>
      <c r="AI32" s="18">
        <v>2028</v>
      </c>
      <c r="AJ32" s="18">
        <v>2029</v>
      </c>
      <c r="AK32" s="18">
        <v>2030</v>
      </c>
      <c r="AL32" s="18">
        <v>2031</v>
      </c>
      <c r="AM32" s="18">
        <v>2032</v>
      </c>
      <c r="AN32" s="18">
        <v>2033</v>
      </c>
      <c r="AO32" s="18">
        <v>2034</v>
      </c>
      <c r="AP32" s="18">
        <v>2035</v>
      </c>
      <c r="AQ32" s="18">
        <v>2036</v>
      </c>
      <c r="AR32" s="18">
        <v>2037</v>
      </c>
      <c r="AS32" s="18">
        <v>2038</v>
      </c>
      <c r="AT32" s="18">
        <v>2039</v>
      </c>
      <c r="AU32" s="18">
        <v>2040</v>
      </c>
      <c r="AV32" s="18">
        <v>2041</v>
      </c>
    </row>
    <row r="33" spans="1:48" ht="33.75" customHeight="1" x14ac:dyDescent="0.3">
      <c r="A33" s="593"/>
      <c r="B33" s="637" t="s">
        <v>90</v>
      </c>
      <c r="C33" s="637"/>
      <c r="D33" s="637"/>
      <c r="E33" s="637"/>
      <c r="F33" s="637"/>
      <c r="G33" s="637"/>
      <c r="H33" s="637"/>
      <c r="I33" s="285"/>
      <c r="J33" s="621" t="s">
        <v>109</v>
      </c>
      <c r="K33" s="622"/>
      <c r="L33" s="622"/>
      <c r="M33" s="622"/>
      <c r="N33" s="622"/>
      <c r="O33" s="622"/>
      <c r="P33" s="477"/>
      <c r="Q33" s="554"/>
      <c r="R33" s="554"/>
      <c r="S33" s="368"/>
      <c r="V33" s="18" t="s">
        <v>52</v>
      </c>
      <c r="W33" s="18" t="e">
        <f>B36</f>
        <v>#N/A</v>
      </c>
      <c r="X33" s="18" t="e">
        <f>C36</f>
        <v>#N/A</v>
      </c>
      <c r="Y33" s="409" t="e">
        <f>D36</f>
        <v>#N/A</v>
      </c>
      <c r="Z33" s="409" t="e">
        <f>E36</f>
        <v>#N/A</v>
      </c>
    </row>
    <row r="34" spans="1:48" x14ac:dyDescent="0.3">
      <c r="A34" s="593"/>
      <c r="B34" s="602" t="s">
        <v>52</v>
      </c>
      <c r="C34" s="602"/>
      <c r="D34" s="602"/>
      <c r="E34" s="602"/>
      <c r="F34" s="626"/>
      <c r="G34" s="617" t="s">
        <v>265</v>
      </c>
      <c r="H34" s="605"/>
      <c r="I34" s="168"/>
      <c r="J34" s="602" t="s">
        <v>52</v>
      </c>
      <c r="K34" s="602"/>
      <c r="L34" s="602"/>
      <c r="M34" s="626"/>
      <c r="N34" s="605" t="s">
        <v>265</v>
      </c>
      <c r="O34" s="605"/>
      <c r="P34" s="493"/>
      <c r="Q34" s="554"/>
      <c r="R34" s="554"/>
      <c r="S34" s="368"/>
      <c r="V34" s="18" t="s">
        <v>53</v>
      </c>
      <c r="AB34" s="18" t="e">
        <f>C43</f>
        <v>#N/A</v>
      </c>
      <c r="AV34" s="18" t="e">
        <f>D43</f>
        <v>#N/A</v>
      </c>
    </row>
    <row r="35" spans="1:48" ht="27" x14ac:dyDescent="0.3">
      <c r="A35" s="593"/>
      <c r="B35" s="320" t="s">
        <v>37</v>
      </c>
      <c r="C35" s="320" t="s">
        <v>36</v>
      </c>
      <c r="D35" s="320" t="s">
        <v>243</v>
      </c>
      <c r="E35" s="34" t="s">
        <v>293</v>
      </c>
      <c r="F35" s="61" t="s">
        <v>299</v>
      </c>
      <c r="G35" s="445">
        <v>2021</v>
      </c>
      <c r="H35" s="137">
        <v>2041</v>
      </c>
      <c r="I35" s="168"/>
      <c r="J35" s="333">
        <v>2016</v>
      </c>
      <c r="K35" s="509">
        <v>2018</v>
      </c>
      <c r="L35" s="509">
        <v>2019</v>
      </c>
      <c r="M35" s="143" t="s">
        <v>314</v>
      </c>
      <c r="N35" s="137">
        <v>2021</v>
      </c>
      <c r="O35" s="137">
        <v>2041</v>
      </c>
      <c r="P35" s="493"/>
      <c r="Q35" s="554"/>
      <c r="R35" s="554"/>
      <c r="S35" s="368"/>
      <c r="V35" s="18" t="s">
        <v>265</v>
      </c>
      <c r="AB35" s="18" t="e">
        <f>IF(ISNUMBER(G36)=TRUE,G36,NA())</f>
        <v>#N/A</v>
      </c>
      <c r="AV35" s="18" t="e">
        <f>IF(ISNUMBER(H36)=TRUE,H36,NA())</f>
        <v>#N/A</v>
      </c>
    </row>
    <row r="36" spans="1:48" x14ac:dyDescent="0.3">
      <c r="A36" s="593"/>
      <c r="B36" s="407" t="e">
        <f>INDEX('Outcome 1a daily active travel'!$B$11:$H$45,MATCH($B$2,'Outcome 1a daily active travel'!$A$11:$A$45,0),(MATCH(B35,'Outcome 1a daily active travel'!$B$10:$H$10,0)))</f>
        <v>#N/A</v>
      </c>
      <c r="C36" s="411" t="e">
        <f>INDEX('Outcome 1a daily active travel'!$B$11:$H$45,MATCH($B$2,'Outcome 1a daily active travel'!$A$11:$A$45,0),(MATCH(C35,'Outcome 1a daily active travel'!$B$10:$H$10,0)))</f>
        <v>#N/A</v>
      </c>
      <c r="D36" s="411" t="e">
        <f>INDEX('Outcome 1a daily active travel'!$B$11:$H$45,MATCH($B$2,'Outcome 1a daily active travel'!$A$11:$A$45,0),(MATCH(D35,'Outcome 1a daily active travel'!$B$10:$H$10,0)))</f>
        <v>#N/A</v>
      </c>
      <c r="E36" s="546" t="e">
        <f>INDEX('Outcome 1a daily active travel'!$B$11:$H$45,MATCH($B$2,'Outcome 1a daily active travel'!$A$11:$A$45,0),(MATCH(E35,'Outcome 1a daily active travel'!$B$10:$H$10,0)))</f>
        <v>#N/A</v>
      </c>
      <c r="F36" s="410" t="e">
        <f>INDEX('Outcome 1a daily active travel'!$B$11:$H$45,MATCH($B$2,'Outcome 1a daily active travel'!$A$11:$A$45,0),(MATCH(F35,'Outcome 1a daily active travel'!$B$10:$H$10,0)))</f>
        <v>#N/A</v>
      </c>
      <c r="G36" s="141" t="e">
        <f>INDEX('Outcome 1a daily active travel'!$B$12:$J$45,MATCH($B$2,'Outcome 1a daily active travel'!$A$12:$A$45,0),8)</f>
        <v>#N/A</v>
      </c>
      <c r="H36" s="169" t="e">
        <f>INDEX('Outcome 1a daily active travel'!$B$12:$J$45,MATCH($B$2,'Outcome 1a daily active travel'!$A$12:$A$45,0),9)</f>
        <v>#N/A</v>
      </c>
      <c r="I36" s="168"/>
      <c r="J36" s="408" t="e">
        <f>INDEX('Outcome 1b cycle network access'!$A$9:$G$44,MATCH($B$2,'Outcome 1b cycle network access'!$A$9:$A$44,0),MATCH(J35,'Outcome 1b cycle network access'!$A$9:$G$9,0))</f>
        <v>#N/A</v>
      </c>
      <c r="K36" s="404" t="e">
        <f>INDEX('Outcome 1b cycle network access'!$A$9:$G$44,MATCH($B$2,'Outcome 1b cycle network access'!$A$9:$A$44,0),MATCH(K35,'Outcome 1b cycle network access'!$A$9:$G$9,0))</f>
        <v>#N/A</v>
      </c>
      <c r="L36" s="404" t="e">
        <f>INDEX('Outcome 1b cycle network access'!$A$9:$G$44,MATCH($B$2,'Outcome 1b cycle network access'!$A$9:$A$44,0),MATCH(L35,'Outcome 1b cycle network access'!$A$9:$G$9,0))</f>
        <v>#N/A</v>
      </c>
      <c r="M36" s="147" t="e">
        <f>INDEX('Outcome 1b cycle network access'!$A$9:$G$44,MATCH($B$2,'Outcome 1b cycle network access'!$A$9:$A$44,0),MATCH(M35,'Outcome 1b cycle network access'!$A$9:$G$9,0))</f>
        <v>#N/A</v>
      </c>
      <c r="N36" s="446" t="e">
        <f>INDEX('Outcome 1b cycle network access'!$B$11:$I$44,MATCH($B$2,'Outcome 1b cycle network access'!$A$11:$A$44,0),7)</f>
        <v>#N/A</v>
      </c>
      <c r="O36" s="169" t="e">
        <f>INDEX('Outcome 1b cycle network access'!$B$11:$I$44,MATCH($B$2,'Outcome 1b cycle network access'!$A$11:$A$44,0),8)</f>
        <v>#N/A</v>
      </c>
      <c r="P36" s="582" t="s">
        <v>317</v>
      </c>
      <c r="Q36" s="554"/>
      <c r="R36" s="554"/>
      <c r="S36" s="368"/>
      <c r="U36" s="18" t="s">
        <v>109</v>
      </c>
    </row>
    <row r="37" spans="1:48" x14ac:dyDescent="0.3">
      <c r="A37" s="593"/>
      <c r="B37" s="168"/>
      <c r="C37" s="168"/>
      <c r="D37" s="168"/>
      <c r="E37" s="168"/>
      <c r="F37" s="168"/>
      <c r="G37" s="168"/>
      <c r="H37" s="168"/>
      <c r="I37" s="168"/>
      <c r="J37" s="168"/>
      <c r="K37" s="168"/>
      <c r="L37" s="168"/>
      <c r="M37" s="168"/>
      <c r="N37" s="168"/>
      <c r="O37" s="168"/>
      <c r="P37" s="168"/>
      <c r="Q37" s="168"/>
      <c r="R37" s="168"/>
      <c r="S37" s="168"/>
      <c r="W37" s="18">
        <v>2016</v>
      </c>
      <c r="X37" s="18">
        <v>2018</v>
      </c>
      <c r="Y37" s="18">
        <v>2019</v>
      </c>
      <c r="Z37" s="18">
        <v>2020</v>
      </c>
      <c r="AA37" s="18">
        <v>2021</v>
      </c>
      <c r="AB37" s="18">
        <v>2022</v>
      </c>
      <c r="AC37" s="18">
        <v>2023</v>
      </c>
      <c r="AD37" s="18">
        <v>2024</v>
      </c>
      <c r="AE37" s="18">
        <v>2025</v>
      </c>
      <c r="AF37" s="18">
        <v>2026</v>
      </c>
      <c r="AG37" s="18">
        <v>2027</v>
      </c>
      <c r="AH37" s="18">
        <v>2028</v>
      </c>
      <c r="AI37" s="18">
        <v>2029</v>
      </c>
      <c r="AJ37" s="18">
        <v>2030</v>
      </c>
      <c r="AK37" s="18">
        <v>2031</v>
      </c>
      <c r="AL37" s="18">
        <v>2032</v>
      </c>
      <c r="AM37" s="18">
        <v>2033</v>
      </c>
      <c r="AN37" s="18">
        <v>2034</v>
      </c>
      <c r="AO37" s="18">
        <v>2035</v>
      </c>
      <c r="AP37" s="18">
        <v>2036</v>
      </c>
      <c r="AQ37" s="18">
        <v>2037</v>
      </c>
      <c r="AR37" s="18">
        <v>2038</v>
      </c>
      <c r="AS37" s="18">
        <v>2039</v>
      </c>
      <c r="AT37" s="18">
        <v>2040</v>
      </c>
      <c r="AU37" s="18">
        <v>2041</v>
      </c>
    </row>
    <row r="38" spans="1:48" x14ac:dyDescent="0.3">
      <c r="A38" s="593"/>
      <c r="B38" s="168"/>
      <c r="C38" s="168"/>
      <c r="D38" s="168"/>
      <c r="E38" s="168"/>
      <c r="F38" s="168"/>
      <c r="G38" s="168"/>
      <c r="H38" s="168"/>
      <c r="I38" s="168"/>
      <c r="J38" s="168"/>
      <c r="K38" s="168"/>
      <c r="L38" s="168"/>
      <c r="M38" s="168"/>
      <c r="N38" s="168"/>
      <c r="O38" s="168"/>
      <c r="P38" s="168"/>
      <c r="Q38" s="168"/>
      <c r="R38" s="168"/>
      <c r="S38" s="168"/>
      <c r="V38" s="18" t="s">
        <v>52</v>
      </c>
      <c r="W38" s="18" t="e">
        <f>J36</f>
        <v>#N/A</v>
      </c>
      <c r="X38" s="409" t="e">
        <f>K36</f>
        <v>#N/A</v>
      </c>
      <c r="Y38" s="409" t="e">
        <f>L36</f>
        <v>#N/A</v>
      </c>
      <c r="Z38" s="409" t="e">
        <f>M36</f>
        <v>#N/A</v>
      </c>
    </row>
    <row r="39" spans="1:48" x14ac:dyDescent="0.3">
      <c r="A39" s="593"/>
      <c r="B39" s="168"/>
      <c r="C39" s="168"/>
      <c r="D39" s="168"/>
      <c r="E39" s="168"/>
      <c r="F39" s="168"/>
      <c r="G39" s="168"/>
      <c r="H39" s="168"/>
      <c r="I39" s="168"/>
      <c r="J39" s="168"/>
      <c r="K39" s="168"/>
      <c r="L39" s="168"/>
      <c r="M39" s="168"/>
      <c r="N39" s="168"/>
      <c r="O39" s="168"/>
      <c r="P39" s="168"/>
      <c r="Q39" s="168"/>
      <c r="R39" s="168"/>
      <c r="S39" s="168"/>
      <c r="V39" s="18" t="s">
        <v>53</v>
      </c>
      <c r="AA39" s="18" t="e">
        <f>L42</f>
        <v>#N/A</v>
      </c>
      <c r="AU39" s="18" t="e">
        <f>M42</f>
        <v>#N/A</v>
      </c>
    </row>
    <row r="40" spans="1:48" x14ac:dyDescent="0.3">
      <c r="A40" s="593"/>
      <c r="B40" s="168"/>
      <c r="C40" s="168"/>
      <c r="D40" s="168"/>
      <c r="E40" s="168"/>
      <c r="F40" s="168"/>
      <c r="G40" s="168"/>
      <c r="H40" s="168"/>
      <c r="I40" s="168"/>
      <c r="J40" s="168"/>
      <c r="K40" s="168"/>
      <c r="L40" s="605" t="s">
        <v>53</v>
      </c>
      <c r="M40" s="605"/>
      <c r="N40" s="168"/>
      <c r="O40" s="168"/>
      <c r="P40" s="168"/>
      <c r="Q40" s="168"/>
      <c r="R40" s="168"/>
      <c r="S40" s="168"/>
      <c r="V40" s="18" t="s">
        <v>265</v>
      </c>
      <c r="AA40" s="18" t="e">
        <f>IF(ISNUMBER(N36)=TRUE,N36,NA())</f>
        <v>#N/A</v>
      </c>
      <c r="AU40" s="18" t="e">
        <f>IF(ISNUMBER(O36)=TRUE,O36,NA())</f>
        <v>#N/A</v>
      </c>
    </row>
    <row r="41" spans="1:48" x14ac:dyDescent="0.3">
      <c r="A41" s="593"/>
      <c r="B41" s="168"/>
      <c r="C41" s="616" t="s">
        <v>53</v>
      </c>
      <c r="D41" s="616"/>
      <c r="E41" s="168"/>
      <c r="F41" s="168"/>
      <c r="G41" s="168"/>
      <c r="H41" s="168"/>
      <c r="I41" s="168"/>
      <c r="J41" s="168"/>
      <c r="K41" s="168"/>
      <c r="L41" s="144" t="s">
        <v>54</v>
      </c>
      <c r="M41" s="145">
        <v>2041</v>
      </c>
      <c r="N41" s="168"/>
      <c r="O41" s="168"/>
      <c r="P41" s="168"/>
      <c r="Q41" s="168"/>
      <c r="R41" s="168"/>
      <c r="S41" s="168"/>
    </row>
    <row r="42" spans="1:48" x14ac:dyDescent="0.3">
      <c r="A42" s="593"/>
      <c r="B42" s="168"/>
      <c r="C42" s="83">
        <v>2021</v>
      </c>
      <c r="D42" s="83">
        <v>2041</v>
      </c>
      <c r="E42" s="168"/>
      <c r="F42" s="168"/>
      <c r="G42" s="168"/>
      <c r="H42" s="168"/>
      <c r="I42" s="168"/>
      <c r="J42" s="168"/>
      <c r="K42" s="168"/>
      <c r="L42" s="139" t="e">
        <f>INDEX('Outcome 1b cycle network access'!$D$10:$G$44,MATCH($B$2,'Outcome 1b cycle network access'!$A$10:$A$44,0),MATCH(L41,'Outcome 1b cycle network access'!$D$9:$G$9,0))</f>
        <v>#N/A</v>
      </c>
      <c r="M42" s="139" t="e">
        <f>INDEX('Outcome 1b cycle network access'!$D$10:$G$44,MATCH($B$2,'Outcome 1b cycle network access'!$A$10:$A$44,0),MATCH(M41,'Outcome 1b cycle network access'!$D$9:$G$9,0))</f>
        <v>#N/A</v>
      </c>
      <c r="N42" s="168"/>
      <c r="O42" s="168"/>
      <c r="P42" s="168"/>
      <c r="Q42" s="168"/>
      <c r="R42" s="168"/>
      <c r="S42" s="168"/>
    </row>
    <row r="43" spans="1:48" x14ac:dyDescent="0.3">
      <c r="A43" s="593"/>
      <c r="B43" s="168"/>
      <c r="C43" s="139" t="e">
        <f>INDEX('Outcome 1a daily active travel'!$B$11:$H$45,MATCH($B$2,'Outcome 1a daily active travel'!$A$11:$A$45,0),(MATCH(C42,'Outcome 1a daily active travel'!$B$10:$H$10,0)))</f>
        <v>#N/A</v>
      </c>
      <c r="D43" s="139" t="e">
        <f>INDEX('Outcome 1a daily active travel'!$B$11:$H$45,MATCH($B$2,'Outcome 1a daily active travel'!$A$11:$A$45,0),(MATCH(D42,'Outcome 1a daily active travel'!$B$10:$H$10,0)))</f>
        <v>#N/A</v>
      </c>
      <c r="E43" s="168"/>
      <c r="F43" s="168"/>
      <c r="G43" s="168"/>
      <c r="H43" s="168"/>
      <c r="I43" s="168"/>
      <c r="J43" s="168"/>
      <c r="K43" s="168"/>
      <c r="L43" s="168"/>
      <c r="M43" s="168"/>
      <c r="N43" s="168"/>
      <c r="O43" s="168"/>
      <c r="P43" s="168"/>
      <c r="Q43" s="168"/>
      <c r="R43" s="168"/>
      <c r="S43" s="168"/>
    </row>
    <row r="44" spans="1:48" x14ac:dyDescent="0.3">
      <c r="A44" s="593"/>
      <c r="B44" s="168"/>
      <c r="C44" s="168"/>
      <c r="D44" s="168"/>
      <c r="E44" s="168"/>
      <c r="F44" s="168"/>
      <c r="G44" s="168"/>
      <c r="H44" s="168"/>
      <c r="I44" s="168"/>
      <c r="J44" s="168"/>
      <c r="K44" s="168"/>
      <c r="L44" s="168"/>
      <c r="M44" s="168"/>
      <c r="N44" s="168"/>
      <c r="O44" s="168"/>
      <c r="P44" s="168"/>
      <c r="Q44" s="168"/>
      <c r="R44" s="168"/>
      <c r="S44" s="168"/>
    </row>
    <row r="45" spans="1:48" x14ac:dyDescent="0.3">
      <c r="A45" s="593"/>
      <c r="B45" s="168"/>
      <c r="C45" s="168"/>
      <c r="D45" s="168"/>
      <c r="E45" s="168"/>
      <c r="F45" s="168"/>
      <c r="G45" s="168"/>
      <c r="H45" s="168"/>
      <c r="I45" s="168"/>
      <c r="J45" s="168"/>
      <c r="K45" s="168"/>
      <c r="L45" s="168"/>
      <c r="M45" s="168"/>
      <c r="N45" s="168"/>
      <c r="O45" s="168"/>
      <c r="P45" s="168"/>
      <c r="Q45" s="168"/>
      <c r="R45" s="168"/>
      <c r="S45" s="168"/>
    </row>
    <row r="46" spans="1:48" x14ac:dyDescent="0.3">
      <c r="A46" s="593"/>
      <c r="B46" s="168"/>
      <c r="C46" s="168"/>
      <c r="D46" s="168"/>
      <c r="E46" s="168"/>
      <c r="F46" s="168"/>
      <c r="G46" s="168"/>
      <c r="H46" s="168"/>
      <c r="I46" s="168"/>
      <c r="J46" s="168"/>
      <c r="K46" s="168"/>
      <c r="L46" s="168"/>
      <c r="M46" s="168"/>
      <c r="N46" s="168"/>
      <c r="O46" s="168"/>
      <c r="P46" s="168"/>
      <c r="Q46" s="168"/>
      <c r="R46" s="168"/>
      <c r="S46" s="168"/>
    </row>
    <row r="47" spans="1:48" x14ac:dyDescent="0.3">
      <c r="A47" s="593"/>
      <c r="B47" s="168"/>
      <c r="C47" s="168"/>
      <c r="D47" s="168"/>
      <c r="E47" s="168"/>
      <c r="F47" s="168"/>
      <c r="G47" s="168"/>
      <c r="H47" s="168"/>
      <c r="I47" s="168"/>
      <c r="J47" s="168"/>
      <c r="K47" s="168"/>
      <c r="L47" s="168"/>
      <c r="M47" s="168"/>
      <c r="N47" s="168"/>
      <c r="O47" s="168"/>
      <c r="P47" s="168"/>
      <c r="Q47" s="168"/>
      <c r="R47" s="168"/>
      <c r="S47" s="168"/>
    </row>
    <row r="48" spans="1:48" x14ac:dyDescent="0.3">
      <c r="A48" s="593"/>
      <c r="B48" s="168"/>
      <c r="C48" s="168"/>
      <c r="D48" s="168"/>
      <c r="E48" s="168"/>
      <c r="F48" s="168"/>
      <c r="G48" s="168"/>
      <c r="H48" s="168"/>
      <c r="I48" s="168"/>
      <c r="J48" s="168"/>
      <c r="K48" s="168"/>
      <c r="L48" s="168"/>
      <c r="M48" s="168"/>
      <c r="N48" s="168"/>
      <c r="O48" s="168"/>
      <c r="P48" s="168"/>
      <c r="Q48" s="168"/>
      <c r="R48" s="168"/>
      <c r="S48" s="168"/>
    </row>
    <row r="49" spans="1:58" x14ac:dyDescent="0.3">
      <c r="A49" s="593"/>
      <c r="B49" s="168"/>
      <c r="C49" s="168"/>
      <c r="D49" s="168"/>
      <c r="E49" s="168"/>
      <c r="F49" s="168"/>
      <c r="G49" s="168"/>
      <c r="H49" s="168"/>
      <c r="I49" s="168"/>
      <c r="J49" s="168"/>
      <c r="K49" s="168"/>
      <c r="L49" s="168"/>
      <c r="M49" s="168"/>
      <c r="N49" s="168"/>
      <c r="O49" s="168"/>
      <c r="P49" s="168"/>
      <c r="Q49" s="168"/>
      <c r="R49" s="168"/>
      <c r="S49" s="168"/>
    </row>
    <row r="50" spans="1:58" x14ac:dyDescent="0.3">
      <c r="A50" s="593"/>
      <c r="B50" s="168"/>
      <c r="C50" s="168"/>
      <c r="D50" s="168"/>
      <c r="E50" s="168"/>
      <c r="F50" s="168"/>
      <c r="G50" s="168"/>
      <c r="H50" s="168"/>
      <c r="I50" s="168"/>
      <c r="J50" s="168"/>
      <c r="K50" s="168"/>
      <c r="L50" s="168"/>
      <c r="M50" s="168"/>
      <c r="N50" s="168"/>
      <c r="O50" s="168"/>
      <c r="P50" s="168"/>
      <c r="Q50" s="168"/>
      <c r="R50" s="168"/>
      <c r="S50" s="168"/>
    </row>
    <row r="51" spans="1:58" x14ac:dyDescent="0.3">
      <c r="A51" s="593"/>
      <c r="B51" s="168"/>
      <c r="C51" s="168"/>
      <c r="D51" s="168"/>
      <c r="E51" s="168"/>
      <c r="F51" s="168"/>
      <c r="G51" s="168"/>
      <c r="H51" s="168"/>
      <c r="I51" s="168"/>
      <c r="J51" s="168"/>
      <c r="K51" s="168"/>
      <c r="L51" s="168"/>
      <c r="M51" s="168"/>
      <c r="N51" s="168"/>
      <c r="O51" s="168"/>
      <c r="P51" s="168"/>
      <c r="Q51" s="168"/>
      <c r="R51" s="168"/>
      <c r="S51" s="168"/>
    </row>
    <row r="52" spans="1:58" ht="31.5" customHeight="1" x14ac:dyDescent="0.3">
      <c r="A52" s="593"/>
      <c r="B52" s="639" t="s">
        <v>74</v>
      </c>
      <c r="C52" s="639"/>
      <c r="D52" s="639"/>
      <c r="E52" s="639"/>
      <c r="F52" s="639"/>
      <c r="G52" s="639"/>
      <c r="H52" s="639"/>
      <c r="I52" s="639"/>
      <c r="J52" s="639"/>
      <c r="K52" s="639"/>
      <c r="L52" s="639"/>
      <c r="M52" s="639"/>
      <c r="N52" s="639"/>
      <c r="O52" s="639"/>
      <c r="P52" s="470"/>
      <c r="Q52" s="561"/>
      <c r="R52" s="561"/>
      <c r="S52" s="378"/>
      <c r="U52" s="18" t="s">
        <v>95</v>
      </c>
      <c r="X52" s="159"/>
      <c r="AC52" s="159"/>
    </row>
    <row r="53" spans="1:58" ht="16.5" customHeight="1" x14ac:dyDescent="0.3">
      <c r="A53" s="593"/>
      <c r="B53" s="641" t="s">
        <v>64</v>
      </c>
      <c r="C53" s="641"/>
      <c r="D53" s="641"/>
      <c r="E53" s="641"/>
      <c r="F53" s="641"/>
      <c r="G53" s="641"/>
      <c r="H53" s="641"/>
      <c r="I53" s="641"/>
      <c r="J53" s="641"/>
      <c r="K53" s="641"/>
      <c r="L53" s="641"/>
      <c r="M53" s="641"/>
      <c r="N53" s="641"/>
      <c r="O53" s="641"/>
      <c r="P53" s="472"/>
      <c r="Q53" s="563"/>
      <c r="R53" s="563"/>
      <c r="S53" s="381"/>
      <c r="V53" s="159">
        <v>2005</v>
      </c>
      <c r="W53" s="159">
        <v>2006</v>
      </c>
      <c r="X53" s="159">
        <v>2007</v>
      </c>
      <c r="Y53" s="159">
        <v>2008</v>
      </c>
      <c r="Z53" s="159">
        <v>2009</v>
      </c>
      <c r="AA53" s="159">
        <v>2010</v>
      </c>
      <c r="AB53" s="159">
        <v>2011</v>
      </c>
      <c r="AC53" s="159">
        <v>2012</v>
      </c>
      <c r="AD53" s="159">
        <v>2013</v>
      </c>
      <c r="AE53" s="159">
        <v>2014</v>
      </c>
      <c r="AF53" s="159">
        <v>2015</v>
      </c>
      <c r="AG53" s="160">
        <v>2016</v>
      </c>
      <c r="AH53" s="159">
        <v>2017</v>
      </c>
      <c r="AI53" s="160">
        <v>2018</v>
      </c>
      <c r="AJ53" s="159">
        <v>2019</v>
      </c>
      <c r="AK53" s="160">
        <v>2020</v>
      </c>
      <c r="AL53" s="159">
        <v>2021</v>
      </c>
      <c r="AM53" s="159">
        <v>2022</v>
      </c>
      <c r="AN53" s="159">
        <v>2023</v>
      </c>
      <c r="AO53" s="159">
        <v>2024</v>
      </c>
      <c r="AP53" s="159">
        <v>2025</v>
      </c>
      <c r="AQ53" s="159">
        <v>2026</v>
      </c>
      <c r="AR53" s="159">
        <v>2027</v>
      </c>
      <c r="AS53" s="159">
        <v>2028</v>
      </c>
      <c r="AT53" s="159">
        <v>2029</v>
      </c>
      <c r="AU53" s="159">
        <v>2030</v>
      </c>
      <c r="AV53" s="159">
        <v>2031</v>
      </c>
      <c r="AW53" s="159">
        <v>2032</v>
      </c>
      <c r="AX53" s="159">
        <v>2033</v>
      </c>
      <c r="AY53" s="159">
        <v>2034</v>
      </c>
      <c r="AZ53" s="159">
        <v>2035</v>
      </c>
      <c r="BA53" s="159">
        <v>2036</v>
      </c>
      <c r="BB53" s="159">
        <v>2037</v>
      </c>
      <c r="BC53" s="159">
        <v>2038</v>
      </c>
      <c r="BD53" s="159">
        <v>2039</v>
      </c>
      <c r="BE53" s="159">
        <v>2040</v>
      </c>
      <c r="BF53" s="159">
        <v>2041</v>
      </c>
    </row>
    <row r="54" spans="1:58" x14ac:dyDescent="0.3">
      <c r="A54" s="593"/>
      <c r="B54" s="146"/>
      <c r="C54" s="132"/>
      <c r="D54" s="152"/>
      <c r="E54" s="152"/>
      <c r="F54" s="152"/>
      <c r="G54" s="132"/>
      <c r="H54" s="132"/>
      <c r="I54" s="152"/>
      <c r="J54" s="134"/>
      <c r="K54" s="152"/>
      <c r="L54" s="152"/>
      <c r="M54" s="152"/>
      <c r="N54" s="134"/>
      <c r="O54" s="134"/>
      <c r="P54" s="152"/>
      <c r="Q54" s="152"/>
      <c r="R54" s="152"/>
      <c r="S54" s="152"/>
      <c r="U54" s="18" t="s">
        <v>52</v>
      </c>
      <c r="V54" s="18" t="e">
        <f>INDEX('Outcome 2 Vision Zero'!$B$13:$U$47,MATCH($B$2,'Outcome 2 Vision Zero'!$A$13:$A$47,0),MATCH(V$53,'Outcome 2 Vision Zero'!$B$12:$U$12,0))</f>
        <v>#N/A</v>
      </c>
      <c r="W54" s="18" t="e">
        <f>INDEX('Outcome 2 Vision Zero'!$B$13:$U$47,MATCH($B$2,'Outcome 2 Vision Zero'!$A$13:$A$47,0),MATCH(W$53,'Outcome 2 Vision Zero'!$B$12:$U$12,0))</f>
        <v>#N/A</v>
      </c>
      <c r="X54" s="18" t="e">
        <f>INDEX('Outcome 2 Vision Zero'!$B$13:$U$47,MATCH($B$2,'Outcome 2 Vision Zero'!$A$13:$A$47,0),MATCH(X$53,'Outcome 2 Vision Zero'!$B$12:$U$12,0))</f>
        <v>#N/A</v>
      </c>
      <c r="Y54" s="18" t="e">
        <f>INDEX('Outcome 2 Vision Zero'!$B$13:$U$47,MATCH($B$2,'Outcome 2 Vision Zero'!$A$13:$A$47,0),MATCH(Y$53,'Outcome 2 Vision Zero'!$B$12:$U$12,0))</f>
        <v>#N/A</v>
      </c>
      <c r="Z54" s="18" t="e">
        <f>INDEX('Outcome 2 Vision Zero'!$B$13:$U$47,MATCH($B$2,'Outcome 2 Vision Zero'!$A$13:$A$47,0),MATCH(Z$53,'Outcome 2 Vision Zero'!$B$12:$U$12,0))</f>
        <v>#N/A</v>
      </c>
      <c r="AA54" s="18" t="e">
        <f>INDEX('Outcome 2 Vision Zero'!$B$13:$U$47,MATCH($B$2,'Outcome 2 Vision Zero'!$A$13:$A$47,0),MATCH(AA$53,'Outcome 2 Vision Zero'!$B$12:$U$12,0))</f>
        <v>#N/A</v>
      </c>
      <c r="AB54" s="18" t="e">
        <f>INDEX('Outcome 2 Vision Zero'!$B$13:$U$47,MATCH($B$2,'Outcome 2 Vision Zero'!$A$13:$A$47,0),MATCH(AB$53,'Outcome 2 Vision Zero'!$B$12:$U$12,0))</f>
        <v>#N/A</v>
      </c>
      <c r="AC54" s="18" t="e">
        <f>INDEX('Outcome 2 Vision Zero'!$B$13:$U$47,MATCH($B$2,'Outcome 2 Vision Zero'!$A$13:$A$47,0),MATCH(AC$53,'Outcome 2 Vision Zero'!$B$12:$U$12,0))</f>
        <v>#N/A</v>
      </c>
      <c r="AD54" s="18" t="e">
        <f>INDEX('Outcome 2 Vision Zero'!$B$13:$U$47,MATCH($B$2,'Outcome 2 Vision Zero'!$A$13:$A$47,0),MATCH(AD$53,'Outcome 2 Vision Zero'!$B$12:$U$12,0))</f>
        <v>#N/A</v>
      </c>
      <c r="AE54" s="18" t="e">
        <f>INDEX('Outcome 2 Vision Zero'!$B$13:$U$47,MATCH($B$2,'Outcome 2 Vision Zero'!$A$13:$A$47,0),MATCH(AE$53,'Outcome 2 Vision Zero'!$B$12:$U$12,0))</f>
        <v>#N/A</v>
      </c>
      <c r="AF54" s="18" t="e">
        <f>INDEX('Outcome 2 Vision Zero'!$B$13:$U$47,MATCH($B$2,'Outcome 2 Vision Zero'!$A$13:$A$47,0),MATCH(AF$53,'Outcome 2 Vision Zero'!$B$12:$U$12,0))</f>
        <v>#N/A</v>
      </c>
      <c r="AG54" s="18" t="e">
        <f>INDEX('Outcome 2 Vision Zero'!$B$13:$U$47,MATCH($B$2,'Outcome 2 Vision Zero'!$A$13:$A$47,0),MATCH(AG$53,'Outcome 2 Vision Zero'!$B$12:$U$12,0))</f>
        <v>#N/A</v>
      </c>
      <c r="AH54" s="18" t="e">
        <f>INDEX('Outcome 2 Vision Zero'!$B$13:$U$47,MATCH($B$2,'Outcome 2 Vision Zero'!$A$13:$A$47,0),MATCH(AH$53,'Outcome 2 Vision Zero'!$B$12:$U$12,0))</f>
        <v>#N/A</v>
      </c>
      <c r="AI54" s="18" t="e">
        <f>INDEX('Outcome 2 Vision Zero'!$B$13:$U$47,MATCH($B$2,'Outcome 2 Vision Zero'!$A$13:$A$47,0),MATCH(AI$53,'Outcome 2 Vision Zero'!$B$12:$U$12,0))</f>
        <v>#N/A</v>
      </c>
      <c r="AJ54" s="18" t="e">
        <f>INDEX('Outcome 2 Vision Zero'!$B$13:$U$47,MATCH($B$2,'Outcome 2 Vision Zero'!$A$13:$A$47,0),MATCH(AJ$53,'Outcome 2 Vision Zero'!$B$12:$U$12,0))</f>
        <v>#N/A</v>
      </c>
    </row>
    <row r="55" spans="1:58" x14ac:dyDescent="0.3">
      <c r="A55" s="593"/>
      <c r="B55" s="640" t="s">
        <v>95</v>
      </c>
      <c r="C55" s="640"/>
      <c r="D55" s="640"/>
      <c r="E55" s="640"/>
      <c r="F55" s="640"/>
      <c r="G55" s="640"/>
      <c r="H55" s="640"/>
      <c r="I55" s="640"/>
      <c r="J55" s="640"/>
      <c r="K55" s="640"/>
      <c r="L55" s="640"/>
      <c r="M55" s="640"/>
      <c r="N55" s="640"/>
      <c r="O55" s="640"/>
      <c r="P55" s="471"/>
      <c r="Q55" s="562"/>
      <c r="R55" s="562"/>
      <c r="S55" s="379"/>
      <c r="U55" s="18" t="s">
        <v>53</v>
      </c>
      <c r="AK55" s="18" t="e">
        <f>INDEX('Outcome 2 Vision Zero'!$B$13:$U$47,MATCH($B$2,'Outcome 2 Vision Zero'!$A$13:$A$47,0),MATCH(AK$53,'Outcome 2 Vision Zero'!$B$12:$U$12,0))</f>
        <v>#N/A</v>
      </c>
      <c r="AL55" s="18" t="e">
        <f>INDEX('Outcome 2 Vision Zero'!$B$13:$U$47,MATCH($B$2,'Outcome 2 Vision Zero'!$A$13:$A$47,0),MATCH(AL$53,'Outcome 2 Vision Zero'!$B$12:$U$12,0))</f>
        <v>#N/A</v>
      </c>
      <c r="AM55" s="18" t="e">
        <f>INDEX('Outcome 2 Vision Zero'!$B$13:$U$47,MATCH($B$2,'Outcome 2 Vision Zero'!$A$13:$A$47,0),MATCH(AM$53,'Outcome 2 Vision Zero'!$B$12:$U$12,0))</f>
        <v>#N/A</v>
      </c>
      <c r="AN55" s="18" t="e">
        <f>INDEX('Outcome 2 Vision Zero'!$B$13:$U$47,MATCH($B$2,'Outcome 2 Vision Zero'!$A$13:$A$47,0),MATCH(AN$53,'Outcome 2 Vision Zero'!$B$12:$U$12,0))</f>
        <v>#N/A</v>
      </c>
      <c r="AO55" s="18" t="e">
        <f>INDEX('Outcome 2 Vision Zero'!$B$13:$U$47,MATCH($B$2,'Outcome 2 Vision Zero'!$A$13:$A$47,0),MATCH(AO$53,'Outcome 2 Vision Zero'!$B$12:$U$12,0))</f>
        <v>#N/A</v>
      </c>
      <c r="AP55" s="18" t="e">
        <f>INDEX('Outcome 2 Vision Zero'!$B$13:$U$47,MATCH($B$2,'Outcome 2 Vision Zero'!$A$13:$A$47,0),MATCH(AP$53,'Outcome 2 Vision Zero'!$B$12:$U$12,0))</f>
        <v>#N/A</v>
      </c>
      <c r="AQ55" s="18" t="e">
        <f>INDEX('Outcome 2 Vision Zero'!$B$13:$U$47,MATCH($B$2,'Outcome 2 Vision Zero'!$A$13:$A$47,0),MATCH(AQ$53,'Outcome 2 Vision Zero'!$B$12:$U$12,0))</f>
        <v>#N/A</v>
      </c>
      <c r="AR55" s="18" t="e">
        <f>INDEX('Outcome 2 Vision Zero'!$B$13:$U$47,MATCH($B$2,'Outcome 2 Vision Zero'!$A$13:$A$47,0),MATCH(AR$53,'Outcome 2 Vision Zero'!$B$12:$U$12,0))</f>
        <v>#N/A</v>
      </c>
      <c r="AS55" s="18" t="e">
        <f>INDEX('Outcome 2 Vision Zero'!$B$13:$U$47,MATCH($B$2,'Outcome 2 Vision Zero'!$A$13:$A$47,0),MATCH(AS$53,'Outcome 2 Vision Zero'!$B$12:$U$12,0))</f>
        <v>#N/A</v>
      </c>
      <c r="AT55" s="18" t="e">
        <f>INDEX('Outcome 2 Vision Zero'!$B$13:$U$47,MATCH($B$2,'Outcome 2 Vision Zero'!$A$13:$A$47,0),MATCH(AT$53,'Outcome 2 Vision Zero'!$B$12:$U$12,0))</f>
        <v>#N/A</v>
      </c>
      <c r="AU55" s="18" t="e">
        <f>INDEX('Outcome 2 Vision Zero'!$B$13:$U$47,MATCH($B$2,'Outcome 2 Vision Zero'!$A$13:$A$47,0),MATCH(AU$53,'Outcome 2 Vision Zero'!$B$12:$U$12,0))</f>
        <v>#N/A</v>
      </c>
      <c r="AV55" s="18" t="e">
        <f>INDEX('Outcome 2 Vision Zero'!$B$13:$U$47,MATCH($B$2,'Outcome 2 Vision Zero'!$A$13:$A$47,0),MATCH(AV$53,'Outcome 2 Vision Zero'!$B$12:$U$12,0))</f>
        <v>#N/A</v>
      </c>
      <c r="AW55" s="18" t="e">
        <f>INDEX('Outcome 2 Vision Zero'!$B$13:$U$47,MATCH($B$2,'Outcome 2 Vision Zero'!$A$13:$A$47,0),MATCH(AW$53,'Outcome 2 Vision Zero'!$B$12:$U$12,0))</f>
        <v>#N/A</v>
      </c>
      <c r="AX55" s="18" t="e">
        <f>INDEX('Outcome 2 Vision Zero'!$B$13:$U$47,MATCH($B$2,'Outcome 2 Vision Zero'!$A$13:$A$47,0),MATCH(AX$53,'Outcome 2 Vision Zero'!$B$12:$U$12,0))</f>
        <v>#N/A</v>
      </c>
      <c r="AY55" s="18" t="e">
        <f>INDEX('Outcome 2 Vision Zero'!$B$13:$U$47,MATCH($B$2,'Outcome 2 Vision Zero'!$A$13:$A$47,0),MATCH(AY$53,'Outcome 2 Vision Zero'!$B$12:$U$12,0))</f>
        <v>#N/A</v>
      </c>
      <c r="AZ55" s="18" t="e">
        <f>INDEX('Outcome 2 Vision Zero'!$B$13:$U$47,MATCH($B$2,'Outcome 2 Vision Zero'!$A$13:$A$47,0),MATCH(AZ$53,'Outcome 2 Vision Zero'!$B$12:$U$12,0))</f>
        <v>#N/A</v>
      </c>
      <c r="BA55" s="18" t="e">
        <f>INDEX('Outcome 2 Vision Zero'!$B$13:$U$47,MATCH($B$2,'Outcome 2 Vision Zero'!$A$13:$A$47,0),MATCH(BA$53,'Outcome 2 Vision Zero'!$B$12:$U$12,0))</f>
        <v>#N/A</v>
      </c>
      <c r="BB55" s="18" t="e">
        <f>INDEX('Outcome 2 Vision Zero'!$B$13:$U$47,MATCH($B$2,'Outcome 2 Vision Zero'!$A$13:$A$47,0),MATCH(BB$53,'Outcome 2 Vision Zero'!$B$12:$U$12,0))</f>
        <v>#N/A</v>
      </c>
      <c r="BC55" s="18" t="e">
        <f>INDEX('Outcome 2 Vision Zero'!$B$13:$U$47,MATCH($B$2,'Outcome 2 Vision Zero'!$A$13:$A$47,0),MATCH(BC$53,'Outcome 2 Vision Zero'!$B$12:$U$12,0))</f>
        <v>#N/A</v>
      </c>
      <c r="BD55" s="18" t="e">
        <f>INDEX('Outcome 2 Vision Zero'!$B$13:$U$47,MATCH($B$2,'Outcome 2 Vision Zero'!$A$13:$A$47,0),MATCH(BD$53,'Outcome 2 Vision Zero'!$B$12:$U$12,0))</f>
        <v>#N/A</v>
      </c>
      <c r="BE55" s="18" t="e">
        <f>INDEX('Outcome 2 Vision Zero'!$B$13:$U$47,MATCH($B$2,'Outcome 2 Vision Zero'!$A$13:$A$47,0),MATCH(BE$53,'Outcome 2 Vision Zero'!$B$12:$U$12,0))</f>
        <v>#N/A</v>
      </c>
      <c r="BF55" s="18" t="e">
        <f>INDEX('Outcome 2 Vision Zero'!$B$13:$U$47,MATCH($B$2,'Outcome 2 Vision Zero'!$A$13:$A$47,0),MATCH(BF$53,'Outcome 2 Vision Zero'!$B$12:$U$12,0))</f>
        <v>#N/A</v>
      </c>
    </row>
    <row r="56" spans="1:58" ht="16.5" customHeight="1" x14ac:dyDescent="0.3">
      <c r="A56" s="593"/>
      <c r="B56" s="602" t="s">
        <v>234</v>
      </c>
      <c r="C56" s="602"/>
      <c r="D56" s="602"/>
      <c r="E56" s="602"/>
      <c r="F56" s="628" t="s">
        <v>52</v>
      </c>
      <c r="G56" s="602"/>
      <c r="H56" s="626"/>
      <c r="I56" s="617" t="s">
        <v>265</v>
      </c>
      <c r="J56" s="605"/>
      <c r="K56" s="605"/>
      <c r="L56" s="152"/>
      <c r="M56" s="152"/>
      <c r="N56" s="152"/>
      <c r="O56" s="152"/>
      <c r="P56" s="152"/>
      <c r="Q56" s="152"/>
      <c r="R56" s="152"/>
      <c r="S56" s="152"/>
      <c r="U56" s="18" t="s">
        <v>265</v>
      </c>
      <c r="AM56" s="18" t="e">
        <f>IF(ISNUMBER(I58)=TRUE,I58,NA())</f>
        <v>#N/A</v>
      </c>
      <c r="AU56" s="18" t="e">
        <f>IF(ISNUMBER(J58)=TRUE,J58,NA())</f>
        <v>#N/A</v>
      </c>
      <c r="BF56" s="18" t="e">
        <f>IF(ISNUMBER(K58)=TRUE,K58,NA())</f>
        <v>#N/A</v>
      </c>
    </row>
    <row r="57" spans="1:58" ht="27" x14ac:dyDescent="0.3">
      <c r="A57" s="593"/>
      <c r="B57" s="321" t="s">
        <v>87</v>
      </c>
      <c r="C57" s="321" t="s">
        <v>88</v>
      </c>
      <c r="D57" s="320">
        <v>2015</v>
      </c>
      <c r="E57" s="502">
        <v>2016</v>
      </c>
      <c r="F57" s="321">
        <v>2017</v>
      </c>
      <c r="G57" s="34">
        <v>2018</v>
      </c>
      <c r="H57" s="61">
        <v>2019</v>
      </c>
      <c r="I57" s="429">
        <v>2022</v>
      </c>
      <c r="J57" s="83">
        <v>2030</v>
      </c>
      <c r="K57" s="83">
        <v>2041</v>
      </c>
      <c r="L57" s="152"/>
      <c r="M57" s="152"/>
      <c r="N57" s="152"/>
      <c r="O57" s="152"/>
      <c r="P57" s="152"/>
      <c r="Q57" s="152"/>
      <c r="R57" s="152"/>
      <c r="S57" s="152"/>
    </row>
    <row r="58" spans="1:58" x14ac:dyDescent="0.3">
      <c r="A58" s="593"/>
      <c r="B58" s="501" t="e">
        <f>INDEX('Outcome 2 Vision Zero'!$B$13:$U$47,MATCH($B$2,'Outcome 2 Vision Zero'!$A$13:$A$47,0),MATCH(B57,'Outcome 2 Vision Zero'!$B$12:$U$12,0))</f>
        <v>#N/A</v>
      </c>
      <c r="C58" s="501" t="e">
        <f>INDEX('Outcome 2 Vision Zero'!$B$13:$U$47,MATCH($B$2,'Outcome 2 Vision Zero'!$A$13:$A$47,0),MATCH(C57,'Outcome 2 Vision Zero'!$B$12:$U$12,0))</f>
        <v>#N/A</v>
      </c>
      <c r="D58" s="501" t="e">
        <f>INDEX('Outcome 2 Vision Zero'!$B$13:$U$47,MATCH($B$2,'Outcome 2 Vision Zero'!$A$13:$A$47,0),MATCH(D57,'Outcome 2 Vision Zero'!$B$12:$U$12,0))</f>
        <v>#N/A</v>
      </c>
      <c r="E58" s="503" t="e">
        <f>INDEX('Outcome 2 Vision Zero'!$B$13:$U$47,MATCH($B$2,'Outcome 2 Vision Zero'!$A$13:$A$47,0),MATCH(E57,'Outcome 2 Vision Zero'!$B$12:$U$12,0))</f>
        <v>#N/A</v>
      </c>
      <c r="F58" s="501" t="e">
        <f>INDEX('Outcome 2 Vision Zero'!$B$13:$U$47,MATCH($B$2,'Outcome 2 Vision Zero'!$A$13:$A$47,0),MATCH(F57,'Outcome 2 Vision Zero'!$B$12:$U$12,0))</f>
        <v>#N/A</v>
      </c>
      <c r="G58" s="546" t="e">
        <f>INDEX('Outcome 2 Vision Zero'!$B$13:$U$47,MATCH($B$2,'Outcome 2 Vision Zero'!$A$13:$A$47,0),MATCH(G57,'Outcome 2 Vision Zero'!$B$12:$U$12,0))</f>
        <v>#N/A</v>
      </c>
      <c r="H58" s="410" t="e">
        <f>INDEX('Outcome 2 Vision Zero'!$B$13:$U$47,MATCH($B$2,'Outcome 2 Vision Zero'!$A$13:$A$47,0),MATCH(H57,'Outcome 2 Vision Zero'!$B$12:$U$12,0))</f>
        <v>#N/A</v>
      </c>
      <c r="I58" s="454" t="e">
        <f>INDEX('Outcome 2 Vision Zero'!$B$13:$X$47,MATCH($B$2,'Outcome 2 Vision Zero'!$A$13:$A$47,0),21)</f>
        <v>#N/A</v>
      </c>
      <c r="J58" s="454" t="e">
        <f>INDEX('Outcome 2 Vision Zero'!$B$13:$X$47,MATCH($B$2,'Outcome 2 Vision Zero'!$A$13:$A$47,0),22)</f>
        <v>#N/A</v>
      </c>
      <c r="K58" s="454" t="e">
        <f>INDEX('Outcome 2 Vision Zero'!$B$13:$X$47,MATCH($B$2,'Outcome 2 Vision Zero'!$A$13:$A$47,0),23)</f>
        <v>#N/A</v>
      </c>
      <c r="L58" s="152"/>
      <c r="M58" s="152"/>
      <c r="N58" s="152"/>
      <c r="O58" s="152"/>
      <c r="P58" s="152"/>
      <c r="Q58" s="152"/>
      <c r="R58" s="152"/>
      <c r="S58" s="152"/>
    </row>
    <row r="59" spans="1:58" ht="28.5" customHeight="1" x14ac:dyDescent="0.3">
      <c r="A59" s="593"/>
      <c r="B59" s="152"/>
      <c r="C59" s="152"/>
      <c r="D59" s="152"/>
      <c r="E59" s="152"/>
      <c r="F59" s="152"/>
      <c r="G59" s="152"/>
      <c r="H59" s="152"/>
      <c r="I59" s="152"/>
      <c r="J59" s="152"/>
      <c r="K59" s="152"/>
      <c r="L59" s="152"/>
      <c r="M59" s="152"/>
      <c r="N59" s="152"/>
      <c r="O59" s="152"/>
      <c r="P59" s="152"/>
      <c r="Q59" s="152"/>
      <c r="R59" s="152"/>
      <c r="S59" s="152"/>
    </row>
    <row r="60" spans="1:58" ht="27" customHeight="1" x14ac:dyDescent="0.3">
      <c r="A60" s="593"/>
      <c r="B60" s="152"/>
      <c r="C60" s="152"/>
      <c r="D60" s="152"/>
      <c r="E60" s="152"/>
      <c r="F60" s="152"/>
      <c r="G60" s="152"/>
      <c r="H60" s="152"/>
      <c r="I60" s="152"/>
      <c r="J60" s="152"/>
      <c r="K60" s="152"/>
      <c r="L60" s="152"/>
      <c r="M60" s="152"/>
      <c r="N60" s="152"/>
      <c r="O60" s="152"/>
      <c r="P60" s="152"/>
      <c r="Q60" s="152"/>
      <c r="R60" s="152"/>
      <c r="S60" s="152"/>
    </row>
    <row r="61" spans="1:58" ht="19.5" customHeight="1" x14ac:dyDescent="0.3">
      <c r="A61" s="593"/>
      <c r="B61" s="152"/>
      <c r="C61" s="617" t="s">
        <v>53</v>
      </c>
      <c r="D61" s="605"/>
      <c r="E61" s="605"/>
      <c r="F61" s="523"/>
      <c r="G61" s="152"/>
      <c r="H61" s="152"/>
      <c r="I61" s="152"/>
      <c r="J61" s="152"/>
      <c r="K61" s="152"/>
      <c r="L61" s="152"/>
      <c r="M61" s="152"/>
      <c r="N61" s="152"/>
      <c r="O61" s="152"/>
      <c r="P61" s="152"/>
      <c r="Q61" s="152"/>
      <c r="R61" s="152"/>
      <c r="S61" s="152"/>
    </row>
    <row r="62" spans="1:58" ht="29.25" customHeight="1" x14ac:dyDescent="0.3">
      <c r="A62" s="593"/>
      <c r="B62" s="152"/>
      <c r="C62" s="83">
        <v>2022</v>
      </c>
      <c r="D62" s="83">
        <v>2030</v>
      </c>
      <c r="E62" s="83">
        <v>2041</v>
      </c>
      <c r="F62" s="521"/>
      <c r="G62" s="152"/>
      <c r="H62" s="152"/>
      <c r="I62" s="152"/>
      <c r="J62" s="152"/>
      <c r="K62" s="152"/>
      <c r="L62" s="152"/>
      <c r="M62" s="152"/>
      <c r="N62" s="152"/>
      <c r="O62" s="152"/>
      <c r="P62" s="152"/>
      <c r="Q62" s="152"/>
      <c r="R62" s="152"/>
      <c r="S62" s="152"/>
    </row>
    <row r="63" spans="1:58" ht="29.25" customHeight="1" x14ac:dyDescent="0.3">
      <c r="A63" s="593"/>
      <c r="B63" s="152"/>
      <c r="C63" s="282" t="e">
        <f>INDEX('Outcome 2 Vision Zero'!$B$13:$U$47,MATCH($B$2,'Outcome 2 Vision Zero'!$A$13:$A$47,0),MATCH(C62,'Outcome 2 Vision Zero'!$B$12:$U$12,0))</f>
        <v>#N/A</v>
      </c>
      <c r="D63" s="282" t="e">
        <f>INDEX('Outcome 2 Vision Zero'!$B$13:$U$47,MATCH($B$2,'Outcome 2 Vision Zero'!$A$13:$A$47,0),MATCH(D62,'Outcome 2 Vision Zero'!$B$12:$U$12,0))</f>
        <v>#N/A</v>
      </c>
      <c r="E63" s="282" t="e">
        <f>INDEX('Outcome 2 Vision Zero'!$B$13:$U$47,MATCH($B$2,'Outcome 2 Vision Zero'!$A$13:$A$47,0),MATCH(E62,'Outcome 2 Vision Zero'!$B$12:$U$12,0))</f>
        <v>#N/A</v>
      </c>
      <c r="F63" s="545"/>
      <c r="G63" s="152"/>
      <c r="H63" s="152"/>
      <c r="I63" s="152"/>
      <c r="J63" s="152"/>
      <c r="K63" s="152"/>
      <c r="L63" s="152"/>
      <c r="M63" s="152"/>
      <c r="N63" s="152"/>
      <c r="O63" s="152"/>
      <c r="P63" s="152"/>
      <c r="Q63" s="152"/>
      <c r="R63" s="152"/>
      <c r="S63" s="152"/>
    </row>
    <row r="64" spans="1:58" ht="29.25" customHeight="1" x14ac:dyDescent="0.3">
      <c r="A64" s="593"/>
      <c r="B64" s="152"/>
      <c r="C64" s="152"/>
      <c r="D64" s="152"/>
      <c r="E64" s="152"/>
      <c r="F64" s="152"/>
      <c r="G64" s="152"/>
      <c r="H64" s="152"/>
      <c r="I64" s="152"/>
      <c r="J64" s="152"/>
      <c r="K64" s="152"/>
      <c r="L64" s="152"/>
      <c r="M64" s="152"/>
      <c r="N64" s="152"/>
      <c r="O64" s="152"/>
      <c r="P64" s="152"/>
      <c r="Q64" s="152"/>
      <c r="R64" s="152"/>
      <c r="S64" s="152"/>
    </row>
    <row r="65" spans="1:62" ht="29.25" customHeight="1" x14ac:dyDescent="0.3">
      <c r="A65" s="593"/>
      <c r="B65" s="152"/>
      <c r="C65" s="152"/>
      <c r="D65" s="152"/>
      <c r="E65" s="152"/>
      <c r="F65" s="152"/>
      <c r="G65" s="152"/>
      <c r="H65" s="152"/>
      <c r="I65" s="152"/>
      <c r="J65" s="152"/>
      <c r="K65" s="152"/>
      <c r="L65" s="152"/>
      <c r="M65" s="152"/>
      <c r="N65" s="152"/>
      <c r="O65" s="152"/>
      <c r="P65" s="152"/>
      <c r="Q65" s="152"/>
      <c r="R65" s="152"/>
      <c r="S65" s="152"/>
    </row>
    <row r="66" spans="1:62" ht="19.5" customHeight="1" x14ac:dyDescent="0.3">
      <c r="A66" s="593"/>
      <c r="B66" s="152"/>
      <c r="C66" s="152"/>
      <c r="D66" s="152"/>
      <c r="E66" s="152"/>
      <c r="F66" s="152"/>
      <c r="G66" s="152"/>
      <c r="H66" s="152"/>
      <c r="I66" s="152"/>
      <c r="J66" s="152"/>
      <c r="K66" s="152"/>
      <c r="L66" s="152"/>
      <c r="M66" s="152"/>
      <c r="N66" s="152"/>
      <c r="O66" s="152"/>
      <c r="P66" s="152"/>
      <c r="Q66" s="152"/>
      <c r="R66" s="152"/>
      <c r="S66" s="152"/>
    </row>
    <row r="67" spans="1:62" x14ac:dyDescent="0.3">
      <c r="A67" s="593"/>
      <c r="B67" s="152"/>
      <c r="C67" s="152"/>
      <c r="D67" s="152"/>
      <c r="E67" s="152"/>
      <c r="F67" s="152"/>
      <c r="G67" s="152"/>
      <c r="H67" s="152"/>
      <c r="I67" s="152"/>
      <c r="J67" s="152"/>
      <c r="K67" s="152"/>
      <c r="L67" s="152"/>
      <c r="M67" s="152"/>
      <c r="N67" s="152"/>
      <c r="O67" s="152"/>
      <c r="P67" s="152"/>
      <c r="Q67" s="152"/>
      <c r="R67" s="152"/>
      <c r="S67" s="152"/>
    </row>
    <row r="68" spans="1:62" ht="31.5" customHeight="1" x14ac:dyDescent="0.3">
      <c r="A68" s="593"/>
      <c r="B68" s="627" t="s">
        <v>75</v>
      </c>
      <c r="C68" s="627"/>
      <c r="D68" s="627"/>
      <c r="E68" s="627"/>
      <c r="F68" s="627"/>
      <c r="G68" s="627"/>
      <c r="H68" s="627"/>
      <c r="I68" s="627"/>
      <c r="J68" s="627"/>
      <c r="K68" s="627"/>
      <c r="L68" s="627"/>
      <c r="M68" s="627"/>
      <c r="N68" s="627"/>
      <c r="O68" s="627"/>
      <c r="P68" s="474"/>
      <c r="Q68" s="555"/>
      <c r="R68" s="555"/>
      <c r="S68" s="370"/>
    </row>
    <row r="69" spans="1:62" ht="16.5" customHeight="1" x14ac:dyDescent="0.3">
      <c r="A69" s="593"/>
      <c r="B69" s="642" t="s">
        <v>107</v>
      </c>
      <c r="C69" s="642"/>
      <c r="D69" s="642"/>
      <c r="E69" s="642"/>
      <c r="F69" s="642"/>
      <c r="G69" s="642"/>
      <c r="H69" s="642"/>
      <c r="I69" s="642"/>
      <c r="J69" s="642"/>
      <c r="K69" s="642"/>
      <c r="L69" s="642"/>
      <c r="M69" s="642"/>
      <c r="N69" s="642"/>
      <c r="O69" s="294"/>
      <c r="P69" s="294"/>
      <c r="Q69" s="294"/>
      <c r="R69" s="294"/>
      <c r="S69" s="369"/>
    </row>
    <row r="70" spans="1:62" ht="16.5" customHeight="1" x14ac:dyDescent="0.3">
      <c r="A70" s="593"/>
      <c r="B70" s="644" t="s">
        <v>117</v>
      </c>
      <c r="C70" s="644"/>
      <c r="D70" s="644"/>
      <c r="E70" s="644"/>
      <c r="F70" s="644"/>
      <c r="G70" s="644"/>
      <c r="H70" s="644"/>
      <c r="I70" s="644"/>
      <c r="J70" s="644"/>
      <c r="K70" s="644"/>
      <c r="L70" s="644"/>
      <c r="M70" s="644"/>
      <c r="N70" s="644"/>
      <c r="O70" s="175"/>
      <c r="P70" s="175"/>
      <c r="Q70" s="175"/>
      <c r="R70" s="175"/>
      <c r="S70" s="175"/>
      <c r="V70" s="140" t="s">
        <v>117</v>
      </c>
      <c r="W70" s="27"/>
      <c r="X70" s="27"/>
      <c r="Y70" s="27"/>
      <c r="Z70" s="27"/>
      <c r="AA70" s="27"/>
      <c r="AB70" s="27"/>
      <c r="AC70" s="27"/>
      <c r="AD70" s="27"/>
      <c r="AE70" s="27"/>
      <c r="AF70" s="27"/>
      <c r="AG70" s="27"/>
      <c r="AH70" s="27"/>
      <c r="AI70" s="136"/>
      <c r="AJ70" s="136"/>
      <c r="AK70" s="136"/>
      <c r="AL70" s="136"/>
      <c r="AM70" s="136"/>
      <c r="AN70" s="136"/>
      <c r="AO70" s="136"/>
    </row>
    <row r="71" spans="1:62" ht="16.5" customHeight="1" x14ac:dyDescent="0.3">
      <c r="A71" s="593"/>
      <c r="B71" s="614" t="s">
        <v>52</v>
      </c>
      <c r="C71" s="614"/>
      <c r="D71" s="614"/>
      <c r="E71" s="614"/>
      <c r="F71" s="615"/>
      <c r="G71" s="606" t="s">
        <v>265</v>
      </c>
      <c r="H71" s="607"/>
      <c r="I71" s="607"/>
      <c r="J71" s="607"/>
      <c r="K71" s="450"/>
      <c r="L71" s="496"/>
      <c r="M71" s="565"/>
      <c r="N71" s="371"/>
      <c r="O71" s="475"/>
      <c r="P71" s="524"/>
      <c r="Q71" s="565"/>
      <c r="R71" s="565"/>
      <c r="S71" s="175"/>
      <c r="U71" s="140"/>
      <c r="V71" s="159">
        <v>2001</v>
      </c>
      <c r="W71" s="159">
        <v>2002</v>
      </c>
      <c r="X71" s="159">
        <v>2003</v>
      </c>
      <c r="Y71" s="159">
        <v>2004</v>
      </c>
      <c r="Z71" s="159">
        <v>2005</v>
      </c>
      <c r="AA71" s="159">
        <v>2006</v>
      </c>
      <c r="AB71" s="159">
        <v>2007</v>
      </c>
      <c r="AC71" s="159">
        <v>2008</v>
      </c>
      <c r="AD71" s="159">
        <v>2009</v>
      </c>
      <c r="AE71" s="159">
        <v>2010</v>
      </c>
      <c r="AF71" s="159">
        <v>2011</v>
      </c>
      <c r="AG71" s="159">
        <v>2012</v>
      </c>
      <c r="AH71" s="159">
        <v>2013</v>
      </c>
      <c r="AI71" s="159">
        <v>2014</v>
      </c>
      <c r="AJ71" s="159">
        <v>2015</v>
      </c>
      <c r="AK71" s="159">
        <v>2016</v>
      </c>
      <c r="AL71" s="159">
        <v>2017</v>
      </c>
      <c r="AM71" s="159">
        <v>2018</v>
      </c>
      <c r="AN71" s="159">
        <v>2019</v>
      </c>
      <c r="AO71" s="159">
        <v>2020</v>
      </c>
      <c r="AP71" s="159">
        <v>2021</v>
      </c>
      <c r="AQ71" s="159">
        <v>2022</v>
      </c>
      <c r="AR71" s="159">
        <v>2023</v>
      </c>
      <c r="AS71" s="159">
        <v>2024</v>
      </c>
      <c r="AT71" s="159">
        <v>2025</v>
      </c>
      <c r="AU71" s="159">
        <v>2026</v>
      </c>
      <c r="AV71" s="159">
        <v>2027</v>
      </c>
      <c r="AW71" s="159">
        <v>2028</v>
      </c>
      <c r="AX71" s="159">
        <v>2029</v>
      </c>
      <c r="AY71" s="159">
        <v>2030</v>
      </c>
      <c r="AZ71" s="159">
        <v>2031</v>
      </c>
      <c r="BA71" s="159">
        <v>2032</v>
      </c>
      <c r="BB71" s="159">
        <v>2033</v>
      </c>
      <c r="BC71" s="159">
        <v>2034</v>
      </c>
      <c r="BD71" s="159">
        <v>2035</v>
      </c>
      <c r="BE71" s="159">
        <v>2036</v>
      </c>
      <c r="BF71" s="159">
        <v>2037</v>
      </c>
      <c r="BG71" s="159">
        <v>2038</v>
      </c>
      <c r="BH71" s="159">
        <v>2039</v>
      </c>
      <c r="BI71" s="159">
        <v>2040</v>
      </c>
      <c r="BJ71" s="159">
        <v>2041</v>
      </c>
    </row>
    <row r="72" spans="1:62" ht="40.5" x14ac:dyDescent="0.3">
      <c r="A72" s="593"/>
      <c r="B72" s="320">
        <v>2014</v>
      </c>
      <c r="C72" s="320">
        <v>2015</v>
      </c>
      <c r="D72" s="320">
        <v>2016</v>
      </c>
      <c r="E72" s="320">
        <v>2017</v>
      </c>
      <c r="F72" s="61">
        <v>2018</v>
      </c>
      <c r="G72" s="449" t="s">
        <v>111</v>
      </c>
      <c r="H72" s="449" t="s">
        <v>110</v>
      </c>
      <c r="I72" s="83">
        <v>2021</v>
      </c>
      <c r="J72" s="83">
        <v>2041</v>
      </c>
      <c r="K72" s="158"/>
      <c r="L72" s="158"/>
      <c r="M72" s="158"/>
      <c r="N72" s="158"/>
      <c r="O72" s="158"/>
      <c r="P72" s="158"/>
      <c r="Q72" s="158"/>
      <c r="R72" s="158"/>
      <c r="S72" s="175"/>
      <c r="U72" s="140" t="s">
        <v>52</v>
      </c>
      <c r="V72" s="164" t="e">
        <f>INDEX('Outcome 3a reduce traffic'!$B$10:$W$77,MATCH($B$2,'Outcome 3a reduce traffic'!$A$10:$A$77,0),MATCH(V$71,'Outcome 3a reduce traffic'!$B$9:$W$9,0))</f>
        <v>#N/A</v>
      </c>
      <c r="W72" s="164" t="e">
        <f>INDEX('Outcome 3a reduce traffic'!$B$10:$W$77,MATCH($B$2,'Outcome 3a reduce traffic'!$A$10:$A$77,0),MATCH(W$71,'Outcome 3a reduce traffic'!$B$9:$W$9,0))</f>
        <v>#N/A</v>
      </c>
      <c r="X72" s="164" t="e">
        <f>INDEX('Outcome 3a reduce traffic'!$B$10:$W$77,MATCH($B$2,'Outcome 3a reduce traffic'!$A$10:$A$77,0),MATCH(X$71,'Outcome 3a reduce traffic'!$B$9:$W$9,0))</f>
        <v>#N/A</v>
      </c>
      <c r="Y72" s="164" t="e">
        <f>INDEX('Outcome 3a reduce traffic'!$B$10:$W$77,MATCH($B$2,'Outcome 3a reduce traffic'!$A$10:$A$77,0),MATCH(Y$71,'Outcome 3a reduce traffic'!$B$9:$W$9,0))</f>
        <v>#N/A</v>
      </c>
      <c r="Z72" s="164" t="e">
        <f>INDEX('Outcome 3a reduce traffic'!$B$10:$W$77,MATCH($B$2,'Outcome 3a reduce traffic'!$A$10:$A$77,0),MATCH(Z$71,'Outcome 3a reduce traffic'!$B$9:$W$9,0))</f>
        <v>#N/A</v>
      </c>
      <c r="AA72" s="164" t="e">
        <f>INDEX('Outcome 3a reduce traffic'!$B$10:$W$77,MATCH($B$2,'Outcome 3a reduce traffic'!$A$10:$A$77,0),MATCH(AA$71,'Outcome 3a reduce traffic'!$B$9:$W$9,0))</f>
        <v>#N/A</v>
      </c>
      <c r="AB72" s="164" t="e">
        <f>INDEX('Outcome 3a reduce traffic'!$B$10:$W$77,MATCH($B$2,'Outcome 3a reduce traffic'!$A$10:$A$77,0),MATCH(AB$71,'Outcome 3a reduce traffic'!$B$9:$W$9,0))</f>
        <v>#N/A</v>
      </c>
      <c r="AC72" s="164" t="e">
        <f>INDEX('Outcome 3a reduce traffic'!$B$10:$W$77,MATCH($B$2,'Outcome 3a reduce traffic'!$A$10:$A$77,0),MATCH(AC$71,'Outcome 3a reduce traffic'!$B$9:$W$9,0))</f>
        <v>#N/A</v>
      </c>
      <c r="AD72" s="164" t="e">
        <f>INDEX('Outcome 3a reduce traffic'!$B$10:$W$77,MATCH($B$2,'Outcome 3a reduce traffic'!$A$10:$A$77,0),MATCH(AD$71,'Outcome 3a reduce traffic'!$B$9:$W$9,0))</f>
        <v>#N/A</v>
      </c>
      <c r="AE72" s="164" t="e">
        <f>INDEX('Outcome 3a reduce traffic'!$B$10:$W$77,MATCH($B$2,'Outcome 3a reduce traffic'!$A$10:$A$77,0),MATCH(AE$71,'Outcome 3a reduce traffic'!$B$9:$W$9,0))</f>
        <v>#N/A</v>
      </c>
      <c r="AF72" s="164" t="e">
        <f>INDEX('Outcome 3a reduce traffic'!$B$10:$W$77,MATCH($B$2,'Outcome 3a reduce traffic'!$A$10:$A$77,0),MATCH(AF$71,'Outcome 3a reduce traffic'!$B$9:$W$9,0))</f>
        <v>#N/A</v>
      </c>
      <c r="AG72" s="164" t="e">
        <f>INDEX('Outcome 3a reduce traffic'!$B$10:$W$77,MATCH($B$2,'Outcome 3a reduce traffic'!$A$10:$A$77,0),MATCH(AG$71,'Outcome 3a reduce traffic'!$B$9:$W$9,0))</f>
        <v>#N/A</v>
      </c>
      <c r="AH72" s="164" t="e">
        <f>INDEX('Outcome 3a reduce traffic'!$B$10:$W$77,MATCH($B$2,'Outcome 3a reduce traffic'!$A$10:$A$77,0),MATCH(AH$71,'Outcome 3a reduce traffic'!$B$9:$W$9,0))</f>
        <v>#N/A</v>
      </c>
      <c r="AI72" s="164" t="e">
        <f>INDEX('Outcome 3a reduce traffic'!$B$10:$W$77,MATCH($B$2,'Outcome 3a reduce traffic'!$A$10:$A$77,0),MATCH(AI$71,'Outcome 3a reduce traffic'!$B$9:$W$9,0))</f>
        <v>#N/A</v>
      </c>
      <c r="AJ72" s="164" t="e">
        <f>INDEX('Outcome 3a reduce traffic'!$B$10:$W$77,MATCH($B$2,'Outcome 3a reduce traffic'!$A$10:$A$77,0),MATCH(AJ$71,'Outcome 3a reduce traffic'!$B$9:$W$9,0))</f>
        <v>#N/A</v>
      </c>
      <c r="AK72" s="164" t="e">
        <f>INDEX('Outcome 3a reduce traffic'!$B$10:$W$77,MATCH($B$2,'Outcome 3a reduce traffic'!$A$10:$A$77,0),MATCH(AK$71,'Outcome 3a reduce traffic'!$B$9:$W$9,0))</f>
        <v>#N/A</v>
      </c>
      <c r="AL72" s="164" t="e">
        <f>INDEX('Outcome 3a reduce traffic'!$B$10:$W$77,MATCH($B$2,'Outcome 3a reduce traffic'!$A$10:$A$77,0),MATCH(AL$71,'Outcome 3a reduce traffic'!$B$9:$W$9,0))</f>
        <v>#N/A</v>
      </c>
      <c r="AM72" s="164" t="e">
        <f>INDEX('Outcome 3a reduce traffic'!$B$10:$W$77,MATCH($B$2,'Outcome 3a reduce traffic'!$A$10:$A$77,0),MATCH(AM$71,'Outcome 3a reduce traffic'!$B$9:$W$9,0))</f>
        <v>#N/A</v>
      </c>
      <c r="AN72" s="164"/>
      <c r="AO72" s="140"/>
      <c r="AP72" s="140"/>
      <c r="AQ72" s="140"/>
      <c r="AR72" s="140"/>
      <c r="AS72" s="140"/>
      <c r="AT72" s="140"/>
      <c r="AU72" s="140"/>
      <c r="AV72" s="140"/>
      <c r="AW72" s="140"/>
      <c r="AX72" s="140"/>
      <c r="AY72" s="140"/>
      <c r="AZ72" s="140"/>
      <c r="BA72" s="140"/>
      <c r="BB72" s="140"/>
      <c r="BC72" s="140"/>
      <c r="BD72" s="140"/>
      <c r="BE72" s="140"/>
      <c r="BF72" s="140"/>
      <c r="BG72" s="140"/>
      <c r="BH72" s="140"/>
      <c r="BI72" s="140"/>
      <c r="BJ72" s="140"/>
    </row>
    <row r="73" spans="1:62" x14ac:dyDescent="0.3">
      <c r="A73" s="593"/>
      <c r="B73" s="407" t="e">
        <f>INDEX('Outcome 3a reduce traffic'!$O$10:$W$76,MATCH($B$2,'Outcome 3a reduce traffic'!$A$10:$A$77,0),MATCH(B$72,'Outcome 3a reduce traffic'!$O$9:$W$9,0))</f>
        <v>#N/A</v>
      </c>
      <c r="C73" s="407" t="e">
        <f>INDEX('Outcome 3a reduce traffic'!$O$10:$W$76,MATCH($B$2,'Outcome 3a reduce traffic'!$A$10:$A$77,0),MATCH(C$72,'Outcome 3a reduce traffic'!$O$9:$W$9,0))</f>
        <v>#N/A</v>
      </c>
      <c r="D73" s="407" t="e">
        <f>INDEX('Outcome 3a reduce traffic'!$O$10:$W$76,MATCH($B$2,'Outcome 3a reduce traffic'!$A$10:$A$77,0),MATCH(D$72,'Outcome 3a reduce traffic'!$O$9:$W$9,0))</f>
        <v>#N/A</v>
      </c>
      <c r="E73" s="407" t="e">
        <f>INDEX('Outcome 3a reduce traffic'!$O$10:$W$76,MATCH($B$2,'Outcome 3a reduce traffic'!$A$10:$A$77,0),MATCH(E$72,'Outcome 3a reduce traffic'!$O$9:$W$9,0))</f>
        <v>#N/A</v>
      </c>
      <c r="F73" s="147" t="e">
        <f>INDEX('Outcome 3a reduce traffic'!$O$10:$W$76,MATCH($B$2,'Outcome 3a reduce traffic'!$A$10:$A$77,0),MATCH(F$72,'Outcome 3a reduce traffic'!$O$9:$W$9,0))</f>
        <v>#N/A</v>
      </c>
      <c r="G73" s="163" t="e">
        <f>IF(I73&gt;0,(I73-$C73)/$C73,NA())</f>
        <v>#N/A</v>
      </c>
      <c r="H73" s="163" t="e">
        <f>IF(J73&gt;0,(J73-$C73)/$C73,NA())</f>
        <v>#N/A</v>
      </c>
      <c r="I73" s="162" t="e">
        <f>INDEX('Outcome 3a reduce traffic'!$B$11:$Y$77,MATCH($B$2,'Outcome 3a reduce traffic'!$A$11:$A$77,0),23)</f>
        <v>#N/A</v>
      </c>
      <c r="J73" s="162" t="e">
        <f>INDEX('Outcome 3a reduce traffic'!$B$11:$Y$77,MATCH($B$2,'Outcome 3a reduce traffic'!$A$11:$A$77,0),24)</f>
        <v>#N/A</v>
      </c>
      <c r="K73" s="181" t="s">
        <v>215</v>
      </c>
      <c r="L73" s="181"/>
      <c r="M73" s="181"/>
      <c r="N73" s="181"/>
      <c r="O73" s="181"/>
      <c r="P73" s="181"/>
      <c r="Q73" s="181"/>
      <c r="R73" s="181"/>
      <c r="S73" s="175"/>
      <c r="U73" s="140" t="s">
        <v>213</v>
      </c>
      <c r="V73" s="164"/>
      <c r="W73" s="164"/>
      <c r="X73" s="164"/>
      <c r="Y73" s="140"/>
      <c r="Z73" s="140"/>
      <c r="AA73" s="140"/>
      <c r="AB73" s="140"/>
      <c r="AC73" s="140"/>
      <c r="AD73" s="140"/>
      <c r="AE73" s="140"/>
      <c r="AF73" s="140"/>
      <c r="AG73" s="140"/>
      <c r="AH73" s="140"/>
      <c r="AI73" s="140"/>
      <c r="AJ73" s="140"/>
      <c r="AK73" s="140"/>
      <c r="AL73" s="140"/>
      <c r="AM73" s="165"/>
      <c r="AN73" s="165" t="e">
        <f>INDEX('Outcome 3a reduce traffic'!$O$10:$W$77,MATCH($B$2,'Outcome 3a reduce traffic'!$A$10:$A$77,0),MATCH(AN$71,'Outcome 3a reduce traffic'!$O$9:$W$9,0))</f>
        <v>#N/A</v>
      </c>
      <c r="AO73" s="165" t="e">
        <f>INDEX('Outcome 3a reduce traffic'!$O$10:$W$77,MATCH($B$2,'Outcome 3a reduce traffic'!$A$10:$A$77,0),MATCH(AO$71,'Outcome 3a reduce traffic'!$O$9:$W$9,0))</f>
        <v>#N/A</v>
      </c>
      <c r="AP73" s="165" t="e">
        <f>INDEX('Outcome 3a reduce traffic'!$O$10:$W$77,MATCH($B$2,'Outcome 3a reduce traffic'!$A$10:$A$77,0),MATCH(AP$71,'Outcome 3a reduce traffic'!$O$9:$W$9,0))</f>
        <v>#N/A</v>
      </c>
      <c r="AQ73" s="165" t="e">
        <f>INDEX('Outcome 3a reduce traffic'!$O$10:$W$77,MATCH($B$2,'Outcome 3a reduce traffic'!$A$10:$A$77,0),MATCH(AQ$71,'Outcome 3a reduce traffic'!$O$9:$W$9,0))</f>
        <v>#N/A</v>
      </c>
      <c r="AR73" s="165" t="e">
        <f>INDEX('Outcome 3a reduce traffic'!$O$10:$W$77,MATCH($B$2,'Outcome 3a reduce traffic'!$A$10:$A$77,0),MATCH(AR$71,'Outcome 3a reduce traffic'!$O$9:$W$9,0))</f>
        <v>#N/A</v>
      </c>
      <c r="AS73" s="165" t="e">
        <f>INDEX('Outcome 3a reduce traffic'!$O$10:$W$77,MATCH($B$2,'Outcome 3a reduce traffic'!$A$10:$A$77,0),MATCH(AS$71,'Outcome 3a reduce traffic'!$O$9:$W$9,0))</f>
        <v>#N/A</v>
      </c>
      <c r="AT73" s="165" t="e">
        <f>INDEX('Outcome 3a reduce traffic'!$O$10:$W$77,MATCH($B$2,'Outcome 3a reduce traffic'!$A$10:$A$77,0),MATCH(AT$71,'Outcome 3a reduce traffic'!$O$9:$W$9,0))</f>
        <v>#N/A</v>
      </c>
      <c r="AU73" s="165" t="e">
        <f>INDEX('Outcome 3a reduce traffic'!$O$10:$W$77,MATCH($B$2,'Outcome 3a reduce traffic'!$A$10:$A$77,0),MATCH(AU$71,'Outcome 3a reduce traffic'!$O$9:$W$9,0))</f>
        <v>#N/A</v>
      </c>
      <c r="AV73" s="165" t="e">
        <f>INDEX('Outcome 3a reduce traffic'!$O$10:$W$77,MATCH($B$2,'Outcome 3a reduce traffic'!$A$10:$A$77,0),MATCH(AV$71,'Outcome 3a reduce traffic'!$O$9:$W$9,0))</f>
        <v>#N/A</v>
      </c>
      <c r="AW73" s="165" t="e">
        <f>INDEX('Outcome 3a reduce traffic'!$O$10:$W$77,MATCH($B$2,'Outcome 3a reduce traffic'!$A$10:$A$77,0),MATCH(AW$71,'Outcome 3a reduce traffic'!$O$9:$W$9,0))</f>
        <v>#N/A</v>
      </c>
      <c r="AX73" s="165" t="e">
        <f>INDEX('Outcome 3a reduce traffic'!$O$10:$W$77,MATCH($B$2,'Outcome 3a reduce traffic'!$A$10:$A$77,0),MATCH(AX$71,'Outcome 3a reduce traffic'!$O$9:$W$9,0))</f>
        <v>#N/A</v>
      </c>
      <c r="AY73" s="165" t="e">
        <f>INDEX('Outcome 3a reduce traffic'!$O$10:$W$77,MATCH($B$2,'Outcome 3a reduce traffic'!$A$10:$A$77,0),MATCH(AY$71,'Outcome 3a reduce traffic'!$O$9:$W$9,0))</f>
        <v>#N/A</v>
      </c>
      <c r="AZ73" s="165" t="e">
        <f>INDEX('Outcome 3a reduce traffic'!$O$10:$W$77,MATCH($B$2,'Outcome 3a reduce traffic'!$A$10:$A$77,0),MATCH(AZ$71,'Outcome 3a reduce traffic'!$O$9:$W$9,0))</f>
        <v>#N/A</v>
      </c>
      <c r="BA73" s="165" t="e">
        <f>INDEX('Outcome 3a reduce traffic'!$O$10:$W$77,MATCH($B$2,'Outcome 3a reduce traffic'!$A$10:$A$77,0),MATCH(BA$71,'Outcome 3a reduce traffic'!$O$9:$W$9,0))</f>
        <v>#N/A</v>
      </c>
      <c r="BB73" s="165" t="e">
        <f>INDEX('Outcome 3a reduce traffic'!$O$10:$W$77,MATCH($B$2,'Outcome 3a reduce traffic'!$A$10:$A$77,0),MATCH(BB$71,'Outcome 3a reduce traffic'!$O$9:$W$9,0))</f>
        <v>#N/A</v>
      </c>
      <c r="BC73" s="165" t="e">
        <f>INDEX('Outcome 3a reduce traffic'!$O$10:$W$77,MATCH($B$2,'Outcome 3a reduce traffic'!$A$10:$A$77,0),MATCH(BC$71,'Outcome 3a reduce traffic'!$O$9:$W$9,0))</f>
        <v>#N/A</v>
      </c>
      <c r="BD73" s="165" t="e">
        <f>INDEX('Outcome 3a reduce traffic'!$O$10:$W$77,MATCH($B$2,'Outcome 3a reduce traffic'!$A$10:$A$77,0),MATCH(BD$71,'Outcome 3a reduce traffic'!$O$9:$W$9,0))</f>
        <v>#N/A</v>
      </c>
      <c r="BE73" s="165" t="e">
        <f>INDEX('Outcome 3a reduce traffic'!$O$10:$W$77,MATCH($B$2,'Outcome 3a reduce traffic'!$A$10:$A$77,0),MATCH(BE$71,'Outcome 3a reduce traffic'!$O$9:$W$9,0))</f>
        <v>#N/A</v>
      </c>
      <c r="BF73" s="165" t="e">
        <f>INDEX('Outcome 3a reduce traffic'!$O$10:$W$77,MATCH($B$2,'Outcome 3a reduce traffic'!$A$10:$A$77,0),MATCH(BF$71,'Outcome 3a reduce traffic'!$O$9:$W$9,0))</f>
        <v>#N/A</v>
      </c>
      <c r="BG73" s="165" t="e">
        <f>INDEX('Outcome 3a reduce traffic'!$O$10:$W$77,MATCH($B$2,'Outcome 3a reduce traffic'!$A$10:$A$77,0),MATCH(BG$71,'Outcome 3a reduce traffic'!$O$9:$W$9,0))</f>
        <v>#N/A</v>
      </c>
      <c r="BH73" s="165" t="e">
        <f>INDEX('Outcome 3a reduce traffic'!$O$10:$W$77,MATCH($B$2,'Outcome 3a reduce traffic'!$A$10:$A$77,0),MATCH(BH$71,'Outcome 3a reduce traffic'!$O$9:$W$9,0))</f>
        <v>#N/A</v>
      </c>
      <c r="BI73" s="165" t="e">
        <f>INDEX('Outcome 3a reduce traffic'!$O$10:$W$77,MATCH($B$2,'Outcome 3a reduce traffic'!$A$10:$A$77,0),MATCH(BI$71,'Outcome 3a reduce traffic'!$O$9:$W$9,0))</f>
        <v>#N/A</v>
      </c>
      <c r="BJ73" s="165" t="e">
        <f>INDEX('Outcome 3a reduce traffic'!$O$10:$W$77,MATCH($B$2,'Outcome 3a reduce traffic'!$A$10:$A$77,0),MATCH(BJ$71,'Outcome 3a reduce traffic'!$O$9:$W$9,0))</f>
        <v>#N/A</v>
      </c>
    </row>
    <row r="74" spans="1:62" x14ac:dyDescent="0.3">
      <c r="A74" s="593"/>
      <c r="B74" s="407" t="e">
        <f>INDEX('Outcome 3a reduce traffic'!$O$10:$W$76,MATCH($B$2,'Outcome 3a reduce traffic'!$A$10:$A$77,0),MATCH(B$72,'Outcome 3a reduce traffic'!$O$9:$W$9,0))</f>
        <v>#N/A</v>
      </c>
      <c r="C74" s="407" t="e">
        <f>INDEX('Outcome 3a reduce traffic'!$O$10:$W$76,MATCH($B$2,'Outcome 3a reduce traffic'!$A$10:$A$77,0),MATCH(C$72,'Outcome 3a reduce traffic'!$O$9:$W$9,0))</f>
        <v>#N/A</v>
      </c>
      <c r="D74" s="407" t="e">
        <f>INDEX('Outcome 3a reduce traffic'!$O$10:$W$76,MATCH($B$2,'Outcome 3a reduce traffic'!$A$10:$A$77,0),MATCH(D$72,'Outcome 3a reduce traffic'!$O$9:$W$9,0))</f>
        <v>#N/A</v>
      </c>
      <c r="E74" s="407" t="e">
        <f>INDEX('Outcome 3a reduce traffic'!$O$10:$W$76,MATCH($B$2,'Outcome 3a reduce traffic'!$A$10:$A$77,0),MATCH(E$72,'Outcome 3a reduce traffic'!$O$9:$W$9,0))</f>
        <v>#N/A</v>
      </c>
      <c r="F74" s="161" t="e">
        <f>INDEX('Outcome 3a reduce traffic'!$O$10:$W$76,MATCH($B$2,'Outcome 3a reduce traffic'!$A$10:$A$77,0),MATCH(F$72,'Outcome 3a reduce traffic'!$O$9:$W$9,0))</f>
        <v>#N/A</v>
      </c>
      <c r="G74" s="163" t="e">
        <f>IF(I74&gt;0,(I74-$C74)/$C74,NA())</f>
        <v>#N/A</v>
      </c>
      <c r="H74" s="163" t="e">
        <f>IF(J74&gt;0,(J74-$C74)/$C74,NA())</f>
        <v>#N/A</v>
      </c>
      <c r="I74" s="162" t="e">
        <f>INDEX('Outcome 3a reduce traffic'!$B$11:$Y$77,(MATCH($B$2,'Outcome 3a reduce traffic'!$A$11:$A$77,0)+1),23)</f>
        <v>#N/A</v>
      </c>
      <c r="J74" s="162" t="e">
        <f>INDEX('Outcome 3a reduce traffic'!$B$11:$Y$77,(MATCH($B$2,'Outcome 3a reduce traffic'!$A$11:$A$77,0)+1),24)</f>
        <v>#N/A</v>
      </c>
      <c r="K74" s="181" t="s">
        <v>216</v>
      </c>
      <c r="L74" s="181"/>
      <c r="M74" s="181"/>
      <c r="N74" s="181"/>
      <c r="O74" s="181"/>
      <c r="P74" s="181"/>
      <c r="Q74" s="181"/>
      <c r="R74" s="181"/>
      <c r="S74" s="175"/>
      <c r="U74" s="140" t="s">
        <v>214</v>
      </c>
      <c r="V74" s="140"/>
      <c r="W74" s="140"/>
      <c r="X74" s="140"/>
      <c r="Y74" s="140"/>
      <c r="Z74" s="140"/>
      <c r="AA74" s="140"/>
      <c r="AB74" s="140"/>
      <c r="AC74" s="140"/>
      <c r="AD74" s="140"/>
      <c r="AE74" s="140"/>
      <c r="AF74" s="140"/>
      <c r="AG74" s="140"/>
      <c r="AH74" s="140"/>
      <c r="AI74" s="140"/>
      <c r="AJ74" s="140"/>
      <c r="AK74" s="140"/>
      <c r="AL74" s="140"/>
      <c r="AM74" s="165"/>
      <c r="AN74" s="165" t="e">
        <f>INDEX('Outcome 3a reduce traffic'!$O$10:$W$77,(MATCH($B$2,'Outcome 3a reduce traffic'!$A$10:$A$77,0)+1),MATCH(AN$71,'Outcome 3a reduce traffic'!$O$9:$W$9,0))</f>
        <v>#N/A</v>
      </c>
      <c r="AO74" s="165" t="e">
        <f>INDEX('Outcome 3a reduce traffic'!$O$10:$W$77,(MATCH($B$2,'Outcome 3a reduce traffic'!$A$10:$A$77,0)+1),MATCH(AO$71,'Outcome 3a reduce traffic'!$O$9:$W$9,0))</f>
        <v>#N/A</v>
      </c>
      <c r="AP74" s="165" t="e">
        <f>INDEX('Outcome 3a reduce traffic'!$O$10:$W$77,(MATCH($B$2,'Outcome 3a reduce traffic'!$A$10:$A$77,0)+1),MATCH(AP$71,'Outcome 3a reduce traffic'!$O$9:$W$9,0))</f>
        <v>#N/A</v>
      </c>
      <c r="AQ74" s="165" t="e">
        <f>INDEX('Outcome 3a reduce traffic'!$O$10:$W$77,(MATCH($B$2,'Outcome 3a reduce traffic'!$A$10:$A$77,0)+1),MATCH(AQ$71,'Outcome 3a reduce traffic'!$O$9:$W$9,0))</f>
        <v>#N/A</v>
      </c>
      <c r="AR74" s="165" t="e">
        <f>INDEX('Outcome 3a reduce traffic'!$O$10:$W$77,(MATCH($B$2,'Outcome 3a reduce traffic'!$A$10:$A$77,0)+1),MATCH(AR$71,'Outcome 3a reduce traffic'!$O$9:$W$9,0))</f>
        <v>#N/A</v>
      </c>
      <c r="AS74" s="165" t="e">
        <f>INDEX('Outcome 3a reduce traffic'!$O$10:$W$77,(MATCH($B$2,'Outcome 3a reduce traffic'!$A$10:$A$77,0)+1),MATCH(AS$71,'Outcome 3a reduce traffic'!$O$9:$W$9,0))</f>
        <v>#N/A</v>
      </c>
      <c r="AT74" s="165" t="e">
        <f>INDEX('Outcome 3a reduce traffic'!$O$10:$W$77,(MATCH($B$2,'Outcome 3a reduce traffic'!$A$10:$A$77,0)+1),MATCH(AT$71,'Outcome 3a reduce traffic'!$O$9:$W$9,0))</f>
        <v>#N/A</v>
      </c>
      <c r="AU74" s="165" t="e">
        <f>INDEX('Outcome 3a reduce traffic'!$O$10:$W$77,(MATCH($B$2,'Outcome 3a reduce traffic'!$A$10:$A$77,0)+1),MATCH(AU$71,'Outcome 3a reduce traffic'!$O$9:$W$9,0))</f>
        <v>#N/A</v>
      </c>
      <c r="AV74" s="165" t="e">
        <f>INDEX('Outcome 3a reduce traffic'!$O$10:$W$77,(MATCH($B$2,'Outcome 3a reduce traffic'!$A$10:$A$77,0)+1),MATCH(AV$71,'Outcome 3a reduce traffic'!$O$9:$W$9,0))</f>
        <v>#N/A</v>
      </c>
      <c r="AW74" s="165" t="e">
        <f>INDEX('Outcome 3a reduce traffic'!$O$10:$W$77,(MATCH($B$2,'Outcome 3a reduce traffic'!$A$10:$A$77,0)+1),MATCH(AW$71,'Outcome 3a reduce traffic'!$O$9:$W$9,0))</f>
        <v>#N/A</v>
      </c>
      <c r="AX74" s="165" t="e">
        <f>INDEX('Outcome 3a reduce traffic'!$O$10:$W$77,(MATCH($B$2,'Outcome 3a reduce traffic'!$A$10:$A$77,0)+1),MATCH(AX$71,'Outcome 3a reduce traffic'!$O$9:$W$9,0))</f>
        <v>#N/A</v>
      </c>
      <c r="AY74" s="165" t="e">
        <f>INDEX('Outcome 3a reduce traffic'!$O$10:$W$77,(MATCH($B$2,'Outcome 3a reduce traffic'!$A$10:$A$77,0)+1),MATCH(AY$71,'Outcome 3a reduce traffic'!$O$9:$W$9,0))</f>
        <v>#N/A</v>
      </c>
      <c r="AZ74" s="165" t="e">
        <f>INDEX('Outcome 3a reduce traffic'!$O$10:$W$77,(MATCH($B$2,'Outcome 3a reduce traffic'!$A$10:$A$77,0)+1),MATCH(AZ$71,'Outcome 3a reduce traffic'!$O$9:$W$9,0))</f>
        <v>#N/A</v>
      </c>
      <c r="BA74" s="165" t="e">
        <f>INDEX('Outcome 3a reduce traffic'!$O$10:$W$77,(MATCH($B$2,'Outcome 3a reduce traffic'!$A$10:$A$77,0)+1),MATCH(BA$71,'Outcome 3a reduce traffic'!$O$9:$W$9,0))</f>
        <v>#N/A</v>
      </c>
      <c r="BB74" s="165" t="e">
        <f>INDEX('Outcome 3a reduce traffic'!$O$10:$W$77,(MATCH($B$2,'Outcome 3a reduce traffic'!$A$10:$A$77,0)+1),MATCH(BB$71,'Outcome 3a reduce traffic'!$O$9:$W$9,0))</f>
        <v>#N/A</v>
      </c>
      <c r="BC74" s="165" t="e">
        <f>INDEX('Outcome 3a reduce traffic'!$O$10:$W$77,(MATCH($B$2,'Outcome 3a reduce traffic'!$A$10:$A$77,0)+1),MATCH(BC$71,'Outcome 3a reduce traffic'!$O$9:$W$9,0))</f>
        <v>#N/A</v>
      </c>
      <c r="BD74" s="165" t="e">
        <f>INDEX('Outcome 3a reduce traffic'!$O$10:$W$77,(MATCH($B$2,'Outcome 3a reduce traffic'!$A$10:$A$77,0)+1),MATCH(BD$71,'Outcome 3a reduce traffic'!$O$9:$W$9,0))</f>
        <v>#N/A</v>
      </c>
      <c r="BE74" s="165" t="e">
        <f>INDEX('Outcome 3a reduce traffic'!$O$10:$W$77,(MATCH($B$2,'Outcome 3a reduce traffic'!$A$10:$A$77,0)+1),MATCH(BE$71,'Outcome 3a reduce traffic'!$O$9:$W$9,0))</f>
        <v>#N/A</v>
      </c>
      <c r="BF74" s="165" t="e">
        <f>INDEX('Outcome 3a reduce traffic'!$O$10:$W$77,(MATCH($B$2,'Outcome 3a reduce traffic'!$A$10:$A$77,0)+1),MATCH(BF$71,'Outcome 3a reduce traffic'!$O$9:$W$9,0))</f>
        <v>#N/A</v>
      </c>
      <c r="BG74" s="165" t="e">
        <f>INDEX('Outcome 3a reduce traffic'!$O$10:$W$77,(MATCH($B$2,'Outcome 3a reduce traffic'!$A$10:$A$77,0)+1),MATCH(BG$71,'Outcome 3a reduce traffic'!$O$9:$W$9,0))</f>
        <v>#N/A</v>
      </c>
      <c r="BH74" s="165" t="e">
        <f>INDEX('Outcome 3a reduce traffic'!$O$10:$W$77,(MATCH($B$2,'Outcome 3a reduce traffic'!$A$10:$A$77,0)+1),MATCH(BH$71,'Outcome 3a reduce traffic'!$O$9:$W$9,0))</f>
        <v>#N/A</v>
      </c>
      <c r="BI74" s="165" t="e">
        <f>INDEX('Outcome 3a reduce traffic'!$O$10:$W$77,(MATCH($B$2,'Outcome 3a reduce traffic'!$A$10:$A$77,0)+1),MATCH(BI$71,'Outcome 3a reduce traffic'!$O$9:$W$9,0))</f>
        <v>#N/A</v>
      </c>
      <c r="BJ74" s="165" t="e">
        <f>INDEX('Outcome 3a reduce traffic'!$O$10:$W$77,(MATCH($B$2,'Outcome 3a reduce traffic'!$A$10:$A$77,0)+1),MATCH(BJ$71,'Outcome 3a reduce traffic'!$O$9:$W$9,0))</f>
        <v>#N/A</v>
      </c>
    </row>
    <row r="75" spans="1:62" x14ac:dyDescent="0.3">
      <c r="A75" s="593"/>
      <c r="B75" s="157"/>
      <c r="C75" s="135"/>
      <c r="D75" s="153"/>
      <c r="E75" s="153"/>
      <c r="F75" s="153"/>
      <c r="G75" s="135"/>
      <c r="H75" s="135"/>
      <c r="I75" s="153"/>
      <c r="J75" s="158"/>
      <c r="K75" s="158"/>
      <c r="L75" s="158"/>
      <c r="M75" s="158"/>
      <c r="N75" s="158"/>
      <c r="O75" s="158"/>
      <c r="P75" s="158"/>
      <c r="Q75" s="158"/>
      <c r="R75" s="158"/>
      <c r="S75" s="158"/>
      <c r="U75" s="18" t="s">
        <v>266</v>
      </c>
      <c r="AP75" s="455" t="e">
        <f>IF(ISNUMBER(I73)=TRUE,I73,NA())</f>
        <v>#N/A</v>
      </c>
      <c r="BJ75" s="455" t="e">
        <f>IF(ISNUMBER(J73)=TRUE,J73,NA())</f>
        <v>#N/A</v>
      </c>
    </row>
    <row r="76" spans="1:62" x14ac:dyDescent="0.3">
      <c r="A76" s="593"/>
      <c r="B76" s="157"/>
      <c r="C76" s="153"/>
      <c r="D76" s="153"/>
      <c r="E76" s="153"/>
      <c r="F76" s="153"/>
      <c r="G76" s="153"/>
      <c r="H76" s="153"/>
      <c r="I76" s="153"/>
      <c r="J76" s="158"/>
      <c r="K76" s="158"/>
      <c r="L76" s="158"/>
      <c r="M76" s="158"/>
      <c r="N76" s="158"/>
      <c r="O76" s="158"/>
      <c r="P76" s="158"/>
      <c r="Q76" s="158"/>
      <c r="R76" s="158"/>
      <c r="S76" s="158"/>
      <c r="U76" s="18" t="s">
        <v>267</v>
      </c>
      <c r="AP76" s="455" t="e">
        <f>IF(ISNUMBER(I74)=TRUE,I74,NA())</f>
        <v>#N/A</v>
      </c>
      <c r="BJ76" s="455" t="e">
        <f>IF(ISNUMBER(J74)=TRUE,J74,NA())</f>
        <v>#N/A</v>
      </c>
    </row>
    <row r="77" spans="1:62" x14ac:dyDescent="0.3">
      <c r="A77" s="593"/>
      <c r="B77" s="157"/>
      <c r="C77" s="153"/>
      <c r="D77" s="153"/>
      <c r="E77" s="153"/>
      <c r="F77" s="153"/>
      <c r="G77" s="153"/>
      <c r="H77" s="153"/>
      <c r="I77" s="153"/>
      <c r="J77" s="158"/>
      <c r="K77" s="158"/>
      <c r="L77" s="158"/>
      <c r="M77" s="158"/>
      <c r="N77" s="158"/>
      <c r="O77" s="158"/>
      <c r="P77" s="158"/>
      <c r="Q77" s="158"/>
      <c r="R77" s="158"/>
      <c r="S77" s="158"/>
    </row>
    <row r="78" spans="1:62" x14ac:dyDescent="0.3">
      <c r="A78" s="593"/>
      <c r="B78" s="157"/>
      <c r="C78" s="608" t="s">
        <v>53</v>
      </c>
      <c r="D78" s="608"/>
      <c r="E78" s="608"/>
      <c r="F78" s="608"/>
      <c r="G78" s="608"/>
      <c r="H78" s="496"/>
      <c r="I78" s="279"/>
      <c r="J78" s="158"/>
      <c r="K78" s="158"/>
      <c r="L78" s="158"/>
      <c r="M78" s="158"/>
      <c r="N78" s="158"/>
      <c r="O78" s="158"/>
      <c r="P78" s="158"/>
      <c r="Q78" s="158"/>
      <c r="R78" s="158"/>
      <c r="S78" s="158"/>
    </row>
    <row r="79" spans="1:62" ht="40.5" x14ac:dyDescent="0.3">
      <c r="A79" s="593"/>
      <c r="B79" s="157"/>
      <c r="C79" s="92" t="s">
        <v>111</v>
      </c>
      <c r="D79" s="92" t="s">
        <v>110</v>
      </c>
      <c r="E79" s="83">
        <v>2021</v>
      </c>
      <c r="F79" s="83"/>
      <c r="G79" s="83">
        <v>2041</v>
      </c>
      <c r="H79" s="158"/>
      <c r="I79" s="496"/>
      <c r="J79" s="158"/>
      <c r="K79" s="158"/>
      <c r="L79" s="158"/>
      <c r="M79" s="158"/>
      <c r="N79" s="158"/>
      <c r="O79" s="158"/>
      <c r="P79" s="158"/>
      <c r="Q79" s="158"/>
      <c r="R79" s="158"/>
      <c r="S79" s="158"/>
    </row>
    <row r="80" spans="1:62" x14ac:dyDescent="0.3">
      <c r="A80" s="593"/>
      <c r="B80" s="157"/>
      <c r="C80" s="163" t="e">
        <f>INDEX('Outcome 3a reduce traffic'!$O$10:$W$76,MATCH($B$2,'Outcome 3a reduce traffic'!$A$10:$A$77,0),MATCH(C$79,'Outcome 3a reduce traffic'!$O$9:$W$9,0))</f>
        <v>#N/A</v>
      </c>
      <c r="D80" s="163" t="e">
        <f>INDEX('Outcome 3a reduce traffic'!$O$10:$W$76,MATCH($B$2,'Outcome 3a reduce traffic'!$A$10:$A$77,0),MATCH(D$79,'Outcome 3a reduce traffic'!$O$9:$W$9,0))</f>
        <v>#N/A</v>
      </c>
      <c r="E80" s="162" t="e">
        <f>INDEX('Outcome 3a reduce traffic'!$O$10:$W$76,MATCH($B$2,'Outcome 3a reduce traffic'!$A$10:$A$77,0),MATCH(E$79,'Outcome 3a reduce traffic'!$O$9:$W$9,0))</f>
        <v>#N/A</v>
      </c>
      <c r="F80" s="162"/>
      <c r="G80" s="162" t="e">
        <f>INDEX('Outcome 3a reduce traffic'!$O$10:$W$76,MATCH($B$2,'Outcome 3a reduce traffic'!$A$10:$A$77,0),MATCH(G$79,'Outcome 3a reduce traffic'!$O$9:$W$9,0))</f>
        <v>#N/A</v>
      </c>
      <c r="H80" s="181" t="s">
        <v>215</v>
      </c>
      <c r="I80" s="496"/>
      <c r="J80" s="158"/>
      <c r="K80" s="158"/>
      <c r="L80" s="158"/>
      <c r="M80" s="158"/>
      <c r="N80" s="158"/>
      <c r="O80" s="158"/>
      <c r="P80" s="158"/>
      <c r="Q80" s="158"/>
      <c r="R80" s="158"/>
      <c r="S80" s="158"/>
    </row>
    <row r="81" spans="1:62" x14ac:dyDescent="0.3">
      <c r="A81" s="593"/>
      <c r="B81" s="157"/>
      <c r="C81" s="163" t="e">
        <f>INDEX('Outcome 3a reduce traffic'!$O$10:$W$77,(MATCH($B$2,'Outcome 3a reduce traffic'!$A$10:$A$77,0)+1),MATCH(C$79,'Outcome 3a reduce traffic'!$O$9:$W$9,0))</f>
        <v>#N/A</v>
      </c>
      <c r="D81" s="163" t="e">
        <f>INDEX('Outcome 3a reduce traffic'!$O$10:$W$77,(MATCH($B$2,'Outcome 3a reduce traffic'!$A$10:$A$77,0)+1),MATCH(D$79,'Outcome 3a reduce traffic'!$O$9:$W$9,0))</f>
        <v>#N/A</v>
      </c>
      <c r="E81" s="162" t="e">
        <f>INDEX('Outcome 3a reduce traffic'!$O$10:$W$77,(MATCH($B$2,'Outcome 3a reduce traffic'!$A$10:$A$77,0)+1),MATCH(E$79,'Outcome 3a reduce traffic'!$O$9:$W$9,0))</f>
        <v>#N/A</v>
      </c>
      <c r="F81" s="162"/>
      <c r="G81" s="162" t="e">
        <f>INDEX('Outcome 3a reduce traffic'!$O$10:$W$77,(MATCH($B$2,'Outcome 3a reduce traffic'!$A$10:$A$77,0)+1),MATCH(G$79,'Outcome 3a reduce traffic'!$O$9:$W$9,0))</f>
        <v>#N/A</v>
      </c>
      <c r="H81" s="181" t="s">
        <v>216</v>
      </c>
      <c r="I81" s="496"/>
      <c r="J81" s="158"/>
      <c r="K81" s="158"/>
      <c r="L81" s="158"/>
      <c r="M81" s="158"/>
      <c r="N81" s="158"/>
      <c r="O81" s="158"/>
      <c r="P81" s="158"/>
      <c r="Q81" s="158"/>
      <c r="R81" s="158"/>
      <c r="S81" s="158"/>
    </row>
    <row r="82" spans="1:62" x14ac:dyDescent="0.3">
      <c r="A82" s="593"/>
      <c r="B82" s="157"/>
      <c r="C82" s="153"/>
      <c r="D82" s="153"/>
      <c r="E82" s="153"/>
      <c r="F82" s="153"/>
      <c r="G82" s="153"/>
      <c r="H82" s="153"/>
      <c r="I82" s="153"/>
      <c r="J82" s="158"/>
      <c r="K82" s="158"/>
      <c r="L82" s="158"/>
      <c r="M82" s="158"/>
      <c r="N82" s="158"/>
      <c r="O82" s="158"/>
      <c r="P82" s="158"/>
      <c r="Q82" s="158"/>
      <c r="R82" s="158"/>
      <c r="S82" s="158"/>
    </row>
    <row r="83" spans="1:62" x14ac:dyDescent="0.3">
      <c r="A83" s="593"/>
      <c r="B83" s="157"/>
      <c r="C83" s="153"/>
      <c r="D83" s="153"/>
      <c r="E83" s="153"/>
      <c r="F83" s="153"/>
      <c r="G83" s="153"/>
      <c r="H83" s="153"/>
      <c r="I83" s="153"/>
      <c r="J83" s="158"/>
      <c r="K83" s="158"/>
      <c r="L83" s="158"/>
      <c r="M83" s="158"/>
      <c r="N83" s="158"/>
      <c r="O83" s="158"/>
      <c r="P83" s="158"/>
      <c r="Q83" s="158"/>
      <c r="R83" s="158"/>
      <c r="S83" s="158"/>
    </row>
    <row r="84" spans="1:62" x14ac:dyDescent="0.3">
      <c r="A84" s="593"/>
      <c r="B84" s="157"/>
      <c r="C84" s="153"/>
      <c r="D84" s="153"/>
      <c r="E84" s="153"/>
      <c r="F84" s="153"/>
      <c r="G84" s="153"/>
      <c r="H84" s="153"/>
      <c r="I84" s="153"/>
      <c r="J84" s="158"/>
      <c r="K84" s="158"/>
      <c r="L84" s="158"/>
      <c r="M84" s="158"/>
      <c r="N84" s="158"/>
      <c r="O84" s="158"/>
      <c r="P84" s="158"/>
      <c r="Q84" s="158"/>
      <c r="R84" s="158"/>
      <c r="S84" s="158"/>
    </row>
    <row r="85" spans="1:62" x14ac:dyDescent="0.3">
      <c r="A85" s="593"/>
      <c r="B85" s="157"/>
      <c r="C85" s="153"/>
      <c r="D85" s="153"/>
      <c r="E85" s="153"/>
      <c r="F85" s="153"/>
      <c r="G85" s="153"/>
      <c r="H85" s="153"/>
      <c r="I85" s="153"/>
      <c r="J85" s="158"/>
      <c r="K85" s="158"/>
      <c r="L85" s="158"/>
      <c r="M85" s="158"/>
      <c r="N85" s="158"/>
      <c r="O85" s="158"/>
      <c r="P85" s="158"/>
      <c r="Q85" s="158"/>
      <c r="R85" s="158"/>
      <c r="S85" s="158"/>
    </row>
    <row r="86" spans="1:62" ht="18" customHeight="1" x14ac:dyDescent="0.3">
      <c r="A86" s="593"/>
      <c r="B86" s="157"/>
      <c r="C86" s="153"/>
      <c r="D86" s="153"/>
      <c r="E86" s="153"/>
      <c r="F86" s="153"/>
      <c r="G86" s="153"/>
      <c r="H86" s="153"/>
      <c r="I86" s="153"/>
      <c r="J86" s="158"/>
      <c r="K86" s="158"/>
      <c r="L86" s="158"/>
      <c r="M86" s="158"/>
      <c r="N86" s="158"/>
      <c r="O86" s="158"/>
      <c r="P86" s="158"/>
      <c r="Q86" s="158"/>
      <c r="R86" s="158"/>
      <c r="S86" s="158"/>
    </row>
    <row r="87" spans="1:62" ht="16.5" customHeight="1" x14ac:dyDescent="0.3">
      <c r="A87" s="593"/>
      <c r="B87" s="642" t="s">
        <v>66</v>
      </c>
      <c r="C87" s="642"/>
      <c r="D87" s="642"/>
      <c r="E87" s="642"/>
      <c r="F87" s="642"/>
      <c r="G87" s="642"/>
      <c r="H87" s="642"/>
      <c r="I87" s="642"/>
      <c r="J87" s="642"/>
      <c r="K87" s="642"/>
      <c r="L87" s="642"/>
      <c r="M87" s="642"/>
      <c r="N87" s="642"/>
      <c r="O87" s="294"/>
      <c r="P87" s="294"/>
      <c r="Q87" s="294"/>
      <c r="R87" s="294"/>
      <c r="S87" s="294"/>
      <c r="U87" s="18" t="s">
        <v>112</v>
      </c>
    </row>
    <row r="88" spans="1:62" ht="16.5" customHeight="1" x14ac:dyDescent="0.3">
      <c r="A88" s="593"/>
      <c r="B88" s="611" t="s">
        <v>112</v>
      </c>
      <c r="C88" s="611"/>
      <c r="D88" s="611"/>
      <c r="E88" s="611"/>
      <c r="F88" s="611"/>
      <c r="G88" s="611"/>
      <c r="H88" s="611"/>
      <c r="I88" s="611"/>
      <c r="J88" s="174"/>
      <c r="K88" s="174"/>
      <c r="L88" s="174"/>
      <c r="M88" s="174"/>
      <c r="N88" s="174"/>
      <c r="O88" s="174"/>
      <c r="P88" s="174"/>
      <c r="Q88" s="174"/>
      <c r="R88" s="174"/>
      <c r="S88" s="174"/>
      <c r="U88" s="140"/>
      <c r="V88" s="159">
        <v>2001</v>
      </c>
      <c r="W88" s="159">
        <v>2002</v>
      </c>
      <c r="X88" s="159">
        <v>2003</v>
      </c>
      <c r="Y88" s="159">
        <v>2004</v>
      </c>
      <c r="Z88" s="159">
        <v>2005</v>
      </c>
      <c r="AA88" s="159">
        <v>2006</v>
      </c>
      <c r="AB88" s="159">
        <v>2007</v>
      </c>
      <c r="AC88" s="159">
        <v>2008</v>
      </c>
      <c r="AD88" s="159">
        <v>2009</v>
      </c>
      <c r="AE88" s="159">
        <v>2010</v>
      </c>
      <c r="AF88" s="159">
        <v>2011</v>
      </c>
      <c r="AG88" s="159">
        <v>2012</v>
      </c>
      <c r="AH88" s="159">
        <v>2013</v>
      </c>
      <c r="AI88" s="159">
        <v>2014</v>
      </c>
      <c r="AJ88" s="159">
        <v>2015</v>
      </c>
      <c r="AK88" s="159">
        <v>2016</v>
      </c>
      <c r="AL88" s="159">
        <v>2017</v>
      </c>
      <c r="AM88" s="159">
        <v>2018</v>
      </c>
      <c r="AN88" s="159">
        <v>2019</v>
      </c>
      <c r="AO88" s="159">
        <v>2020</v>
      </c>
      <c r="AP88" s="159">
        <v>2021</v>
      </c>
      <c r="AQ88" s="159">
        <v>2022</v>
      </c>
      <c r="AR88" s="159">
        <v>2023</v>
      </c>
      <c r="AS88" s="159">
        <v>2024</v>
      </c>
      <c r="AT88" s="159">
        <v>2025</v>
      </c>
      <c r="AU88" s="159">
        <v>2026</v>
      </c>
      <c r="AV88" s="159">
        <v>2027</v>
      </c>
      <c r="AW88" s="159">
        <v>2028</v>
      </c>
      <c r="AX88" s="159">
        <v>2029</v>
      </c>
      <c r="AY88" s="159">
        <v>2030</v>
      </c>
      <c r="AZ88" s="159">
        <v>2031</v>
      </c>
      <c r="BA88" s="159">
        <v>2032</v>
      </c>
      <c r="BB88" s="159">
        <v>2033</v>
      </c>
      <c r="BC88" s="159">
        <v>2034</v>
      </c>
      <c r="BD88" s="159">
        <v>2035</v>
      </c>
      <c r="BE88" s="159">
        <v>2036</v>
      </c>
      <c r="BF88" s="159">
        <v>2037</v>
      </c>
      <c r="BG88" s="159">
        <v>2038</v>
      </c>
      <c r="BH88" s="159">
        <v>2039</v>
      </c>
      <c r="BI88" s="159">
        <v>2040</v>
      </c>
      <c r="BJ88" s="159">
        <v>2041</v>
      </c>
    </row>
    <row r="89" spans="1:62" ht="16.5" customHeight="1" x14ac:dyDescent="0.3">
      <c r="A89" s="593"/>
      <c r="B89" s="614" t="s">
        <v>52</v>
      </c>
      <c r="C89" s="614"/>
      <c r="D89" s="614"/>
      <c r="E89" s="614"/>
      <c r="F89" s="614"/>
      <c r="G89" s="615"/>
      <c r="H89" s="608" t="s">
        <v>265</v>
      </c>
      <c r="I89" s="608"/>
      <c r="J89" s="158"/>
      <c r="K89" s="158"/>
      <c r="L89" s="158"/>
      <c r="M89" s="158"/>
      <c r="N89" s="158"/>
      <c r="O89" s="158"/>
      <c r="P89" s="158"/>
      <c r="Q89" s="158"/>
      <c r="R89" s="158"/>
      <c r="S89" s="158"/>
      <c r="U89" s="140" t="s">
        <v>52</v>
      </c>
      <c r="V89" s="164" t="e">
        <f>INDEX('Outcome 3c car ownership'!$B$10:$V$76,MATCH($B$2,'Outcome 3c car ownership'!$A$10:$A$76,0),MATCH(V$88,'Outcome 3c car ownership'!$B$9:$V$9,0))</f>
        <v>#N/A</v>
      </c>
      <c r="W89" s="164" t="e">
        <f>INDEX('Outcome 3c car ownership'!$B$10:$V$76,MATCH($B$2,'Outcome 3c car ownership'!$A$10:$A$76,0),MATCH(W$88,'Outcome 3c car ownership'!$B$9:$V$9,0))</f>
        <v>#N/A</v>
      </c>
      <c r="X89" s="164" t="e">
        <f>INDEX('Outcome 3c car ownership'!$B$10:$V$76,MATCH($B$2,'Outcome 3c car ownership'!$A$10:$A$76,0),MATCH(X$88,'Outcome 3c car ownership'!$B$9:$V$9,0))</f>
        <v>#N/A</v>
      </c>
      <c r="Y89" s="164" t="e">
        <f>INDEX('Outcome 3c car ownership'!$B$10:$V$76,MATCH($B$2,'Outcome 3c car ownership'!$A$10:$A$76,0),MATCH(Y$88,'Outcome 3c car ownership'!$B$9:$V$9,0))</f>
        <v>#N/A</v>
      </c>
      <c r="Z89" s="164" t="e">
        <f>INDEX('Outcome 3c car ownership'!$B$10:$V$76,MATCH($B$2,'Outcome 3c car ownership'!$A$10:$A$76,0),MATCH(Z$88,'Outcome 3c car ownership'!$B$9:$V$9,0))</f>
        <v>#N/A</v>
      </c>
      <c r="AA89" s="164" t="e">
        <f>INDEX('Outcome 3c car ownership'!$B$10:$V$76,MATCH($B$2,'Outcome 3c car ownership'!$A$10:$A$76,0),MATCH(AA$88,'Outcome 3c car ownership'!$B$9:$V$9,0))</f>
        <v>#N/A</v>
      </c>
      <c r="AB89" s="164" t="e">
        <f>INDEX('Outcome 3c car ownership'!$B$10:$V$76,MATCH($B$2,'Outcome 3c car ownership'!$A$10:$A$76,0),MATCH(AB$88,'Outcome 3c car ownership'!$B$9:$V$9,0))</f>
        <v>#N/A</v>
      </c>
      <c r="AC89" s="164" t="e">
        <f>INDEX('Outcome 3c car ownership'!$B$10:$V$76,MATCH($B$2,'Outcome 3c car ownership'!$A$10:$A$76,0),MATCH(AC$88,'Outcome 3c car ownership'!$B$9:$V$9,0))</f>
        <v>#N/A</v>
      </c>
      <c r="AD89" s="164" t="e">
        <f>INDEX('Outcome 3c car ownership'!$B$10:$V$76,MATCH($B$2,'Outcome 3c car ownership'!$A$10:$A$76,0),MATCH(AD$88,'Outcome 3c car ownership'!$B$9:$V$9,0))</f>
        <v>#N/A</v>
      </c>
      <c r="AE89" s="164" t="e">
        <f>INDEX('Outcome 3c car ownership'!$B$10:$V$76,MATCH($B$2,'Outcome 3c car ownership'!$A$10:$A$76,0),MATCH(AE$88,'Outcome 3c car ownership'!$B$9:$V$9,0))</f>
        <v>#N/A</v>
      </c>
      <c r="AF89" s="164" t="e">
        <f>INDEX('Outcome 3c car ownership'!$B$10:$V$76,MATCH($B$2,'Outcome 3c car ownership'!$A$10:$A$76,0),MATCH(AF$88,'Outcome 3c car ownership'!$B$9:$V$9,0))</f>
        <v>#N/A</v>
      </c>
      <c r="AG89" s="164" t="e">
        <f>INDEX('Outcome 3c car ownership'!$B$10:$V$76,MATCH($B$2,'Outcome 3c car ownership'!$A$10:$A$76,0),MATCH(AG$88,'Outcome 3c car ownership'!$B$9:$V$9,0))</f>
        <v>#N/A</v>
      </c>
      <c r="AH89" s="164" t="e">
        <f>INDEX('Outcome 3c car ownership'!$B$10:$V$76,MATCH($B$2,'Outcome 3c car ownership'!$A$10:$A$76,0),MATCH(AH$88,'Outcome 3c car ownership'!$B$9:$V$9,0))</f>
        <v>#N/A</v>
      </c>
      <c r="AI89" s="164" t="e">
        <f>INDEX('Outcome 3c car ownership'!$B$10:$V$76,MATCH($B$2,'Outcome 3c car ownership'!$A$10:$A$76,0),MATCH(AI$88,'Outcome 3c car ownership'!$B$9:$V$9,0))</f>
        <v>#N/A</v>
      </c>
      <c r="AJ89" s="164" t="e">
        <f>INDEX('Outcome 3c car ownership'!$B$10:$V$76,MATCH($B$2,'Outcome 3c car ownership'!$A$10:$A$76,0),MATCH(AJ$88,'Outcome 3c car ownership'!$B$9:$V$9,0))</f>
        <v>#N/A</v>
      </c>
      <c r="AK89" s="164" t="e">
        <f>INDEX('Outcome 3c car ownership'!$B$10:$V$76,MATCH($B$2,'Outcome 3c car ownership'!$A$10:$A$76,0),MATCH(AK$88,'Outcome 3c car ownership'!$B$9:$V$9,0))</f>
        <v>#N/A</v>
      </c>
      <c r="AL89" s="164" t="e">
        <f>INDEX('Outcome 3c car ownership'!$B$10:$V$76,MATCH($B$2,'Outcome 3c car ownership'!$A$10:$A$76,0),MATCH(AL$88,'Outcome 3c car ownership'!$B$9:$V$9,0))</f>
        <v>#N/A</v>
      </c>
      <c r="AM89" s="164" t="e">
        <f>INDEX('Outcome 3c car ownership'!$B$10:$V$76,MATCH($B$2,'Outcome 3c car ownership'!$A$10:$A$76,0),MATCH(AM$88,'Outcome 3c car ownership'!$B$9:$V$9,0))</f>
        <v>#N/A</v>
      </c>
      <c r="AN89" s="164" t="e">
        <f>INDEX('Outcome 3c car ownership'!$B$10:$V$76,MATCH($B$2,'Outcome 3c car ownership'!$A$10:$A$76,0),MATCH(AN$88,'Outcome 3c car ownership'!$B$9:$V$9,0))</f>
        <v>#N/A</v>
      </c>
      <c r="AO89" s="140"/>
      <c r="AP89" s="140"/>
      <c r="AQ89" s="140"/>
      <c r="AR89" s="140"/>
      <c r="AS89" s="140"/>
      <c r="AT89" s="140"/>
      <c r="AU89" s="140"/>
      <c r="AV89" s="140"/>
      <c r="AW89" s="140"/>
      <c r="AX89" s="140"/>
      <c r="AY89" s="140"/>
      <c r="AZ89" s="140"/>
      <c r="BA89" s="140"/>
      <c r="BB89" s="140"/>
      <c r="BC89" s="140"/>
      <c r="BD89" s="140"/>
      <c r="BE89" s="140"/>
      <c r="BF89" s="140"/>
      <c r="BG89" s="140"/>
      <c r="BH89" s="140"/>
      <c r="BI89" s="140"/>
      <c r="BJ89" s="140"/>
    </row>
    <row r="90" spans="1:62" ht="16.5" customHeight="1" x14ac:dyDescent="0.3">
      <c r="A90" s="593"/>
      <c r="B90" s="320">
        <v>2014</v>
      </c>
      <c r="C90" s="320">
        <v>2015</v>
      </c>
      <c r="D90" s="320">
        <v>2016</v>
      </c>
      <c r="E90" s="320">
        <v>2017</v>
      </c>
      <c r="F90" s="34">
        <v>2018</v>
      </c>
      <c r="G90" s="61">
        <v>2019</v>
      </c>
      <c r="H90" s="83">
        <v>2021</v>
      </c>
      <c r="I90" s="83">
        <v>2041</v>
      </c>
      <c r="J90" s="158"/>
      <c r="K90" s="158"/>
      <c r="L90" s="158"/>
      <c r="M90" s="158"/>
      <c r="N90" s="158"/>
      <c r="O90" s="158"/>
      <c r="P90" s="158"/>
      <c r="Q90" s="158"/>
      <c r="R90" s="158"/>
      <c r="S90" s="158"/>
      <c r="U90" s="140" t="s">
        <v>53</v>
      </c>
      <c r="V90" s="164"/>
      <c r="W90" s="164"/>
      <c r="X90" s="164"/>
      <c r="Y90" s="140"/>
      <c r="Z90" s="140"/>
      <c r="AA90" s="140"/>
      <c r="AB90" s="140"/>
      <c r="AC90" s="140"/>
      <c r="AD90" s="140"/>
      <c r="AE90" s="140"/>
      <c r="AF90" s="140"/>
      <c r="AG90" s="140"/>
      <c r="AH90" s="140"/>
      <c r="AI90" s="140"/>
      <c r="AJ90" s="140"/>
      <c r="AK90" s="140"/>
      <c r="AL90" s="140"/>
      <c r="AM90" s="164"/>
      <c r="AN90" s="164"/>
      <c r="AO90" s="164" t="e">
        <f>INDEX('Outcome 3c car ownership'!$B$10:$V$76,MATCH($B$2,'Outcome 3c car ownership'!$A$10:$A$76,0),MATCH(AO$88,'Outcome 3c car ownership'!$B$9:$V$9,0))</f>
        <v>#N/A</v>
      </c>
      <c r="AP90" s="164" t="e">
        <f>INDEX('Outcome 3c car ownership'!$B$10:$V$76,MATCH($B$2,'Outcome 3c car ownership'!$A$10:$A$76,0),MATCH(AP$88,'Outcome 3c car ownership'!$B$9:$V$9,0))</f>
        <v>#N/A</v>
      </c>
      <c r="AQ90" s="164" t="e">
        <f>INDEX('Outcome 3c car ownership'!$B$10:$V$76,MATCH($B$2,'Outcome 3c car ownership'!$A$10:$A$76,0),MATCH(AQ$88,'Outcome 3c car ownership'!$B$9:$V$9,0))</f>
        <v>#N/A</v>
      </c>
      <c r="AR90" s="164" t="e">
        <f>INDEX('Outcome 3c car ownership'!$B$10:$V$76,MATCH($B$2,'Outcome 3c car ownership'!$A$10:$A$76,0),MATCH(AR$88,'Outcome 3c car ownership'!$B$9:$V$9,0))</f>
        <v>#N/A</v>
      </c>
      <c r="AS90" s="164" t="e">
        <f>INDEX('Outcome 3c car ownership'!$B$10:$V$76,MATCH($B$2,'Outcome 3c car ownership'!$A$10:$A$76,0),MATCH(AS$88,'Outcome 3c car ownership'!$B$9:$V$9,0))</f>
        <v>#N/A</v>
      </c>
      <c r="AT90" s="164" t="e">
        <f>INDEX('Outcome 3c car ownership'!$B$10:$V$76,MATCH($B$2,'Outcome 3c car ownership'!$A$10:$A$76,0),MATCH(AT$88,'Outcome 3c car ownership'!$B$9:$V$9,0))</f>
        <v>#N/A</v>
      </c>
      <c r="AU90" s="164" t="e">
        <f>INDEX('Outcome 3c car ownership'!$B$10:$V$76,MATCH($B$2,'Outcome 3c car ownership'!$A$10:$A$76,0),MATCH(AU$88,'Outcome 3c car ownership'!$B$9:$V$9,0))</f>
        <v>#N/A</v>
      </c>
      <c r="AV90" s="164" t="e">
        <f>INDEX('Outcome 3c car ownership'!$B$10:$V$76,MATCH($B$2,'Outcome 3c car ownership'!$A$10:$A$76,0),MATCH(AV$88,'Outcome 3c car ownership'!$B$9:$V$9,0))</f>
        <v>#N/A</v>
      </c>
      <c r="AW90" s="164" t="e">
        <f>INDEX('Outcome 3c car ownership'!$B$10:$V$76,MATCH($B$2,'Outcome 3c car ownership'!$A$10:$A$76,0),MATCH(AW$88,'Outcome 3c car ownership'!$B$9:$V$9,0))</f>
        <v>#N/A</v>
      </c>
      <c r="AX90" s="164" t="e">
        <f>INDEX('Outcome 3c car ownership'!$B$10:$V$76,MATCH($B$2,'Outcome 3c car ownership'!$A$10:$A$76,0),MATCH(AX$88,'Outcome 3c car ownership'!$B$9:$V$9,0))</f>
        <v>#N/A</v>
      </c>
      <c r="AY90" s="164" t="e">
        <f>INDEX('Outcome 3c car ownership'!$B$10:$V$76,MATCH($B$2,'Outcome 3c car ownership'!$A$10:$A$76,0),MATCH(AY$88,'Outcome 3c car ownership'!$B$9:$V$9,0))</f>
        <v>#N/A</v>
      </c>
      <c r="AZ90" s="164" t="e">
        <f>INDEX('Outcome 3c car ownership'!$B$10:$V$76,MATCH($B$2,'Outcome 3c car ownership'!$A$10:$A$76,0),MATCH(AZ$88,'Outcome 3c car ownership'!$B$9:$V$9,0))</f>
        <v>#N/A</v>
      </c>
      <c r="BA90" s="164" t="e">
        <f>INDEX('Outcome 3c car ownership'!$B$10:$V$76,MATCH($B$2,'Outcome 3c car ownership'!$A$10:$A$76,0),MATCH(BA$88,'Outcome 3c car ownership'!$B$9:$V$9,0))</f>
        <v>#N/A</v>
      </c>
      <c r="BB90" s="164" t="e">
        <f>INDEX('Outcome 3c car ownership'!$B$10:$V$76,MATCH($B$2,'Outcome 3c car ownership'!$A$10:$A$76,0),MATCH(BB$88,'Outcome 3c car ownership'!$B$9:$V$9,0))</f>
        <v>#N/A</v>
      </c>
      <c r="BC90" s="164" t="e">
        <f>INDEX('Outcome 3c car ownership'!$B$10:$V$76,MATCH($B$2,'Outcome 3c car ownership'!$A$10:$A$76,0),MATCH(BC$88,'Outcome 3c car ownership'!$B$9:$V$9,0))</f>
        <v>#N/A</v>
      </c>
      <c r="BD90" s="164" t="e">
        <f>INDEX('Outcome 3c car ownership'!$B$10:$V$76,MATCH($B$2,'Outcome 3c car ownership'!$A$10:$A$76,0),MATCH(BD$88,'Outcome 3c car ownership'!$B$9:$V$9,0))</f>
        <v>#N/A</v>
      </c>
      <c r="BE90" s="164" t="e">
        <f>INDEX('Outcome 3c car ownership'!$B$10:$V$76,MATCH($B$2,'Outcome 3c car ownership'!$A$10:$A$76,0),MATCH(BE$88,'Outcome 3c car ownership'!$B$9:$V$9,0))</f>
        <v>#N/A</v>
      </c>
      <c r="BF90" s="164" t="e">
        <f>INDEX('Outcome 3c car ownership'!$B$10:$V$76,MATCH($B$2,'Outcome 3c car ownership'!$A$10:$A$76,0),MATCH(BF$88,'Outcome 3c car ownership'!$B$9:$V$9,0))</f>
        <v>#N/A</v>
      </c>
      <c r="BG90" s="164" t="e">
        <f>INDEX('Outcome 3c car ownership'!$B$10:$V$76,MATCH($B$2,'Outcome 3c car ownership'!$A$10:$A$76,0),MATCH(BG$88,'Outcome 3c car ownership'!$B$9:$V$9,0))</f>
        <v>#N/A</v>
      </c>
      <c r="BH90" s="164" t="e">
        <f>INDEX('Outcome 3c car ownership'!$B$10:$V$76,MATCH($B$2,'Outcome 3c car ownership'!$A$10:$A$76,0),MATCH(BH$88,'Outcome 3c car ownership'!$B$9:$V$9,0))</f>
        <v>#N/A</v>
      </c>
      <c r="BI90" s="164" t="e">
        <f>INDEX('Outcome 3c car ownership'!$B$10:$V$76,MATCH($B$2,'Outcome 3c car ownership'!$A$10:$A$76,0),MATCH(BI$88,'Outcome 3c car ownership'!$B$9:$V$9,0))</f>
        <v>#N/A</v>
      </c>
      <c r="BJ90" s="164" t="e">
        <f>INDEX('Outcome 3c car ownership'!$B$10:$V$76,MATCH($B$2,'Outcome 3c car ownership'!$A$10:$A$76,0),MATCH(BJ$88,'Outcome 3c car ownership'!$B$9:$V$9,0))</f>
        <v>#N/A</v>
      </c>
    </row>
    <row r="91" spans="1:62" ht="16.5" customHeight="1" x14ac:dyDescent="0.3">
      <c r="A91" s="593"/>
      <c r="B91" s="413" t="e">
        <f>INDEX('Outcome 3c car ownership'!$B$10:$V$76,MATCH($B$2,'Outcome 3c car ownership'!$A$10:$A$76,0),MATCH(B$90,'Outcome 3c car ownership'!$B$9:$V$9,0))</f>
        <v>#N/A</v>
      </c>
      <c r="C91" s="413" t="e">
        <f>INDEX('Outcome 3c car ownership'!$B$10:$V$76,MATCH($B$2,'Outcome 3c car ownership'!$A$10:$A$76,0),MATCH(C$90,'Outcome 3c car ownership'!$B$9:$V$9,0))</f>
        <v>#N/A</v>
      </c>
      <c r="D91" s="413" t="e">
        <f>INDEX('Outcome 3c car ownership'!$B$10:$V$76,MATCH($B$2,'Outcome 3c car ownership'!$A$10:$A$76,0),MATCH(D$90,'Outcome 3c car ownership'!$B$9:$V$9,0))</f>
        <v>#N/A</v>
      </c>
      <c r="E91" s="413" t="e">
        <f>INDEX('Outcome 3c car ownership'!$B$10:$V$76,MATCH($B$2,'Outcome 3c car ownership'!$A$10:$A$76,0),MATCH(E$90,'Outcome 3c car ownership'!$B$9:$V$9,0))</f>
        <v>#N/A</v>
      </c>
      <c r="F91" s="547" t="e">
        <f>INDEX('Outcome 3c car ownership'!$B$10:$V$76,MATCH($B$2,'Outcome 3c car ownership'!$A$10:$A$76,0),MATCH(F$90,'Outcome 3c car ownership'!$B$9:$V$9,0))</f>
        <v>#N/A</v>
      </c>
      <c r="G91" s="176" t="e">
        <f>INDEX('Outcome 3c car ownership'!$B$10:$V$76,MATCH($B$2,'Outcome 3c car ownership'!$A$10:$A$76,0),MATCH(G$90,'Outcome 3c car ownership'!$B$9:$V$9,0))</f>
        <v>#N/A</v>
      </c>
      <c r="H91" s="177" t="e">
        <f>INDEX('Outcome 3c car ownership'!$B$10:$X$76,MATCH($B$2,'Outcome 3c car ownership'!$A$10:$A$76,0),22)</f>
        <v>#N/A</v>
      </c>
      <c r="I91" s="177" t="e">
        <f>INDEX('Outcome 3c car ownership'!$B$10:$X$76,MATCH($B$2,'Outcome 3c car ownership'!$A$10:$A$76,0),23)</f>
        <v>#N/A</v>
      </c>
      <c r="J91" s="158"/>
      <c r="K91" s="158"/>
      <c r="L91" s="158"/>
      <c r="M91" s="158"/>
      <c r="N91" s="158"/>
      <c r="O91" s="158"/>
      <c r="P91" s="158"/>
      <c r="Q91" s="158"/>
      <c r="R91" s="158"/>
      <c r="S91" s="158"/>
      <c r="U91" s="18" t="s">
        <v>265</v>
      </c>
      <c r="AP91" s="455" t="e">
        <f>IF(ISNUMBER(H91)=TRUE,H91,NA())</f>
        <v>#N/A</v>
      </c>
      <c r="BJ91" s="18" t="e">
        <f>IF(ISNUMBER(I91)=TRUE,I91,NA())</f>
        <v>#N/A</v>
      </c>
    </row>
    <row r="92" spans="1:62" ht="18" customHeight="1" x14ac:dyDescent="0.3">
      <c r="A92" s="593"/>
      <c r="B92" s="167"/>
      <c r="C92" s="167"/>
      <c r="D92" s="495"/>
      <c r="E92" s="383"/>
      <c r="F92" s="525"/>
      <c r="G92" s="167"/>
      <c r="H92" s="167"/>
      <c r="I92" s="278"/>
      <c r="J92" s="167"/>
      <c r="K92" s="495"/>
      <c r="L92" s="383"/>
      <c r="M92" s="550"/>
      <c r="N92" s="167"/>
      <c r="O92" s="167"/>
      <c r="P92" s="476"/>
      <c r="Q92" s="550"/>
      <c r="R92" s="550"/>
      <c r="S92" s="383"/>
    </row>
    <row r="93" spans="1:62" ht="18" customHeight="1" x14ac:dyDescent="0.3">
      <c r="A93" s="593"/>
      <c r="B93" s="451"/>
      <c r="C93" s="451"/>
      <c r="D93" s="495"/>
      <c r="E93" s="451"/>
      <c r="F93" s="525"/>
      <c r="G93" s="451"/>
      <c r="H93" s="451"/>
      <c r="I93" s="451"/>
      <c r="J93" s="451"/>
      <c r="K93" s="495"/>
      <c r="L93" s="451"/>
      <c r="M93" s="550"/>
      <c r="N93" s="451"/>
      <c r="O93" s="451"/>
      <c r="P93" s="476"/>
      <c r="Q93" s="550"/>
      <c r="R93" s="550"/>
      <c r="S93" s="451"/>
    </row>
    <row r="94" spans="1:62" ht="18" customHeight="1" x14ac:dyDescent="0.3">
      <c r="A94" s="593"/>
      <c r="B94" s="451"/>
      <c r="C94" s="451"/>
      <c r="D94" s="495"/>
      <c r="E94" s="451"/>
      <c r="F94" s="525"/>
      <c r="G94" s="451"/>
      <c r="H94" s="451"/>
      <c r="I94" s="451"/>
      <c r="J94" s="451"/>
      <c r="K94" s="495"/>
      <c r="L94" s="451"/>
      <c r="M94" s="550"/>
      <c r="N94" s="451"/>
      <c r="O94" s="451"/>
      <c r="P94" s="476"/>
      <c r="Q94" s="550"/>
      <c r="R94" s="550"/>
      <c r="S94" s="451"/>
    </row>
    <row r="95" spans="1:62" ht="18" customHeight="1" x14ac:dyDescent="0.3">
      <c r="A95" s="593"/>
      <c r="B95" s="451"/>
      <c r="C95" s="451"/>
      <c r="D95" s="495"/>
      <c r="E95" s="451"/>
      <c r="F95" s="525"/>
      <c r="G95" s="451"/>
      <c r="H95" s="451"/>
      <c r="I95" s="451"/>
      <c r="J95" s="451"/>
      <c r="K95" s="495"/>
      <c r="L95" s="451"/>
      <c r="M95" s="550"/>
      <c r="N95" s="451"/>
      <c r="O95" s="451"/>
      <c r="P95" s="476"/>
      <c r="Q95" s="550"/>
      <c r="R95" s="550"/>
      <c r="S95" s="451"/>
    </row>
    <row r="96" spans="1:62" ht="18" customHeight="1" x14ac:dyDescent="0.3">
      <c r="A96" s="593"/>
      <c r="B96" s="451"/>
      <c r="C96" s="608" t="s">
        <v>53</v>
      </c>
      <c r="D96" s="608"/>
      <c r="E96" s="495"/>
      <c r="F96" s="525"/>
      <c r="G96" s="451"/>
      <c r="H96" s="451"/>
      <c r="I96" s="451"/>
      <c r="J96" s="451"/>
      <c r="K96" s="495"/>
      <c r="L96" s="451"/>
      <c r="M96" s="550"/>
      <c r="N96" s="451"/>
      <c r="O96" s="451"/>
      <c r="P96" s="476"/>
      <c r="Q96" s="550"/>
      <c r="R96" s="550"/>
      <c r="S96" s="451"/>
    </row>
    <row r="97" spans="1:51" ht="18" customHeight="1" x14ac:dyDescent="0.3">
      <c r="A97" s="593"/>
      <c r="B97" s="451"/>
      <c r="C97" s="83">
        <v>2021</v>
      </c>
      <c r="D97" s="83">
        <v>2041</v>
      </c>
      <c r="E97" s="495"/>
      <c r="F97" s="525"/>
      <c r="G97" s="451"/>
      <c r="H97" s="451"/>
      <c r="I97" s="451"/>
      <c r="J97" s="451"/>
      <c r="K97" s="495"/>
      <c r="L97" s="451"/>
      <c r="M97" s="550"/>
      <c r="N97" s="451"/>
      <c r="O97" s="451"/>
      <c r="P97" s="476"/>
      <c r="Q97" s="550"/>
      <c r="R97" s="550"/>
      <c r="S97" s="451"/>
    </row>
    <row r="98" spans="1:51" ht="18" customHeight="1" x14ac:dyDescent="0.3">
      <c r="A98" s="593"/>
      <c r="B98" s="451"/>
      <c r="C98" s="177" t="e">
        <f>INDEX('Outcome 3c car ownership'!$B$10:$V$76,MATCH($B$2,'Outcome 3c car ownership'!$A$10:$A$76,0),MATCH(C$97,'Outcome 3c car ownership'!$B$9:$V$9,0))</f>
        <v>#N/A</v>
      </c>
      <c r="D98" s="177" t="e">
        <f>INDEX('Outcome 3c car ownership'!$B$10:$V$76,MATCH($B$2,'Outcome 3c car ownership'!$A$10:$A$76,0),MATCH(D$97,'Outcome 3c car ownership'!$B$9:$V$9,0))</f>
        <v>#N/A</v>
      </c>
      <c r="E98" s="495"/>
      <c r="F98" s="525"/>
      <c r="G98" s="451"/>
      <c r="H98" s="451"/>
      <c r="I98" s="451"/>
      <c r="J98" s="451"/>
      <c r="K98" s="495"/>
      <c r="L98" s="451"/>
      <c r="M98" s="550"/>
      <c r="N98" s="451"/>
      <c r="O98" s="451"/>
      <c r="P98" s="476"/>
      <c r="Q98" s="550"/>
      <c r="R98" s="550"/>
      <c r="S98" s="451"/>
    </row>
    <row r="99" spans="1:51" ht="18" customHeight="1" x14ac:dyDescent="0.3">
      <c r="A99" s="593"/>
      <c r="B99" s="451"/>
      <c r="C99" s="451"/>
      <c r="D99" s="495"/>
      <c r="E99" s="451"/>
      <c r="F99" s="525"/>
      <c r="G99" s="451"/>
      <c r="H99" s="451"/>
      <c r="I99" s="451"/>
      <c r="J99" s="451"/>
      <c r="K99" s="495"/>
      <c r="L99" s="451"/>
      <c r="M99" s="550"/>
      <c r="N99" s="451"/>
      <c r="O99" s="451"/>
      <c r="P99" s="476"/>
      <c r="Q99" s="550"/>
      <c r="R99" s="550"/>
      <c r="S99" s="451"/>
    </row>
    <row r="100" spans="1:51" ht="18" customHeight="1" x14ac:dyDescent="0.3">
      <c r="A100" s="593"/>
      <c r="B100" s="451"/>
      <c r="C100" s="451"/>
      <c r="D100" s="495"/>
      <c r="E100" s="451"/>
      <c r="F100" s="525"/>
      <c r="G100" s="451"/>
      <c r="H100" s="451"/>
      <c r="I100" s="451"/>
      <c r="J100" s="451"/>
      <c r="K100" s="495"/>
      <c r="L100" s="451"/>
      <c r="M100" s="550"/>
      <c r="N100" s="451"/>
      <c r="O100" s="451"/>
      <c r="P100" s="476"/>
      <c r="Q100" s="550"/>
      <c r="R100" s="550"/>
      <c r="S100" s="451"/>
    </row>
    <row r="101" spans="1:51" ht="16.5" customHeight="1" x14ac:dyDescent="0.3">
      <c r="A101" s="593"/>
      <c r="B101" s="451"/>
      <c r="C101" s="451"/>
      <c r="D101" s="495"/>
      <c r="E101" s="451"/>
      <c r="F101" s="525"/>
      <c r="G101" s="451"/>
      <c r="H101" s="451"/>
      <c r="I101" s="451"/>
      <c r="J101" s="451"/>
      <c r="K101" s="495"/>
      <c r="L101" s="451"/>
      <c r="M101" s="550"/>
      <c r="N101" s="451"/>
      <c r="O101" s="451"/>
      <c r="P101" s="476"/>
      <c r="Q101" s="550"/>
      <c r="R101" s="550"/>
      <c r="S101" s="451"/>
    </row>
    <row r="102" spans="1:51" ht="16.5" customHeight="1" x14ac:dyDescent="0.3">
      <c r="A102" s="593"/>
      <c r="B102" s="167"/>
      <c r="C102" s="167"/>
      <c r="D102" s="495"/>
      <c r="E102" s="383"/>
      <c r="F102" s="525"/>
      <c r="G102" s="167"/>
      <c r="H102" s="167"/>
      <c r="I102" s="278"/>
      <c r="J102" s="167"/>
      <c r="K102" s="495"/>
      <c r="L102" s="383"/>
      <c r="M102" s="550"/>
      <c r="N102" s="167"/>
      <c r="O102" s="167"/>
      <c r="P102" s="476"/>
      <c r="Q102" s="550"/>
      <c r="R102" s="550"/>
      <c r="S102" s="383"/>
    </row>
    <row r="103" spans="1:51" s="193" customFormat="1" ht="31.5" customHeight="1" x14ac:dyDescent="0.2">
      <c r="A103" s="593"/>
      <c r="B103" s="643" t="s">
        <v>77</v>
      </c>
      <c r="C103" s="643"/>
      <c r="D103" s="643"/>
      <c r="E103" s="643"/>
      <c r="F103" s="643"/>
      <c r="G103" s="643"/>
      <c r="H103" s="643"/>
      <c r="I103" s="643"/>
      <c r="J103" s="643"/>
      <c r="K103" s="643"/>
      <c r="L103" s="643"/>
      <c r="M103" s="643"/>
      <c r="N103" s="643"/>
      <c r="O103" s="643"/>
      <c r="P103" s="473"/>
      <c r="Q103" s="564"/>
      <c r="R103" s="564"/>
      <c r="S103" s="382"/>
      <c r="W103" s="194"/>
      <c r="X103" s="194"/>
      <c r="Y103" s="194"/>
      <c r="Z103" s="194"/>
      <c r="AA103" s="194"/>
      <c r="AB103" s="194"/>
      <c r="AC103" s="194"/>
      <c r="AD103" s="194"/>
      <c r="AE103" s="194"/>
      <c r="AF103" s="194"/>
      <c r="AG103" s="194"/>
      <c r="AH103" s="194"/>
      <c r="AI103" s="194"/>
      <c r="AJ103" s="194"/>
    </row>
    <row r="104" spans="1:51" ht="16.5" customHeight="1" x14ac:dyDescent="0.3">
      <c r="A104" s="593"/>
      <c r="B104" s="612" t="s">
        <v>67</v>
      </c>
      <c r="C104" s="612"/>
      <c r="D104" s="612"/>
      <c r="E104" s="612"/>
      <c r="F104" s="612"/>
      <c r="G104" s="612"/>
      <c r="H104" s="293"/>
      <c r="I104" s="612" t="s">
        <v>68</v>
      </c>
      <c r="J104" s="612"/>
      <c r="K104" s="612"/>
      <c r="L104" s="612"/>
      <c r="M104" s="612"/>
      <c r="N104" s="612"/>
      <c r="O104" s="293"/>
      <c r="P104" s="293"/>
      <c r="Q104" s="293"/>
      <c r="R104" s="293"/>
      <c r="S104" s="293"/>
    </row>
    <row r="105" spans="1:51" ht="16.5" customHeight="1" x14ac:dyDescent="0.3">
      <c r="A105" s="593"/>
      <c r="B105" s="613" t="s">
        <v>113</v>
      </c>
      <c r="C105" s="613"/>
      <c r="D105" s="613"/>
      <c r="E105" s="613"/>
      <c r="F105" s="613"/>
      <c r="G105" s="618"/>
      <c r="H105" s="171"/>
      <c r="I105" s="613" t="s">
        <v>119</v>
      </c>
      <c r="J105" s="613"/>
      <c r="K105" s="613"/>
      <c r="L105" s="613"/>
      <c r="M105" s="613"/>
      <c r="N105" s="613"/>
      <c r="O105" s="170"/>
      <c r="P105" s="466"/>
      <c r="Q105" s="549"/>
      <c r="R105" s="549"/>
      <c r="S105" s="367"/>
    </row>
    <row r="106" spans="1:51" x14ac:dyDescent="0.3">
      <c r="A106" s="593"/>
      <c r="B106" s="603" t="s">
        <v>52</v>
      </c>
      <c r="C106" s="604"/>
      <c r="D106" s="609" t="s">
        <v>265</v>
      </c>
      <c r="E106" s="610"/>
      <c r="F106" s="171"/>
      <c r="G106" s="171"/>
      <c r="H106" s="171"/>
      <c r="I106" s="603" t="s">
        <v>52</v>
      </c>
      <c r="J106" s="604"/>
      <c r="K106" s="362" t="s">
        <v>265</v>
      </c>
      <c r="L106" s="362"/>
      <c r="M106" s="173"/>
      <c r="N106" s="491"/>
      <c r="O106" s="170"/>
      <c r="P106" s="466"/>
      <c r="Q106" s="549"/>
      <c r="R106" s="549"/>
      <c r="S106" s="367"/>
      <c r="U106" s="18" t="s">
        <v>268</v>
      </c>
    </row>
    <row r="107" spans="1:51" x14ac:dyDescent="0.3">
      <c r="A107" s="593"/>
      <c r="B107" s="415">
        <v>2013</v>
      </c>
      <c r="C107" s="102">
        <v>2016</v>
      </c>
      <c r="D107" s="103">
        <v>2021</v>
      </c>
      <c r="E107" s="103">
        <v>2041</v>
      </c>
      <c r="F107" s="171"/>
      <c r="G107" s="171"/>
      <c r="H107" s="171"/>
      <c r="I107" s="415">
        <v>2013</v>
      </c>
      <c r="J107" s="102">
        <v>2016</v>
      </c>
      <c r="K107" s="103">
        <v>2021</v>
      </c>
      <c r="L107" s="103">
        <v>2041</v>
      </c>
      <c r="M107" s="173"/>
      <c r="N107" s="491"/>
      <c r="O107" s="170"/>
      <c r="P107" s="466"/>
      <c r="Q107" s="549"/>
      <c r="R107" s="549"/>
      <c r="S107" s="367"/>
      <c r="W107" s="18">
        <v>2013</v>
      </c>
      <c r="X107" s="18">
        <v>2014</v>
      </c>
      <c r="Y107" s="18">
        <v>2015</v>
      </c>
      <c r="Z107" s="18">
        <v>2016</v>
      </c>
      <c r="AA107" s="18">
        <v>2017</v>
      </c>
      <c r="AB107" s="18">
        <v>2018</v>
      </c>
      <c r="AC107" s="18">
        <v>2019</v>
      </c>
      <c r="AD107" s="18">
        <v>2020</v>
      </c>
      <c r="AE107" s="18">
        <v>2021</v>
      </c>
      <c r="AF107" s="18">
        <v>2022</v>
      </c>
      <c r="AG107" s="18">
        <v>2023</v>
      </c>
      <c r="AH107" s="18">
        <v>2024</v>
      </c>
      <c r="AI107" s="18">
        <v>2025</v>
      </c>
      <c r="AJ107" s="18">
        <v>2026</v>
      </c>
      <c r="AK107" s="18">
        <v>2027</v>
      </c>
      <c r="AL107" s="18">
        <v>2028</v>
      </c>
      <c r="AM107" s="18">
        <v>2029</v>
      </c>
      <c r="AN107" s="18">
        <v>2030</v>
      </c>
      <c r="AO107" s="18">
        <v>2031</v>
      </c>
      <c r="AP107" s="18">
        <v>2032</v>
      </c>
      <c r="AQ107" s="18">
        <v>2033</v>
      </c>
      <c r="AR107" s="18">
        <v>2034</v>
      </c>
      <c r="AS107" s="18">
        <v>2035</v>
      </c>
      <c r="AT107" s="18">
        <v>2036</v>
      </c>
      <c r="AU107" s="18">
        <v>2037</v>
      </c>
      <c r="AV107" s="18">
        <v>2038</v>
      </c>
      <c r="AW107" s="18">
        <v>2039</v>
      </c>
      <c r="AX107" s="18">
        <v>2040</v>
      </c>
      <c r="AY107" s="18">
        <v>2041</v>
      </c>
    </row>
    <row r="108" spans="1:51" x14ac:dyDescent="0.3">
      <c r="A108" s="593"/>
      <c r="B108" s="414" t="e">
        <f>INDEX('Outcome 4a CO2'!$B$10:$E$44,MATCH($B$2,'Outcome 4a CO2'!$A$10:$A$44,0),MATCH(B$107,'Outcome 4a CO2'!$B$9:$E$9,0))</f>
        <v>#N/A</v>
      </c>
      <c r="C108" s="416" t="e">
        <f>INDEX('Outcome 4a CO2'!$B$10:$E$44,MATCH($B$2,'Outcome 4a CO2'!$A$10:$A$44,0),MATCH(C$107,'Outcome 4a CO2'!$B$9:$E$9,0))</f>
        <v>#N/A</v>
      </c>
      <c r="D108" s="178" t="e">
        <f>INDEX('Outcome 4a CO2'!$B$10:$G$44,MATCH($B$2,'Outcome 4a CO2'!$A$10:$A$44,0),5)</f>
        <v>#N/A</v>
      </c>
      <c r="E108" s="178" t="e">
        <f>INDEX('Outcome 4a CO2'!$B$10:$G$44,MATCH($B$2,'Outcome 4a CO2'!$A$10:$A$44,0),6)</f>
        <v>#N/A</v>
      </c>
      <c r="F108" s="171"/>
      <c r="G108" s="171"/>
      <c r="H108" s="171"/>
      <c r="I108" s="414" t="e">
        <f>INDEX('Outcome 4b NOx'!$B$10:$E$44,MATCH($B$2,'Outcome 4b NOx'!$A$10:$A$44,0),MATCH(I$107,'Outcome 4a CO2'!$B$9:$E$9,0))</f>
        <v>#N/A</v>
      </c>
      <c r="J108" s="416" t="e">
        <f>INDEX('Outcome 4b NOx'!$B$10:$E$44,MATCH($B$2,'Outcome 4b NOx'!$A$10:$A$44,0),MATCH(J$107,'Outcome 4a CO2'!$B$9:$E$9,0))</f>
        <v>#N/A</v>
      </c>
      <c r="K108" s="178" t="e">
        <f>INDEX('Outcome 4b NOx'!$B$10:$G$44,MATCH($B$2,'Outcome 4b NOx'!$A$10:$A$44,0),5)</f>
        <v>#N/A</v>
      </c>
      <c r="L108" s="178" t="e">
        <f>INDEX('Outcome 4b NOx'!$B$10:$G$44,MATCH($B$2,'Outcome 4b NOx'!$A$10:$A$44,0),6)</f>
        <v>#N/A</v>
      </c>
      <c r="M108" s="173"/>
      <c r="N108" s="491"/>
      <c r="O108" s="170"/>
      <c r="P108" s="466"/>
      <c r="Q108" s="549"/>
      <c r="R108" s="549"/>
      <c r="S108" s="367"/>
      <c r="V108" s="18" t="s">
        <v>52</v>
      </c>
      <c r="W108" s="456" t="e">
        <f>IF(ISNUMBER(B108)=TRUE,B108,NA())</f>
        <v>#N/A</v>
      </c>
      <c r="Y108" s="409"/>
      <c r="Z108" s="456" t="e">
        <f>IF(ISNUMBER(C108)=TRUE,C108,NA())</f>
        <v>#N/A</v>
      </c>
    </row>
    <row r="109" spans="1:51" ht="24" customHeight="1" x14ac:dyDescent="0.3">
      <c r="A109" s="593"/>
      <c r="B109" s="171"/>
      <c r="C109" s="171"/>
      <c r="D109" s="171"/>
      <c r="E109" s="171"/>
      <c r="F109" s="171"/>
      <c r="G109" s="171"/>
      <c r="H109" s="171"/>
      <c r="I109" s="491"/>
      <c r="J109" s="491"/>
      <c r="K109" s="491"/>
      <c r="L109" s="491"/>
      <c r="M109" s="549"/>
      <c r="N109" s="491"/>
      <c r="O109" s="170"/>
      <c r="P109" s="466"/>
      <c r="Q109" s="549"/>
      <c r="R109" s="549"/>
      <c r="S109" s="367"/>
      <c r="V109" s="18" t="s">
        <v>53</v>
      </c>
      <c r="AE109" s="456" t="e">
        <f>E120</f>
        <v>#N/A</v>
      </c>
      <c r="AY109" s="456" t="e">
        <f>G120</f>
        <v>#N/A</v>
      </c>
    </row>
    <row r="110" spans="1:51" ht="16.5" customHeight="1" x14ac:dyDescent="0.3">
      <c r="A110" s="593"/>
      <c r="B110" s="612" t="s">
        <v>69</v>
      </c>
      <c r="C110" s="612"/>
      <c r="D110" s="612"/>
      <c r="E110" s="612"/>
      <c r="F110" s="612"/>
      <c r="G110" s="612"/>
      <c r="H110" s="293"/>
      <c r="I110" s="612" t="s">
        <v>70</v>
      </c>
      <c r="J110" s="612"/>
      <c r="K110" s="612"/>
      <c r="L110" s="612"/>
      <c r="M110" s="612"/>
      <c r="N110" s="612"/>
      <c r="O110" s="293"/>
      <c r="P110" s="293"/>
      <c r="Q110" s="293"/>
      <c r="R110" s="293"/>
      <c r="S110" s="293"/>
      <c r="V110" s="18" t="s">
        <v>265</v>
      </c>
      <c r="AE110" s="456" t="e">
        <f>IF(ISNUMBER(D108)=TRUE,D108,NA())</f>
        <v>#N/A</v>
      </c>
      <c r="AY110" s="456" t="e">
        <f>IF(ISNUMBER(E108)=TRUE,E108,NA())</f>
        <v>#N/A</v>
      </c>
    </row>
    <row r="111" spans="1:51" ht="16.5" customHeight="1" x14ac:dyDescent="0.3">
      <c r="A111" s="154"/>
      <c r="B111" s="613" t="s">
        <v>121</v>
      </c>
      <c r="C111" s="613"/>
      <c r="D111" s="613"/>
      <c r="E111" s="613"/>
      <c r="F111" s="613"/>
      <c r="G111" s="618"/>
      <c r="H111" s="172"/>
      <c r="I111" s="613" t="s">
        <v>120</v>
      </c>
      <c r="J111" s="613"/>
      <c r="K111" s="613"/>
      <c r="L111" s="613"/>
      <c r="M111" s="613"/>
      <c r="N111" s="613"/>
      <c r="O111" s="173"/>
      <c r="P111" s="173"/>
      <c r="Q111" s="173"/>
      <c r="R111" s="173"/>
      <c r="S111" s="173"/>
    </row>
    <row r="112" spans="1:51" x14ac:dyDescent="0.3">
      <c r="A112" s="154"/>
      <c r="B112" s="603" t="s">
        <v>52</v>
      </c>
      <c r="C112" s="604"/>
      <c r="D112" s="504" t="s">
        <v>265</v>
      </c>
      <c r="E112" s="362"/>
      <c r="F112" s="171"/>
      <c r="G112" s="172"/>
      <c r="H112" s="172"/>
      <c r="I112" s="603" t="s">
        <v>52</v>
      </c>
      <c r="J112" s="604"/>
      <c r="K112" s="362" t="s">
        <v>265</v>
      </c>
      <c r="L112" s="362"/>
      <c r="M112" s="173"/>
      <c r="N112" s="173"/>
      <c r="O112" s="173"/>
      <c r="P112" s="173"/>
      <c r="Q112" s="173"/>
      <c r="R112" s="173"/>
      <c r="S112" s="173"/>
      <c r="U112" s="18" t="s">
        <v>269</v>
      </c>
    </row>
    <row r="113" spans="1:51" x14ac:dyDescent="0.3">
      <c r="A113" s="154"/>
      <c r="B113" s="415">
        <v>2013</v>
      </c>
      <c r="C113" s="102">
        <v>2016</v>
      </c>
      <c r="D113" s="103">
        <v>2021</v>
      </c>
      <c r="E113" s="103">
        <v>2041</v>
      </c>
      <c r="F113" s="171"/>
      <c r="G113" s="172"/>
      <c r="H113" s="172"/>
      <c r="I113" s="415">
        <v>2013</v>
      </c>
      <c r="J113" s="102">
        <v>2016</v>
      </c>
      <c r="K113" s="103">
        <v>2021</v>
      </c>
      <c r="L113" s="103">
        <v>2041</v>
      </c>
      <c r="M113" s="173"/>
      <c r="N113" s="173"/>
      <c r="O113" s="173"/>
      <c r="P113" s="173"/>
      <c r="Q113" s="173"/>
      <c r="R113" s="173"/>
      <c r="S113" s="173"/>
      <c r="W113" s="18">
        <v>2013</v>
      </c>
      <c r="X113" s="18">
        <v>2014</v>
      </c>
      <c r="Y113" s="18">
        <v>2015</v>
      </c>
      <c r="Z113" s="18">
        <v>2016</v>
      </c>
      <c r="AA113" s="18">
        <v>2017</v>
      </c>
      <c r="AB113" s="18">
        <v>2018</v>
      </c>
      <c r="AC113" s="18">
        <v>2019</v>
      </c>
      <c r="AD113" s="18">
        <v>2020</v>
      </c>
      <c r="AE113" s="18">
        <v>2021</v>
      </c>
      <c r="AF113" s="18">
        <v>2022</v>
      </c>
      <c r="AG113" s="18">
        <v>2023</v>
      </c>
      <c r="AH113" s="18">
        <v>2024</v>
      </c>
      <c r="AI113" s="18">
        <v>2025</v>
      </c>
      <c r="AJ113" s="18">
        <v>2026</v>
      </c>
      <c r="AK113" s="18">
        <v>2027</v>
      </c>
      <c r="AL113" s="18">
        <v>2028</v>
      </c>
      <c r="AM113" s="18">
        <v>2029</v>
      </c>
      <c r="AN113" s="18">
        <v>2030</v>
      </c>
      <c r="AO113" s="18">
        <v>2031</v>
      </c>
      <c r="AP113" s="18">
        <v>2032</v>
      </c>
      <c r="AQ113" s="18">
        <v>2033</v>
      </c>
      <c r="AR113" s="18">
        <v>2034</v>
      </c>
      <c r="AS113" s="18">
        <v>2035</v>
      </c>
      <c r="AT113" s="18">
        <v>2036</v>
      </c>
      <c r="AU113" s="18">
        <v>2037</v>
      </c>
      <c r="AV113" s="18">
        <v>2038</v>
      </c>
      <c r="AW113" s="18">
        <v>2039</v>
      </c>
      <c r="AX113" s="18">
        <v>2040</v>
      </c>
      <c r="AY113" s="18">
        <v>2041</v>
      </c>
    </row>
    <row r="114" spans="1:51" x14ac:dyDescent="0.3">
      <c r="A114" s="154"/>
      <c r="B114" s="414" t="e">
        <f>INDEX('Outcome 4c PM10'!$B$10:$E$44,MATCH($B$2,'Outcome 4c PM10'!$A$10:$A$44,0),MATCH(B$113,'Outcome 4c PM10'!$B$9:$E$9,0))</f>
        <v>#N/A</v>
      </c>
      <c r="C114" s="416" t="e">
        <f>INDEX('Outcome 4c PM10'!$B$10:$E$44,MATCH($B$2,'Outcome 4c PM10'!$A$10:$A$44,0),MATCH(C$113,'Outcome 4c PM10'!$B$9:$E$9,0))</f>
        <v>#N/A</v>
      </c>
      <c r="D114" s="178" t="e">
        <f>INDEX('Outcome 4c PM10'!$B$10:$G$44,MATCH($B$2,'Outcome 4c PM10'!$A$10:$A$44,0),5)</f>
        <v>#N/A</v>
      </c>
      <c r="E114" s="178" t="e">
        <f>INDEX('Outcome 4c PM10'!$B$10:$G$44,MATCH($B$2,'Outcome 4c PM10'!$A$10:$A$44,0),6)</f>
        <v>#N/A</v>
      </c>
      <c r="F114" s="171"/>
      <c r="G114" s="172"/>
      <c r="H114" s="172"/>
      <c r="I114" s="414" t="e">
        <f>INDEX('Outcome 4d PM2.5'!$B$10:$E$44,MATCH($B$2,'Outcome 4d PM2.5'!$A$10:$A$44,0),MATCH(I$113,'Outcome 4d PM2.5'!$B$9:$E$9,0))</f>
        <v>#N/A</v>
      </c>
      <c r="J114" s="416" t="e">
        <f>INDEX('Outcome 4d PM2.5'!$B$10:$E$44,MATCH($B$2,'Outcome 4d PM2.5'!$A$10:$A$44,0),MATCH(J$113,'Outcome 4d PM2.5'!$B$9:$E$9,0))</f>
        <v>#N/A</v>
      </c>
      <c r="K114" s="178" t="e">
        <f>INDEX('Outcome 4d PM2.5'!$B$10:$G$44,MATCH($B$2,'Outcome 4d PM2.5'!$A$10:$A$44,0),5)</f>
        <v>#N/A</v>
      </c>
      <c r="L114" s="178" t="e">
        <f>INDEX('Outcome 4d PM2.5'!$B$10:$G$44,MATCH($B$2,'Outcome 4d PM2.5'!$A$10:$A$44,0),6)</f>
        <v>#N/A</v>
      </c>
      <c r="M114" s="173"/>
      <c r="N114" s="173"/>
      <c r="O114" s="173"/>
      <c r="P114" s="173"/>
      <c r="Q114" s="173"/>
      <c r="R114" s="173"/>
      <c r="S114" s="173"/>
      <c r="V114" s="18" t="s">
        <v>52</v>
      </c>
      <c r="W114" s="456" t="e">
        <f>I108</f>
        <v>#N/A</v>
      </c>
      <c r="Y114" s="409"/>
      <c r="Z114" s="456" t="e">
        <f>J108</f>
        <v>#N/A</v>
      </c>
    </row>
    <row r="115" spans="1:51" x14ac:dyDescent="0.3">
      <c r="A115" s="154"/>
      <c r="B115" s="172"/>
      <c r="C115" s="172"/>
      <c r="D115" s="172"/>
      <c r="E115" s="172"/>
      <c r="F115" s="172"/>
      <c r="G115" s="172"/>
      <c r="H115" s="172"/>
      <c r="I115" s="172"/>
      <c r="J115" s="173"/>
      <c r="K115" s="173"/>
      <c r="L115" s="173"/>
      <c r="M115" s="173"/>
      <c r="N115" s="173"/>
      <c r="O115" s="173"/>
      <c r="P115" s="173"/>
      <c r="Q115" s="173"/>
      <c r="R115" s="173"/>
      <c r="S115" s="173"/>
      <c r="V115" s="18" t="s">
        <v>53</v>
      </c>
      <c r="AE115" s="456" t="e">
        <f>L120</f>
        <v>#N/A</v>
      </c>
      <c r="AY115" s="456" t="e">
        <f>N120</f>
        <v>#N/A</v>
      </c>
    </row>
    <row r="116" spans="1:51" x14ac:dyDescent="0.3">
      <c r="A116" s="154"/>
      <c r="B116" s="172"/>
      <c r="C116" s="172"/>
      <c r="D116" s="172"/>
      <c r="E116" s="172"/>
      <c r="F116" s="172"/>
      <c r="G116" s="172"/>
      <c r="H116" s="172"/>
      <c r="I116" s="172"/>
      <c r="J116" s="173"/>
      <c r="K116" s="173"/>
      <c r="L116" s="173"/>
      <c r="M116" s="173"/>
      <c r="N116" s="173"/>
      <c r="O116" s="173"/>
      <c r="P116" s="173"/>
      <c r="Q116" s="173"/>
      <c r="R116" s="173"/>
      <c r="S116" s="173"/>
      <c r="V116" s="18" t="s">
        <v>265</v>
      </c>
      <c r="AE116" s="18" t="e">
        <f>IF(ISNUMBER(K108)=TRUE,K108,NA())</f>
        <v>#N/A</v>
      </c>
      <c r="AY116" s="18" t="e">
        <f>IF(ISNUMBER(L108)=TRUE,L108,NA())</f>
        <v>#N/A</v>
      </c>
    </row>
    <row r="117" spans="1:51" x14ac:dyDescent="0.3">
      <c r="A117" s="154"/>
      <c r="B117" s="613" t="s">
        <v>113</v>
      </c>
      <c r="C117" s="613"/>
      <c r="D117" s="613"/>
      <c r="E117" s="613"/>
      <c r="F117" s="613"/>
      <c r="G117" s="618"/>
      <c r="H117" s="171"/>
      <c r="I117" s="613" t="s">
        <v>119</v>
      </c>
      <c r="J117" s="613"/>
      <c r="K117" s="613"/>
      <c r="L117" s="613"/>
      <c r="M117" s="613"/>
      <c r="N117" s="613"/>
      <c r="O117" s="173"/>
      <c r="P117" s="173"/>
      <c r="Q117" s="173"/>
      <c r="R117" s="173"/>
      <c r="S117" s="173"/>
      <c r="V117" s="18" t="s">
        <v>270</v>
      </c>
      <c r="W117" s="456" t="e">
        <f>B114</f>
        <v>#N/A</v>
      </c>
      <c r="Z117" s="456" t="e">
        <f>C114</f>
        <v>#N/A</v>
      </c>
    </row>
    <row r="118" spans="1:51" x14ac:dyDescent="0.3">
      <c r="A118" s="154"/>
      <c r="B118" s="172"/>
      <c r="C118" s="172"/>
      <c r="D118" s="172"/>
      <c r="E118" s="610" t="s">
        <v>53</v>
      </c>
      <c r="F118" s="610"/>
      <c r="G118" s="610"/>
      <c r="H118" s="171"/>
      <c r="I118" s="172"/>
      <c r="J118" s="172"/>
      <c r="K118" s="172"/>
      <c r="L118" s="610" t="s">
        <v>53</v>
      </c>
      <c r="M118" s="610"/>
      <c r="N118" s="610"/>
      <c r="O118" s="173"/>
      <c r="P118" s="173"/>
      <c r="Q118" s="173"/>
      <c r="R118" s="173"/>
      <c r="S118" s="173"/>
      <c r="V118" s="18" t="s">
        <v>271</v>
      </c>
      <c r="AE118" s="456" t="e">
        <f>E125</f>
        <v>#N/A</v>
      </c>
      <c r="AY118" s="456" t="e">
        <f>G125</f>
        <v>#N/A</v>
      </c>
    </row>
    <row r="119" spans="1:51" x14ac:dyDescent="0.3">
      <c r="A119" s="154"/>
      <c r="B119" s="172"/>
      <c r="C119" s="172"/>
      <c r="D119" s="172"/>
      <c r="E119" s="103">
        <v>2021</v>
      </c>
      <c r="F119" s="103"/>
      <c r="G119" s="103">
        <v>2041</v>
      </c>
      <c r="H119" s="171"/>
      <c r="I119" s="172"/>
      <c r="J119" s="172"/>
      <c r="K119" s="172"/>
      <c r="L119" s="103">
        <v>2021</v>
      </c>
      <c r="M119" s="103"/>
      <c r="N119" s="103">
        <v>2041</v>
      </c>
      <c r="O119" s="173"/>
      <c r="P119" s="173"/>
      <c r="Q119" s="173"/>
      <c r="R119" s="173"/>
      <c r="S119" s="173"/>
      <c r="V119" s="18" t="s">
        <v>272</v>
      </c>
      <c r="AE119" s="18" t="e">
        <f>IF(ISNUMBER(D114)=TRUE,D114,NA())</f>
        <v>#N/A</v>
      </c>
      <c r="AY119" s="18" t="e">
        <f>IF(ISNUMBER(E114)=TRUE,E114,NA())</f>
        <v>#N/A</v>
      </c>
    </row>
    <row r="120" spans="1:51" x14ac:dyDescent="0.3">
      <c r="A120" s="154"/>
      <c r="B120" s="172"/>
      <c r="C120" s="172"/>
      <c r="D120" s="172"/>
      <c r="E120" s="178" t="e">
        <f>INDEX('Outcome 4a CO2'!$B$10:$E$44,MATCH($B$2,'Outcome 4a CO2'!$A$10:$A$44,0),MATCH(D$107,'Outcome 4a CO2'!$B$9:$E$9,0))</f>
        <v>#N/A</v>
      </c>
      <c r="F120" s="178"/>
      <c r="G120" s="178" t="e">
        <f>INDEX('Outcome 4a CO2'!$B$10:$E$44,MATCH($B$2,'Outcome 4a CO2'!$A$10:$A$44,0),MATCH(E$107,'Outcome 4a CO2'!$B$9:$E$9,0))</f>
        <v>#N/A</v>
      </c>
      <c r="H120" s="171"/>
      <c r="I120" s="172"/>
      <c r="J120" s="172"/>
      <c r="K120" s="172"/>
      <c r="L120" s="178" t="e">
        <f>INDEX('Outcome 4b NOx'!$B$10:$E$44,MATCH($B$2,'Outcome 4b NOx'!$A$10:$A$44,0),MATCH(K$107,'Outcome 4a CO2'!$B$9:$E$9,0))</f>
        <v>#N/A</v>
      </c>
      <c r="M120" s="178"/>
      <c r="N120" s="178" t="e">
        <f>INDEX('Outcome 4b NOx'!$B$10:$E$44,MATCH($B$2,'Outcome 4b NOx'!$A$10:$A$44,0),MATCH(L$107,'Outcome 4b NOx'!$B$9:$E$9,0))</f>
        <v>#N/A</v>
      </c>
      <c r="O120" s="173"/>
      <c r="P120" s="173"/>
      <c r="Q120" s="173"/>
      <c r="R120" s="173"/>
      <c r="S120" s="173"/>
      <c r="V120" s="18" t="s">
        <v>273</v>
      </c>
      <c r="W120" s="456" t="e">
        <f>I114</f>
        <v>#N/A</v>
      </c>
      <c r="Z120" s="456" t="e">
        <f>J114</f>
        <v>#N/A</v>
      </c>
    </row>
    <row r="121" spans="1:51" x14ac:dyDescent="0.3">
      <c r="A121" s="154"/>
      <c r="B121" s="172"/>
      <c r="C121" s="172"/>
      <c r="D121" s="172"/>
      <c r="E121" s="172"/>
      <c r="F121" s="172"/>
      <c r="G121" s="172"/>
      <c r="H121" s="172"/>
      <c r="I121" s="172"/>
      <c r="J121" s="173"/>
      <c r="K121" s="173"/>
      <c r="L121" s="173"/>
      <c r="M121" s="173"/>
      <c r="N121" s="173"/>
      <c r="O121" s="173"/>
      <c r="P121" s="173"/>
      <c r="Q121" s="173"/>
      <c r="R121" s="173"/>
      <c r="S121" s="173"/>
      <c r="V121" s="18" t="s">
        <v>274</v>
      </c>
      <c r="AE121" s="456" t="e">
        <f>L125</f>
        <v>#N/A</v>
      </c>
      <c r="AY121" s="456" t="e">
        <f>N125</f>
        <v>#N/A</v>
      </c>
    </row>
    <row r="122" spans="1:51" x14ac:dyDescent="0.3">
      <c r="A122" s="154"/>
      <c r="B122" s="613" t="s">
        <v>121</v>
      </c>
      <c r="C122" s="613"/>
      <c r="D122" s="613"/>
      <c r="E122" s="613"/>
      <c r="F122" s="613"/>
      <c r="G122" s="618"/>
      <c r="H122" s="172"/>
      <c r="I122" s="613" t="s">
        <v>120</v>
      </c>
      <c r="J122" s="613"/>
      <c r="K122" s="613"/>
      <c r="L122" s="613"/>
      <c r="M122" s="613"/>
      <c r="N122" s="613"/>
      <c r="O122" s="173"/>
      <c r="P122" s="173"/>
      <c r="Q122" s="173"/>
      <c r="R122" s="173"/>
      <c r="S122" s="173"/>
      <c r="V122" s="18" t="s">
        <v>275</v>
      </c>
      <c r="AE122" s="18" t="e">
        <f>IF(ISNUMBER(K114)=TRUE,K114,NA())</f>
        <v>#N/A</v>
      </c>
      <c r="AY122" s="18" t="e">
        <f>IF(ISNUMBER(L114)=TRUE,L114,NA())</f>
        <v>#N/A</v>
      </c>
    </row>
    <row r="123" spans="1:51" x14ac:dyDescent="0.3">
      <c r="A123" s="154"/>
      <c r="B123" s="172"/>
      <c r="C123" s="172"/>
      <c r="D123" s="172"/>
      <c r="E123" s="610" t="s">
        <v>53</v>
      </c>
      <c r="F123" s="610"/>
      <c r="G123" s="610"/>
      <c r="H123" s="172"/>
      <c r="I123" s="172"/>
      <c r="J123" s="172"/>
      <c r="K123" s="172"/>
      <c r="L123" s="610" t="s">
        <v>53</v>
      </c>
      <c r="M123" s="610"/>
      <c r="N123" s="610"/>
      <c r="O123" s="173"/>
      <c r="P123" s="173"/>
      <c r="Q123" s="173"/>
      <c r="R123" s="173"/>
      <c r="S123" s="173"/>
    </row>
    <row r="124" spans="1:51" x14ac:dyDescent="0.3">
      <c r="A124" s="154"/>
      <c r="B124" s="172"/>
      <c r="C124" s="172"/>
      <c r="D124" s="172"/>
      <c r="E124" s="103">
        <v>2021</v>
      </c>
      <c r="F124" s="103"/>
      <c r="G124" s="103">
        <v>2041</v>
      </c>
      <c r="H124" s="172"/>
      <c r="I124" s="172"/>
      <c r="J124" s="172"/>
      <c r="K124" s="172"/>
      <c r="L124" s="103">
        <v>2021</v>
      </c>
      <c r="M124" s="103"/>
      <c r="N124" s="103">
        <v>2041</v>
      </c>
      <c r="O124" s="173"/>
      <c r="P124" s="173"/>
      <c r="Q124" s="173"/>
      <c r="R124" s="173"/>
      <c r="S124" s="173"/>
    </row>
    <row r="125" spans="1:51" x14ac:dyDescent="0.3">
      <c r="A125" s="154"/>
      <c r="B125" s="172"/>
      <c r="C125" s="172"/>
      <c r="D125" s="172"/>
      <c r="E125" s="178" t="e">
        <f>INDEX('Outcome 4c PM10'!$B$10:$E$44,MATCH($B$2,'Outcome 4c PM10'!$A$10:$A$44,0),MATCH(D$113,'Outcome 4c PM10'!$B$9:$E$9,0))</f>
        <v>#N/A</v>
      </c>
      <c r="F125" s="178"/>
      <c r="G125" s="178" t="e">
        <f>INDEX('Outcome 4c PM10'!$B$10:$E$44,MATCH($B$2,'Outcome 4c PM10'!$A$10:$A$44,0),MATCH(E$113,'Outcome 4c PM10'!$B$9:$E$9,0))</f>
        <v>#N/A</v>
      </c>
      <c r="H125" s="172"/>
      <c r="I125" s="172"/>
      <c r="J125" s="172"/>
      <c r="K125" s="172"/>
      <c r="L125" s="178" t="e">
        <f>INDEX('Outcome 4d PM2.5'!$B$10:$E$44,MATCH($B$2,'Outcome 4d PM2.5'!$A$10:$A$44,0),MATCH(K$113,'Outcome 4d PM2.5'!$B$9:$E$9,0))</f>
        <v>#N/A</v>
      </c>
      <c r="M125" s="178"/>
      <c r="N125" s="178" t="e">
        <f>INDEX('Outcome 4d PM2.5'!$B$10:$E$44,MATCH($B$2,'Outcome 4d PM2.5'!$A$10:$A$44,0),MATCH(L$113,'Outcome 4d PM2.5'!$B$9:$E$9,0))</f>
        <v>#N/A</v>
      </c>
      <c r="O125" s="173"/>
      <c r="P125" s="173"/>
      <c r="Q125" s="173"/>
      <c r="R125" s="173"/>
      <c r="S125" s="173"/>
    </row>
    <row r="126" spans="1:51" x14ac:dyDescent="0.3">
      <c r="A126" s="154"/>
      <c r="B126" s="172"/>
      <c r="C126" s="172"/>
      <c r="D126" s="172"/>
      <c r="E126" s="172"/>
      <c r="F126" s="172"/>
      <c r="G126" s="172"/>
      <c r="H126" s="172"/>
      <c r="I126" s="172"/>
      <c r="J126" s="173"/>
      <c r="K126" s="173"/>
      <c r="L126" s="173"/>
      <c r="M126" s="173"/>
      <c r="N126" s="173"/>
      <c r="O126" s="173"/>
      <c r="P126" s="173"/>
      <c r="Q126" s="173"/>
      <c r="R126" s="173"/>
      <c r="S126" s="173"/>
    </row>
    <row r="127" spans="1:51" x14ac:dyDescent="0.3">
      <c r="A127" s="154"/>
      <c r="B127" s="172"/>
      <c r="C127" s="172"/>
      <c r="D127" s="172"/>
      <c r="E127" s="172"/>
      <c r="F127" s="172"/>
      <c r="G127" s="172"/>
      <c r="H127" s="172"/>
      <c r="I127" s="172"/>
      <c r="J127" s="173"/>
      <c r="K127" s="173"/>
      <c r="L127" s="173"/>
      <c r="M127" s="173"/>
      <c r="N127" s="173"/>
      <c r="O127" s="173"/>
      <c r="P127" s="173"/>
      <c r="Q127" s="173"/>
      <c r="R127" s="173"/>
      <c r="S127" s="173"/>
    </row>
    <row r="128" spans="1:51" s="193" customFormat="1" ht="31.5" customHeight="1" x14ac:dyDescent="0.2">
      <c r="A128" s="589" t="s">
        <v>57</v>
      </c>
      <c r="B128" s="633" t="s">
        <v>78</v>
      </c>
      <c r="C128" s="633"/>
      <c r="D128" s="633"/>
      <c r="E128" s="633"/>
      <c r="F128" s="633"/>
      <c r="G128" s="633"/>
      <c r="H128" s="633"/>
      <c r="I128" s="633"/>
      <c r="J128" s="633"/>
      <c r="K128" s="498"/>
      <c r="L128" s="373"/>
      <c r="M128" s="557"/>
      <c r="N128" s="288"/>
      <c r="O128" s="288"/>
      <c r="P128" s="288"/>
      <c r="Q128" s="288"/>
      <c r="R128" s="288"/>
      <c r="S128" s="288"/>
    </row>
    <row r="129" spans="1:49" x14ac:dyDescent="0.3">
      <c r="A129" s="589"/>
      <c r="B129" s="634" t="s">
        <v>143</v>
      </c>
      <c r="C129" s="634"/>
      <c r="D129" s="634"/>
      <c r="E129" s="634"/>
      <c r="F129" s="634"/>
      <c r="G129" s="634"/>
      <c r="H129" s="634"/>
      <c r="I129" s="634"/>
      <c r="J129" s="634"/>
      <c r="K129" s="499"/>
      <c r="L129" s="374"/>
      <c r="M129" s="558"/>
      <c r="N129" s="289"/>
      <c r="O129" s="289"/>
      <c r="P129" s="289"/>
      <c r="Q129" s="289"/>
      <c r="R129" s="289"/>
      <c r="S129" s="289"/>
    </row>
    <row r="130" spans="1:49" ht="16.5" customHeight="1" x14ac:dyDescent="0.3">
      <c r="A130" s="589"/>
      <c r="B130" s="630" t="s">
        <v>122</v>
      </c>
      <c r="C130" s="630"/>
      <c r="D130" s="630"/>
      <c r="E130" s="630"/>
      <c r="F130" s="630"/>
      <c r="G130" s="630"/>
      <c r="H130" s="630"/>
      <c r="I130" s="630"/>
      <c r="J130" s="630"/>
      <c r="K130" s="497"/>
      <c r="L130" s="372"/>
      <c r="M130" s="556"/>
      <c r="N130" s="148"/>
      <c r="O130" s="148"/>
      <c r="P130" s="148"/>
      <c r="Q130" s="148"/>
      <c r="R130" s="148"/>
      <c r="S130" s="148"/>
    </row>
    <row r="131" spans="1:49" x14ac:dyDescent="0.3">
      <c r="A131" s="589"/>
      <c r="B131" s="614" t="s">
        <v>52</v>
      </c>
      <c r="C131" s="614"/>
      <c r="D131" s="614"/>
      <c r="E131" s="614"/>
      <c r="F131" s="614"/>
      <c r="G131" s="614"/>
      <c r="H131" s="615"/>
      <c r="I131" s="610" t="s">
        <v>265</v>
      </c>
      <c r="J131" s="610"/>
      <c r="K131" s="148"/>
      <c r="L131" s="148"/>
      <c r="M131" s="148"/>
      <c r="N131" s="148"/>
      <c r="O131" s="148"/>
      <c r="P131" s="148"/>
      <c r="Q131" s="148"/>
      <c r="R131" s="148"/>
      <c r="S131" s="148"/>
    </row>
    <row r="132" spans="1:49" ht="27" x14ac:dyDescent="0.3">
      <c r="A132" s="589"/>
      <c r="B132" s="320" t="s">
        <v>99</v>
      </c>
      <c r="C132" s="320" t="s">
        <v>38</v>
      </c>
      <c r="D132" s="320" t="s">
        <v>37</v>
      </c>
      <c r="E132" s="320" t="s">
        <v>36</v>
      </c>
      <c r="F132" s="320" t="s">
        <v>243</v>
      </c>
      <c r="G132" s="34" t="s">
        <v>293</v>
      </c>
      <c r="H132" s="61" t="s">
        <v>299</v>
      </c>
      <c r="I132" s="83">
        <v>2021</v>
      </c>
      <c r="J132" s="83">
        <v>2041</v>
      </c>
      <c r="K132" s="148"/>
      <c r="L132" s="148"/>
      <c r="M132" s="148"/>
      <c r="N132" s="148"/>
      <c r="O132" s="148"/>
      <c r="P132" s="148"/>
      <c r="Q132" s="148"/>
      <c r="R132" s="148"/>
      <c r="S132" s="148"/>
    </row>
    <row r="133" spans="1:49" x14ac:dyDescent="0.3">
      <c r="A133" s="589"/>
      <c r="B133" s="327" t="e">
        <f>INDEX('Outcome 5 PT use'!$B$10:$J$44,MATCH($B$2,'Outcome 5 PT use'!$A$10:$A$44,0),MATCH(B132,'Outcome 5 PT use'!$B$9:$J$9,))</f>
        <v>#N/A</v>
      </c>
      <c r="C133" s="327" t="e">
        <f>INDEX('Outcome 5 PT use'!$B$10:$J$44,MATCH($B$2,'Outcome 5 PT use'!$A$10:$A$44,0),MATCH(C132,'Outcome 5 PT use'!$B$9:$J$9,))</f>
        <v>#N/A</v>
      </c>
      <c r="D133" s="327" t="e">
        <f>INDEX('Outcome 5 PT use'!$B$10:$J$44,MATCH($B$2,'Outcome 5 PT use'!$A$10:$A$44,0),MATCH(D132,'Outcome 5 PT use'!$B$9:$J$9,))</f>
        <v>#N/A</v>
      </c>
      <c r="E133" s="329" t="e">
        <f>INDEX('Outcome 5 PT use'!$B$10:$J$44,MATCH($B$2,'Outcome 5 PT use'!$A$10:$A$44,0),MATCH(E132,'Outcome 5 PT use'!$B$9:$J$9,))</f>
        <v>#N/A</v>
      </c>
      <c r="F133" s="329" t="e">
        <f>INDEX('Outcome 5 PT use'!$B$10:$J$44,MATCH($B$2,'Outcome 5 PT use'!$A$10:$A$44,0),MATCH(F132,'Outcome 5 PT use'!$B$9:$J$9,))</f>
        <v>#N/A</v>
      </c>
      <c r="G133" s="505" t="e">
        <f>INDEX('Outcome 5 PT use'!$B$10:$J$44,MATCH($B$2,'Outcome 5 PT use'!$A$10:$A$44,0),MATCH(G132,'Outcome 5 PT use'!$B$9:$J$9,))</f>
        <v>#N/A</v>
      </c>
      <c r="H133" s="182" t="e">
        <f>INDEX('Outcome 5 PT use'!$B$10:$J$44,MATCH($B$2,'Outcome 5 PT use'!$A$10:$A$44,0),MATCH(H132,'Outcome 5 PT use'!$B$9:$J$9,))</f>
        <v>#N/A</v>
      </c>
      <c r="I133" s="183" t="e">
        <f>INDEX('Outcome 5 PT use'!$B$10:$L$44,MATCH($B$2,'Outcome 5 PT use'!$A$10:$A$44,0),10)</f>
        <v>#N/A</v>
      </c>
      <c r="J133" s="183" t="e">
        <f>INDEX('Outcome 5 PT use'!$B$10:$L$44,MATCH($B$2,'Outcome 5 PT use'!$A$10:$A$44,0),11)</f>
        <v>#N/A</v>
      </c>
      <c r="K133" s="148"/>
      <c r="L133" s="148"/>
      <c r="M133" s="148"/>
      <c r="N133" s="148"/>
      <c r="O133" s="148"/>
      <c r="P133" s="148"/>
      <c r="Q133" s="148"/>
      <c r="R133" s="148"/>
      <c r="S133" s="148"/>
    </row>
    <row r="134" spans="1:49" x14ac:dyDescent="0.3">
      <c r="A134" s="589"/>
      <c r="B134" s="148"/>
      <c r="C134" s="148"/>
      <c r="D134" s="148"/>
      <c r="E134" s="148"/>
      <c r="F134" s="148"/>
      <c r="G134" s="148"/>
      <c r="H134" s="148"/>
      <c r="I134" s="148"/>
      <c r="J134" s="148"/>
      <c r="K134" s="148"/>
      <c r="L134" s="148"/>
      <c r="M134" s="148"/>
      <c r="N134" s="148"/>
      <c r="O134" s="148"/>
      <c r="P134" s="148"/>
      <c r="Q134" s="148"/>
      <c r="R134" s="148"/>
      <c r="S134" s="148"/>
    </row>
    <row r="135" spans="1:49" x14ac:dyDescent="0.3">
      <c r="A135" s="589"/>
      <c r="B135" s="148"/>
      <c r="C135" s="148"/>
      <c r="D135" s="148"/>
      <c r="E135" s="148"/>
      <c r="F135" s="148"/>
      <c r="G135" s="148"/>
      <c r="H135" s="148"/>
      <c r="I135" s="148"/>
      <c r="J135" s="148"/>
      <c r="K135" s="148"/>
      <c r="L135" s="148"/>
      <c r="M135" s="148"/>
      <c r="N135" s="148"/>
      <c r="O135" s="148"/>
      <c r="P135" s="148"/>
      <c r="Q135" s="148"/>
      <c r="R135" s="148"/>
      <c r="S135" s="148"/>
      <c r="U135" s="18" t="s">
        <v>262</v>
      </c>
    </row>
    <row r="136" spans="1:49" x14ac:dyDescent="0.3">
      <c r="A136" s="589"/>
      <c r="B136" s="148"/>
      <c r="C136" s="148"/>
      <c r="D136" s="148"/>
      <c r="E136" s="148"/>
      <c r="F136" s="148"/>
      <c r="G136" s="148"/>
      <c r="H136" s="148"/>
      <c r="I136" s="148"/>
      <c r="J136" s="148"/>
      <c r="K136" s="148"/>
      <c r="L136" s="148"/>
      <c r="M136" s="148"/>
      <c r="N136" s="148"/>
      <c r="O136" s="148"/>
      <c r="P136" s="148"/>
      <c r="Q136" s="148"/>
      <c r="R136" s="148"/>
      <c r="S136" s="148"/>
      <c r="V136" s="18">
        <v>2014</v>
      </c>
      <c r="W136" s="18">
        <v>2015</v>
      </c>
      <c r="X136" s="18">
        <v>2016</v>
      </c>
      <c r="Y136" s="18">
        <v>2017</v>
      </c>
      <c r="Z136" s="18">
        <v>2018</v>
      </c>
      <c r="AA136" s="18">
        <v>2019</v>
      </c>
      <c r="AB136" s="18">
        <v>2020</v>
      </c>
      <c r="AC136" s="18">
        <v>2021</v>
      </c>
      <c r="AD136" s="18">
        <v>2022</v>
      </c>
      <c r="AE136" s="18">
        <v>2023</v>
      </c>
      <c r="AF136" s="18">
        <v>2024</v>
      </c>
      <c r="AG136" s="18">
        <v>2025</v>
      </c>
      <c r="AH136" s="18">
        <v>2026</v>
      </c>
      <c r="AI136" s="18">
        <v>2027</v>
      </c>
      <c r="AJ136" s="18">
        <v>2028</v>
      </c>
      <c r="AK136" s="18">
        <v>2029</v>
      </c>
      <c r="AL136" s="18">
        <v>2030</v>
      </c>
      <c r="AM136" s="18">
        <v>2031</v>
      </c>
      <c r="AN136" s="18">
        <v>2032</v>
      </c>
      <c r="AO136" s="18">
        <v>2033</v>
      </c>
      <c r="AP136" s="18">
        <v>2034</v>
      </c>
      <c r="AQ136" s="18">
        <v>2035</v>
      </c>
      <c r="AR136" s="18">
        <v>2036</v>
      </c>
      <c r="AS136" s="18">
        <v>2037</v>
      </c>
      <c r="AT136" s="18">
        <v>2038</v>
      </c>
      <c r="AU136" s="18">
        <v>2039</v>
      </c>
      <c r="AV136" s="18">
        <v>2040</v>
      </c>
      <c r="AW136" s="18">
        <v>2041</v>
      </c>
    </row>
    <row r="137" spans="1:49" x14ac:dyDescent="0.3">
      <c r="A137" s="589"/>
      <c r="B137" s="148"/>
      <c r="C137" s="148"/>
      <c r="D137" s="148"/>
      <c r="E137" s="148"/>
      <c r="F137" s="148"/>
      <c r="G137" s="148"/>
      <c r="H137" s="148"/>
      <c r="I137" s="148"/>
      <c r="J137" s="148"/>
      <c r="K137" s="148"/>
      <c r="L137" s="148"/>
      <c r="M137" s="148"/>
      <c r="N137" s="148"/>
      <c r="O137" s="148"/>
      <c r="P137" s="148"/>
      <c r="Q137" s="148"/>
      <c r="R137" s="148"/>
      <c r="S137" s="148"/>
      <c r="U137" s="18" t="s">
        <v>52</v>
      </c>
      <c r="V137" s="409" t="e">
        <f t="shared" ref="V137:AB137" si="2">B133</f>
        <v>#N/A</v>
      </c>
      <c r="W137" s="409" t="e">
        <f t="shared" si="2"/>
        <v>#N/A</v>
      </c>
      <c r="X137" s="409" t="e">
        <f t="shared" si="2"/>
        <v>#N/A</v>
      </c>
      <c r="Y137" s="409" t="e">
        <f t="shared" si="2"/>
        <v>#N/A</v>
      </c>
      <c r="Z137" s="409" t="e">
        <f t="shared" si="2"/>
        <v>#N/A</v>
      </c>
      <c r="AA137" s="409" t="e">
        <f t="shared" si="2"/>
        <v>#N/A</v>
      </c>
      <c r="AB137" s="409" t="e">
        <f t="shared" si="2"/>
        <v>#N/A</v>
      </c>
    </row>
    <row r="138" spans="1:49" x14ac:dyDescent="0.3">
      <c r="A138" s="589"/>
      <c r="B138" s="148"/>
      <c r="C138" s="650" t="s">
        <v>53</v>
      </c>
      <c r="D138" s="608"/>
      <c r="E138" s="148"/>
      <c r="F138" s="148"/>
      <c r="G138" s="148"/>
      <c r="H138" s="148"/>
      <c r="I138" s="148"/>
      <c r="J138" s="148"/>
      <c r="K138" s="148"/>
      <c r="L138" s="148"/>
      <c r="M138" s="148"/>
      <c r="N138" s="148"/>
      <c r="O138" s="148"/>
      <c r="P138" s="148"/>
      <c r="Q138" s="148"/>
      <c r="R138" s="148"/>
      <c r="S138" s="148"/>
      <c r="U138" s="18" t="s">
        <v>53</v>
      </c>
      <c r="AC138" s="409" t="e">
        <f>C140</f>
        <v>#N/A</v>
      </c>
      <c r="AW138" s="409" t="e">
        <f>D140</f>
        <v>#N/A</v>
      </c>
    </row>
    <row r="139" spans="1:49" x14ac:dyDescent="0.3">
      <c r="A139" s="589"/>
      <c r="B139" s="148"/>
      <c r="C139" s="83">
        <v>2021</v>
      </c>
      <c r="D139" s="83">
        <v>2041</v>
      </c>
      <c r="E139" s="148"/>
      <c r="F139" s="148"/>
      <c r="G139" s="148"/>
      <c r="H139" s="148"/>
      <c r="I139" s="148"/>
      <c r="J139" s="148"/>
      <c r="K139" s="148"/>
      <c r="L139" s="148"/>
      <c r="M139" s="148"/>
      <c r="N139" s="148"/>
      <c r="O139" s="148"/>
      <c r="P139" s="148"/>
      <c r="Q139" s="148"/>
      <c r="R139" s="148"/>
      <c r="S139" s="148"/>
      <c r="U139" s="18" t="s">
        <v>265</v>
      </c>
      <c r="AC139" s="18" t="e">
        <f>IF(ISNUMBER(I133)=TRUE,I133,NA())</f>
        <v>#N/A</v>
      </c>
      <c r="AW139" s="18" t="e">
        <f>IF(ISNUMBER(J133)=TRUE,J133,NA())</f>
        <v>#N/A</v>
      </c>
    </row>
    <row r="140" spans="1:49" x14ac:dyDescent="0.3">
      <c r="A140" s="589"/>
      <c r="B140" s="148"/>
      <c r="C140" s="183" t="e">
        <f>INDEX('Outcome 5 PT use'!$B$10:$J$44,MATCH($B$2,'Outcome 5 PT use'!$A$10:$A$44,0),MATCH(C139,'Outcome 5 PT use'!$B$9:$J$9,))</f>
        <v>#N/A</v>
      </c>
      <c r="D140" s="183" t="e">
        <f>INDEX('Outcome 5 PT use'!$B$10:$J$44,MATCH($B$2,'Outcome 5 PT use'!$A$10:$A$44,0),MATCH(D139,'Outcome 5 PT use'!$B$9:$J$9,))</f>
        <v>#N/A</v>
      </c>
      <c r="E140" s="148"/>
      <c r="F140" s="148"/>
      <c r="G140" s="148"/>
      <c r="H140" s="148"/>
      <c r="I140" s="148"/>
      <c r="J140" s="148"/>
      <c r="K140" s="148"/>
      <c r="L140" s="148"/>
      <c r="M140" s="148"/>
      <c r="N140" s="148"/>
      <c r="O140" s="148"/>
      <c r="P140" s="148"/>
      <c r="Q140" s="148"/>
      <c r="R140" s="148"/>
      <c r="S140" s="148"/>
    </row>
    <row r="141" spans="1:49" x14ac:dyDescent="0.3">
      <c r="A141" s="589"/>
      <c r="B141" s="148"/>
      <c r="C141" s="148"/>
      <c r="D141" s="148"/>
      <c r="E141" s="148"/>
      <c r="F141" s="148"/>
      <c r="G141" s="148"/>
      <c r="H141" s="148"/>
      <c r="I141" s="148"/>
      <c r="J141" s="148"/>
      <c r="K141" s="148"/>
      <c r="L141" s="148"/>
      <c r="M141" s="148"/>
      <c r="N141" s="148"/>
      <c r="O141" s="148"/>
      <c r="P141" s="148"/>
      <c r="Q141" s="148"/>
      <c r="R141" s="148"/>
      <c r="S141" s="148"/>
    </row>
    <row r="142" spans="1:49" x14ac:dyDescent="0.3">
      <c r="A142" s="589"/>
      <c r="B142" s="148"/>
      <c r="C142" s="148"/>
      <c r="D142" s="148"/>
      <c r="E142" s="148"/>
      <c r="F142" s="148"/>
      <c r="G142" s="148"/>
      <c r="H142" s="148"/>
      <c r="I142" s="148"/>
      <c r="J142" s="148"/>
      <c r="K142" s="148"/>
      <c r="L142" s="148"/>
      <c r="M142" s="148"/>
      <c r="N142" s="148"/>
      <c r="O142" s="148"/>
      <c r="P142" s="148"/>
      <c r="Q142" s="148"/>
      <c r="R142" s="148"/>
      <c r="S142" s="148"/>
    </row>
    <row r="143" spans="1:49" x14ac:dyDescent="0.3">
      <c r="A143" s="589"/>
      <c r="B143" s="148"/>
      <c r="C143" s="148"/>
      <c r="D143" s="148"/>
      <c r="E143" s="148"/>
      <c r="F143" s="148"/>
      <c r="G143" s="148"/>
      <c r="H143" s="148"/>
      <c r="I143" s="148"/>
      <c r="J143" s="148"/>
      <c r="K143" s="148"/>
      <c r="L143" s="148"/>
      <c r="M143" s="148"/>
      <c r="N143" s="148"/>
      <c r="O143" s="148"/>
      <c r="P143" s="148"/>
      <c r="Q143" s="148"/>
      <c r="R143" s="148"/>
      <c r="S143" s="148"/>
    </row>
    <row r="144" spans="1:49" x14ac:dyDescent="0.3">
      <c r="A144" s="589"/>
      <c r="B144" s="148"/>
      <c r="C144" s="148"/>
      <c r="D144" s="148"/>
      <c r="E144" s="148"/>
      <c r="F144" s="148"/>
      <c r="G144" s="148"/>
      <c r="H144" s="148"/>
      <c r="I144" s="148"/>
      <c r="J144" s="148"/>
      <c r="K144" s="148"/>
      <c r="L144" s="148"/>
      <c r="M144" s="148"/>
      <c r="N144" s="148"/>
      <c r="O144" s="148"/>
      <c r="P144" s="148"/>
      <c r="Q144" s="148"/>
      <c r="R144" s="148"/>
      <c r="S144" s="148"/>
    </row>
    <row r="145" spans="1:47" x14ac:dyDescent="0.3">
      <c r="A145" s="589"/>
      <c r="B145" s="148"/>
      <c r="C145" s="148"/>
      <c r="D145" s="148"/>
      <c r="E145" s="148"/>
      <c r="F145" s="148"/>
      <c r="G145" s="148"/>
      <c r="H145" s="148"/>
      <c r="I145" s="148"/>
      <c r="J145" s="148"/>
      <c r="K145" s="148"/>
      <c r="L145" s="148"/>
      <c r="M145" s="148"/>
      <c r="N145" s="148"/>
      <c r="O145" s="148"/>
      <c r="P145" s="148"/>
      <c r="Q145" s="148"/>
      <c r="R145" s="148"/>
      <c r="S145" s="148"/>
    </row>
    <row r="146" spans="1:47" x14ac:dyDescent="0.3">
      <c r="A146" s="589"/>
      <c r="B146" s="148"/>
      <c r="C146" s="148"/>
      <c r="D146" s="148"/>
      <c r="E146" s="148"/>
      <c r="F146" s="148"/>
      <c r="G146" s="148"/>
      <c r="H146" s="148"/>
      <c r="I146" s="148"/>
      <c r="J146" s="148"/>
      <c r="K146" s="148"/>
      <c r="L146" s="148"/>
      <c r="M146" s="148"/>
      <c r="N146" s="148"/>
      <c r="O146" s="148"/>
      <c r="P146" s="148"/>
      <c r="Q146" s="148"/>
      <c r="R146" s="148"/>
      <c r="S146" s="148"/>
    </row>
    <row r="147" spans="1:47" x14ac:dyDescent="0.3">
      <c r="A147" s="589"/>
      <c r="B147" s="148"/>
      <c r="C147" s="148"/>
      <c r="D147" s="148"/>
      <c r="E147" s="148"/>
      <c r="F147" s="148"/>
      <c r="G147" s="148"/>
      <c r="H147" s="148"/>
      <c r="I147" s="148"/>
      <c r="J147" s="148"/>
      <c r="K147" s="148"/>
      <c r="L147" s="148"/>
      <c r="M147" s="148"/>
      <c r="N147" s="148"/>
      <c r="O147" s="148"/>
      <c r="P147" s="148"/>
      <c r="Q147" s="148"/>
      <c r="R147" s="148"/>
      <c r="S147" s="148"/>
    </row>
    <row r="148" spans="1:47" s="193" customFormat="1" ht="31.5" customHeight="1" x14ac:dyDescent="0.2">
      <c r="A148" s="589"/>
      <c r="B148" s="632" t="s">
        <v>79</v>
      </c>
      <c r="C148" s="632"/>
      <c r="D148" s="632"/>
      <c r="E148" s="632"/>
      <c r="F148" s="632"/>
      <c r="G148" s="632"/>
      <c r="H148" s="632"/>
      <c r="I148" s="632"/>
      <c r="J148" s="632"/>
      <c r="K148" s="632"/>
      <c r="L148" s="632"/>
      <c r="M148" s="632"/>
      <c r="N148" s="632"/>
      <c r="O148" s="287"/>
      <c r="P148" s="287"/>
      <c r="Q148" s="287"/>
      <c r="R148" s="287"/>
      <c r="S148" s="287"/>
    </row>
    <row r="149" spans="1:47" x14ac:dyDescent="0.3">
      <c r="A149" s="589"/>
      <c r="B149" s="631" t="s">
        <v>71</v>
      </c>
      <c r="C149" s="631"/>
      <c r="D149" s="631"/>
      <c r="E149" s="631"/>
      <c r="F149" s="631"/>
      <c r="G149" s="631"/>
      <c r="H149" s="631"/>
      <c r="I149" s="631"/>
      <c r="J149" s="631"/>
      <c r="K149" s="631"/>
      <c r="L149" s="631"/>
      <c r="M149" s="631"/>
      <c r="N149" s="631"/>
      <c r="O149" s="286"/>
      <c r="P149" s="286"/>
      <c r="Q149" s="286"/>
      <c r="R149" s="286"/>
      <c r="S149" s="286"/>
    </row>
    <row r="150" spans="1:47" ht="81" x14ac:dyDescent="0.3">
      <c r="A150" s="589"/>
      <c r="B150" s="354" t="s">
        <v>220</v>
      </c>
      <c r="C150" s="354" t="s">
        <v>221</v>
      </c>
      <c r="D150" s="355" t="s">
        <v>222</v>
      </c>
      <c r="E150" s="355" t="s">
        <v>244</v>
      </c>
      <c r="F150" s="355" t="s">
        <v>245</v>
      </c>
      <c r="G150" s="355" t="s">
        <v>246</v>
      </c>
      <c r="H150" s="353" t="s">
        <v>295</v>
      </c>
      <c r="I150" s="353" t="s">
        <v>296</v>
      </c>
      <c r="J150" s="353" t="s">
        <v>297</v>
      </c>
      <c r="K150" s="353" t="s">
        <v>309</v>
      </c>
      <c r="L150" s="353" t="s">
        <v>310</v>
      </c>
      <c r="M150" s="423" t="s">
        <v>311</v>
      </c>
      <c r="N150" s="137" t="s">
        <v>223</v>
      </c>
      <c r="O150" s="137" t="s">
        <v>224</v>
      </c>
      <c r="P150" s="137" t="s">
        <v>225</v>
      </c>
      <c r="Q150" s="169" t="s">
        <v>160</v>
      </c>
      <c r="R150" s="478" t="s">
        <v>263</v>
      </c>
      <c r="S150" s="286"/>
    </row>
    <row r="151" spans="1:47" x14ac:dyDescent="0.3">
      <c r="A151" s="589"/>
      <c r="B151" s="329" t="e">
        <f>INDEX('Outcome 6 Step-free journ time'!$B$8:$R$42,MATCH($B$2,'Outcome 6 Step-free journ time'!$A$8:$A$42,0),MATCH(B150,'Outcome 6 Step-free journ time'!$B$7:$R$7,0))</f>
        <v>#N/A</v>
      </c>
      <c r="C151" s="329" t="e">
        <f>INDEX('Outcome 6 Step-free journ time'!$B$8:$R$42,MATCH($B$2,'Outcome 6 Step-free journ time'!$A$8:$A$42,0),MATCH(C150,'Outcome 6 Step-free journ time'!$B$7:$R$7,0))</f>
        <v>#N/A</v>
      </c>
      <c r="D151" s="327" t="e">
        <f>INDEX('Outcome 6 Step-free journ time'!$B$8:$R$42,MATCH($B$2,'Outcome 6 Step-free journ time'!$A$8:$A$42,0),MATCH(D150,'Outcome 6 Step-free journ time'!$B$7:$R$7,0))</f>
        <v>#N/A</v>
      </c>
      <c r="E151" s="327" t="e">
        <f>INDEX('Outcome 6 Step-free journ time'!$B$8:$R$42,MATCH($B$2,'Outcome 6 Step-free journ time'!$A$8:$A$42,0),MATCH(E150,'Outcome 6 Step-free journ time'!$B$7:$R$7,0))</f>
        <v>#N/A</v>
      </c>
      <c r="F151" s="327" t="e">
        <f>INDEX('Outcome 6 Step-free journ time'!$B$8:$R$42,MATCH($B$2,'Outcome 6 Step-free journ time'!$A$8:$A$42,0),MATCH(F150,'Outcome 6 Step-free journ time'!$B$7:$R$7,0))</f>
        <v>#N/A</v>
      </c>
      <c r="G151" s="327" t="e">
        <f>INDEX('Outcome 6 Step-free journ time'!$B$8:$R$42,MATCH($B$2,'Outcome 6 Step-free journ time'!$A$8:$A$42,0),MATCH(G150,'Outcome 6 Step-free journ time'!$B$7:$R$7,0))</f>
        <v>#N/A</v>
      </c>
      <c r="H151" s="505" t="e">
        <f>INDEX('Outcome 6 Step-free journ time'!$B$8:$R$42,MATCH($B$2,'Outcome 6 Step-free journ time'!$A$8:$A$42,0),MATCH(H150,'Outcome 6 Step-free journ time'!$B$7:$R$7,0))</f>
        <v>#N/A</v>
      </c>
      <c r="I151" s="505" t="e">
        <f>INDEX('Outcome 6 Step-free journ time'!$B$8:$R$42,MATCH($B$2,'Outcome 6 Step-free journ time'!$A$8:$A$42,0),MATCH(I150,'Outcome 6 Step-free journ time'!$B$7:$R$7,0))</f>
        <v>#N/A</v>
      </c>
      <c r="J151" s="530" t="e">
        <f>INDEX('Outcome 6 Step-free journ time'!$B$8:$R$42,MATCH($B$2,'Outcome 6 Step-free journ time'!$A$8:$A$42,0),MATCH(J150,'Outcome 6 Step-free journ time'!$B$7:$R$7,0))</f>
        <v>#N/A</v>
      </c>
      <c r="K151" s="505" t="e">
        <f>INDEX('Outcome 6 Step-free journ time'!$B$8:$R$42,MATCH($B$2,'Outcome 6 Step-free journ time'!$A$8:$A$42,0),MATCH(K150,'Outcome 6 Step-free journ time'!$B$7:$R$7,0))</f>
        <v>#N/A</v>
      </c>
      <c r="L151" s="505" t="e">
        <f>INDEX('Outcome 6 Step-free journ time'!$B$8:$R$42,MATCH($B$2,'Outcome 6 Step-free journ time'!$A$8:$A$42,0),MATCH(L150,'Outcome 6 Step-free journ time'!$B$7:$R$7,0))</f>
        <v>#N/A</v>
      </c>
      <c r="M151" s="260" t="e">
        <f>INDEX('Outcome 6 Step-free journ time'!$B$8:$R$42,MATCH($B$2,'Outcome 6 Step-free journ time'!$A$8:$A$42,0),MATCH(M150,'Outcome 6 Step-free journ time'!$B$7:$R$7,0))</f>
        <v>#N/A</v>
      </c>
      <c r="N151" s="185" t="e">
        <f>INDEX('Outcome 6 Step-free journ time'!$B$8:$R$42,MATCH($B$2,'Outcome 6 Step-free journ time'!$A$8:$A$42,0),MATCH(N150,'Outcome 6 Step-free journ time'!$B$7:$R$7,0))</f>
        <v>#N/A</v>
      </c>
      <c r="O151" s="185" t="e">
        <f>INDEX('Outcome 6 Step-free journ time'!$B$8:$R$42,MATCH($B$2,'Outcome 6 Step-free journ time'!$A$8:$A$42,0),MATCH(O150,'Outcome 6 Step-free journ time'!$B$7:$R$7,0))</f>
        <v>#N/A</v>
      </c>
      <c r="P151" s="185" t="e">
        <f>INDEX('Outcome 6 Step-free journ time'!$B$8:$R$42,MATCH($B$2,'Outcome 6 Step-free journ time'!$A$8:$A$42,0),MATCH(P150,'Outcome 6 Step-free journ time'!$B$7:$R$7,0))</f>
        <v>#N/A</v>
      </c>
      <c r="Q151" s="184" t="e">
        <f>INDEX('Outcome 6 Step-free journ time'!$B$8:$R$42,MATCH($B$2,'Outcome 6 Step-free journ time'!$A$8:$A$42,0),MATCH(Q150,'Outcome 6 Step-free journ time'!$B$7:$R$7,0))</f>
        <v>#N/A</v>
      </c>
      <c r="R151" s="430" t="e">
        <f>INDEX('Outcome 6 Step-free journ time'!$B$8:$R$42,MATCH($B$2,'Outcome 6 Step-free journ time'!$A$8:$A$42,0),MATCH(R150,'Outcome 6 Step-free journ time'!$B$7:$R$7,0))</f>
        <v>#N/A</v>
      </c>
      <c r="S151" s="286"/>
    </row>
    <row r="152" spans="1:47" x14ac:dyDescent="0.3">
      <c r="A152" s="589"/>
      <c r="B152" s="149"/>
      <c r="C152" s="149"/>
      <c r="D152" s="149"/>
      <c r="E152" s="149"/>
      <c r="F152" s="149"/>
      <c r="G152" s="149"/>
      <c r="H152" s="149"/>
      <c r="I152" s="149"/>
      <c r="J152" s="149"/>
      <c r="K152" s="149"/>
      <c r="L152" s="149"/>
      <c r="M152" s="149"/>
      <c r="N152" s="149"/>
      <c r="O152" s="149"/>
      <c r="P152" s="149"/>
      <c r="Q152" s="149"/>
      <c r="R152" s="149"/>
      <c r="S152" s="149"/>
    </row>
    <row r="153" spans="1:47" s="193" customFormat="1" ht="31.5" customHeight="1" x14ac:dyDescent="0.2">
      <c r="A153" s="589"/>
      <c r="B153" s="629" t="s">
        <v>80</v>
      </c>
      <c r="C153" s="629"/>
      <c r="D153" s="629"/>
      <c r="E153" s="629"/>
      <c r="F153" s="629"/>
      <c r="G153" s="629"/>
      <c r="H153" s="629"/>
      <c r="I153" s="629"/>
      <c r="J153" s="291"/>
      <c r="K153" s="291"/>
      <c r="L153" s="291"/>
      <c r="M153" s="291"/>
      <c r="N153" s="291"/>
      <c r="O153" s="291"/>
      <c r="P153" s="291"/>
      <c r="Q153" s="291"/>
      <c r="R153" s="291"/>
      <c r="S153" s="291"/>
    </row>
    <row r="154" spans="1:47" x14ac:dyDescent="0.3">
      <c r="A154" s="151"/>
      <c r="B154" s="647" t="s">
        <v>72</v>
      </c>
      <c r="C154" s="647"/>
      <c r="D154" s="647"/>
      <c r="E154" s="647"/>
      <c r="F154" s="647"/>
      <c r="G154" s="647"/>
      <c r="H154" s="647"/>
      <c r="I154" s="647"/>
      <c r="J154" s="290"/>
      <c r="K154" s="290"/>
      <c r="L154" s="290"/>
      <c r="M154" s="290"/>
      <c r="N154" s="290"/>
      <c r="O154" s="290"/>
      <c r="P154" s="290"/>
      <c r="Q154" s="290"/>
      <c r="R154" s="290"/>
      <c r="S154" s="290"/>
    </row>
    <row r="155" spans="1:47" x14ac:dyDescent="0.3">
      <c r="A155" s="151"/>
      <c r="B155" s="646" t="s">
        <v>123</v>
      </c>
      <c r="C155" s="646"/>
      <c r="D155" s="646"/>
      <c r="E155" s="646"/>
      <c r="F155" s="646"/>
      <c r="G155" s="646"/>
      <c r="H155" s="646"/>
      <c r="I155" s="280"/>
      <c r="J155" s="179"/>
      <c r="K155" s="179"/>
      <c r="L155" s="179"/>
      <c r="M155" s="179"/>
      <c r="N155" s="179"/>
      <c r="O155" s="179"/>
      <c r="P155" s="179"/>
      <c r="Q155" s="179"/>
      <c r="R155" s="179"/>
      <c r="S155" s="179"/>
      <c r="V155" s="140" t="s">
        <v>123</v>
      </c>
      <c r="W155" s="27"/>
      <c r="X155" s="27"/>
      <c r="Y155" s="27"/>
      <c r="Z155" s="27"/>
      <c r="AA155" s="27"/>
      <c r="AB155" s="27"/>
      <c r="AC155" s="27"/>
      <c r="AD155" s="27"/>
      <c r="AE155" s="27"/>
      <c r="AF155" s="27"/>
      <c r="AG155" s="27"/>
      <c r="AH155" s="27"/>
      <c r="AI155" s="380"/>
      <c r="AJ155" s="380"/>
      <c r="AK155" s="380"/>
      <c r="AL155" s="380"/>
      <c r="AM155" s="380"/>
      <c r="AN155" s="380"/>
      <c r="AO155" s="380"/>
    </row>
    <row r="156" spans="1:47" x14ac:dyDescent="0.3">
      <c r="A156" s="151"/>
      <c r="B156" s="653" t="s">
        <v>52</v>
      </c>
      <c r="C156" s="653"/>
      <c r="D156" s="653"/>
      <c r="E156" s="653"/>
      <c r="F156" s="654"/>
      <c r="G156" s="648" t="s">
        <v>110</v>
      </c>
      <c r="H156" s="610" t="s">
        <v>265</v>
      </c>
      <c r="I156" s="610"/>
      <c r="J156" s="179"/>
      <c r="K156" s="179"/>
      <c r="L156" s="648" t="s">
        <v>110</v>
      </c>
      <c r="M156" s="566"/>
      <c r="N156" s="648" t="s">
        <v>53</v>
      </c>
      <c r="O156" s="648"/>
      <c r="P156" s="179"/>
      <c r="Q156" s="179"/>
      <c r="R156" s="179"/>
      <c r="S156" s="290"/>
      <c r="U156" s="140"/>
      <c r="V156" s="159">
        <v>2016</v>
      </c>
      <c r="W156" s="159">
        <v>2017</v>
      </c>
      <c r="X156" s="159">
        <v>2018</v>
      </c>
      <c r="Y156" s="159">
        <v>2019</v>
      </c>
      <c r="Z156" s="159">
        <v>2020</v>
      </c>
      <c r="AA156" s="159">
        <v>2021</v>
      </c>
      <c r="AB156" s="159">
        <v>2022</v>
      </c>
      <c r="AC156" s="159">
        <v>2023</v>
      </c>
      <c r="AD156" s="159">
        <v>2024</v>
      </c>
      <c r="AE156" s="159">
        <v>2025</v>
      </c>
      <c r="AF156" s="159">
        <v>2026</v>
      </c>
      <c r="AG156" s="159">
        <v>2027</v>
      </c>
      <c r="AH156" s="159">
        <v>2028</v>
      </c>
      <c r="AI156" s="159">
        <v>2029</v>
      </c>
      <c r="AJ156" s="159">
        <v>2030</v>
      </c>
      <c r="AK156" s="159">
        <v>2031</v>
      </c>
      <c r="AL156" s="159">
        <v>2032</v>
      </c>
      <c r="AM156" s="159">
        <v>2033</v>
      </c>
      <c r="AN156" s="159">
        <v>2034</v>
      </c>
      <c r="AO156" s="159">
        <v>2035</v>
      </c>
      <c r="AP156" s="159">
        <v>2036</v>
      </c>
      <c r="AQ156" s="159">
        <v>2037</v>
      </c>
      <c r="AR156" s="159">
        <v>2038</v>
      </c>
      <c r="AS156" s="159">
        <v>2039</v>
      </c>
      <c r="AT156" s="159">
        <v>2040</v>
      </c>
      <c r="AU156" s="159">
        <v>2041</v>
      </c>
    </row>
    <row r="157" spans="1:47" ht="21.75" customHeight="1" x14ac:dyDescent="0.3">
      <c r="A157" s="151"/>
      <c r="B157" s="355" t="s">
        <v>247</v>
      </c>
      <c r="C157" s="355" t="s">
        <v>218</v>
      </c>
      <c r="D157" s="355" t="s">
        <v>219</v>
      </c>
      <c r="E157" s="353" t="s">
        <v>294</v>
      </c>
      <c r="F157" s="423" t="s">
        <v>305</v>
      </c>
      <c r="G157" s="649"/>
      <c r="H157" s="453">
        <v>2021</v>
      </c>
      <c r="I157" s="453">
        <v>2041</v>
      </c>
      <c r="J157" s="150"/>
      <c r="K157" s="150"/>
      <c r="L157" s="649"/>
      <c r="M157" s="567"/>
      <c r="N157" s="92">
        <v>2021</v>
      </c>
      <c r="O157" s="92">
        <v>2041</v>
      </c>
      <c r="P157" s="150"/>
      <c r="Q157" s="150"/>
      <c r="R157" s="150"/>
      <c r="S157" s="290"/>
      <c r="U157" s="140" t="s">
        <v>52</v>
      </c>
      <c r="V157" s="424" t="e">
        <f>B158</f>
        <v>#N/A</v>
      </c>
      <c r="W157" s="424" t="e">
        <f>C158</f>
        <v>#N/A</v>
      </c>
      <c r="X157" s="424" t="e">
        <f>D158</f>
        <v>#N/A</v>
      </c>
      <c r="Y157" s="424" t="e">
        <f>E158</f>
        <v>#N/A</v>
      </c>
      <c r="Z157" s="424" t="e">
        <f>F158</f>
        <v>#N/A</v>
      </c>
      <c r="AA157" s="140"/>
      <c r="AB157" s="140"/>
      <c r="AC157" s="140"/>
      <c r="AD157" s="140"/>
      <c r="AE157" s="140"/>
      <c r="AF157" s="140"/>
      <c r="AG157" s="140"/>
      <c r="AH157" s="140"/>
      <c r="AI157" s="140"/>
      <c r="AJ157" s="140"/>
      <c r="AK157" s="140"/>
      <c r="AL157" s="140"/>
      <c r="AM157" s="140"/>
      <c r="AN157" s="140"/>
      <c r="AO157" s="140"/>
      <c r="AP157" s="140"/>
      <c r="AQ157" s="140"/>
      <c r="AR157" s="140"/>
      <c r="AS157" s="140"/>
      <c r="AT157" s="140"/>
      <c r="AU157" s="140"/>
    </row>
    <row r="158" spans="1:47" x14ac:dyDescent="0.3">
      <c r="A158" s="151"/>
      <c r="B158" s="645" t="e">
        <f>INDEX('Outcome 7 bus speeds'!$B$10:$F$77,MATCH($B$2,'Outcome 7 bus speeds'!$A$10:$A$77,0),MATCH(B$157,'Outcome 7 bus speeds'!$B$9:$F$9,0))</f>
        <v>#N/A</v>
      </c>
      <c r="C158" s="645" t="e">
        <f>INDEX('Outcome 7 bus speeds'!$B$10:$F$77,MATCH($B$2,'Outcome 7 bus speeds'!$A$10:$A$77,0),MATCH(C$157,'Outcome 7 bus speeds'!$B$9:$F$9,0))</f>
        <v>#N/A</v>
      </c>
      <c r="D158" s="645" t="e">
        <f>INDEX('Outcome 7 bus speeds'!$B$10:$F$77,MATCH($B$2,'Outcome 7 bus speeds'!$A$10:$A$77,0),MATCH(D$157,'Outcome 7 bus speeds'!$B$9:$F$9,0))</f>
        <v>#N/A</v>
      </c>
      <c r="E158" s="651" t="e">
        <f>INDEX('Outcome 7 bus speeds'!$B$10:$F$77,MATCH($B$2,'Outcome 7 bus speeds'!$A$10:$A$77,0),MATCH(E$157,'Outcome 7 bus speeds'!$B$9:$F$9,0))</f>
        <v>#N/A</v>
      </c>
      <c r="F158" s="652" t="e">
        <f>INDEX('Outcome 7 bus speeds'!$B$10:$F$77,MATCH($B$2,'Outcome 7 bus speeds'!$A$10:$A$77,0),MATCH(F$157,'Outcome 7 bus speeds'!$B$9:$F$9,0))</f>
        <v>#N/A</v>
      </c>
      <c r="G158" s="163" t="str">
        <f>IFERROR(IF(I158&gt;0,(I158-$B$158)/$B$158,NA()),"")</f>
        <v/>
      </c>
      <c r="H158" s="187" t="e">
        <f>INDEX('Outcome 7 bus speeds'!$B$10:$K$77,MATCH($B$2,'Outcome 7 bus speeds'!$A$10:$A$77,0),9)</f>
        <v>#N/A</v>
      </c>
      <c r="I158" s="187" t="e">
        <f>INDEX('Outcome 7 bus speeds'!$B$10:$K$77,MATCH($B$2,'Outcome 7 bus speeds'!$A$10:$A$77,0),10)</f>
        <v>#N/A</v>
      </c>
      <c r="J158" s="180" t="s">
        <v>215</v>
      </c>
      <c r="K158" s="180"/>
      <c r="L158" s="186" t="e">
        <f>INDEX('Outcome 7 bus speeds'!$B$10:$K$77,MATCH($B$2,'Outcome 7 bus speeds'!$A$10:$A$77,0),MATCH(L$156,'Outcome 7 bus speeds'!$B$9:$K$9,0))</f>
        <v>#N/A</v>
      </c>
      <c r="M158" s="186"/>
      <c r="N158" s="187" t="e">
        <f>INDEX('Outcome 7 bus speeds'!$B$10:$K$77,MATCH($B$2,'Outcome 7 bus speeds'!$A$10:$A$77,0),MATCH(N$157,'Outcome 7 bus speeds'!$B$9:$K$9,0))</f>
        <v>#N/A</v>
      </c>
      <c r="O158" s="187" t="e">
        <f>INDEX('Outcome 7 bus speeds'!$B$10:$K$77,MATCH($B$2,'Outcome 7 bus speeds'!$A$10:$A$77,0),MATCH(O$157,'Outcome 7 bus speeds'!$B$9:$K$9,0))</f>
        <v>#N/A</v>
      </c>
      <c r="P158" s="180" t="s">
        <v>215</v>
      </c>
      <c r="Q158" s="180"/>
      <c r="R158" s="180"/>
      <c r="S158" s="290"/>
      <c r="U158" s="140" t="s">
        <v>213</v>
      </c>
      <c r="V158" s="140"/>
      <c r="W158" s="140"/>
      <c r="X158" s="165"/>
      <c r="Y158" s="165"/>
      <c r="Z158" s="165"/>
      <c r="AA158" s="425" t="e">
        <f>N158</f>
        <v>#N/A</v>
      </c>
      <c r="AB158" s="165"/>
      <c r="AC158" s="165"/>
      <c r="AD158" s="165"/>
      <c r="AE158" s="165"/>
      <c r="AF158" s="165"/>
      <c r="AG158" s="165"/>
      <c r="AH158" s="165"/>
      <c r="AI158" s="165"/>
      <c r="AJ158" s="165"/>
      <c r="AK158" s="165"/>
      <c r="AL158" s="165"/>
      <c r="AM158" s="165"/>
      <c r="AN158" s="165"/>
      <c r="AO158" s="165"/>
      <c r="AP158" s="165"/>
      <c r="AQ158" s="165"/>
      <c r="AR158" s="165"/>
      <c r="AS158" s="165"/>
      <c r="AT158" s="165"/>
      <c r="AU158" s="425" t="e">
        <f>O158</f>
        <v>#N/A</v>
      </c>
    </row>
    <row r="159" spans="1:47" x14ac:dyDescent="0.3">
      <c r="A159" s="151"/>
      <c r="B159" s="645"/>
      <c r="C159" s="645"/>
      <c r="D159" s="645"/>
      <c r="E159" s="651"/>
      <c r="F159" s="652"/>
      <c r="G159" s="163" t="str">
        <f>IFERROR(IF(I159&gt;0,(I159-$B$158)/$B$158,NA()),"")</f>
        <v/>
      </c>
      <c r="H159" s="187" t="e">
        <f>INDEX('Outcome 7 bus speeds'!$B$10:$K$77,(MATCH($B$2,'Outcome 7 bus speeds'!$A$10:$A$77,0)+1),9)</f>
        <v>#N/A</v>
      </c>
      <c r="I159" s="187" t="e">
        <f>INDEX('Outcome 7 bus speeds'!$B$10:$K$77,(MATCH($B$2,'Outcome 7 bus speeds'!$A$10:$A$77,0)+1),10)</f>
        <v>#N/A</v>
      </c>
      <c r="J159" s="180" t="s">
        <v>216</v>
      </c>
      <c r="K159" s="180"/>
      <c r="L159" s="186" t="e">
        <f>INDEX('Outcome 7 bus speeds'!$B$10:$K$77,(MATCH($B$2,'Outcome 7 bus speeds'!$A$10:$A$77,0)+1),MATCH(L$156,'Outcome 7 bus speeds'!$B$9:$K$9,0))</f>
        <v>#N/A</v>
      </c>
      <c r="M159" s="186"/>
      <c r="N159" s="187" t="e">
        <f>INDEX('Outcome 7 bus speeds'!$B$10:$K$77,(MATCH($B$2,'Outcome 7 bus speeds'!$A$10:$A$77,0)+1),MATCH(N$157,'Outcome 7 bus speeds'!$B$9:$K$9,0))</f>
        <v>#N/A</v>
      </c>
      <c r="O159" s="187" t="e">
        <f>INDEX('Outcome 7 bus speeds'!$B$10:$K$77,(MATCH($B$2,'Outcome 7 bus speeds'!$A$10:$A$77,0)+1),MATCH(O$157,'Outcome 7 bus speeds'!$B$9:$K$9,0))</f>
        <v>#N/A</v>
      </c>
      <c r="P159" s="180" t="s">
        <v>216</v>
      </c>
      <c r="Q159" s="180"/>
      <c r="R159" s="180"/>
      <c r="S159" s="290"/>
      <c r="U159" s="140" t="s">
        <v>214</v>
      </c>
      <c r="V159" s="140"/>
      <c r="W159" s="140"/>
      <c r="X159" s="165"/>
      <c r="Y159" s="165"/>
      <c r="Z159" s="165"/>
      <c r="AA159" s="425" t="e">
        <f>N159</f>
        <v>#N/A</v>
      </c>
      <c r="AB159" s="165"/>
      <c r="AC159" s="165"/>
      <c r="AD159" s="165"/>
      <c r="AE159" s="165"/>
      <c r="AF159" s="165"/>
      <c r="AG159" s="165"/>
      <c r="AH159" s="165"/>
      <c r="AI159" s="165"/>
      <c r="AJ159" s="165"/>
      <c r="AK159" s="165"/>
      <c r="AL159" s="165"/>
      <c r="AM159" s="165"/>
      <c r="AN159" s="165"/>
      <c r="AO159" s="165"/>
      <c r="AP159" s="165"/>
      <c r="AQ159" s="165"/>
      <c r="AR159" s="165"/>
      <c r="AS159" s="165"/>
      <c r="AT159" s="165"/>
      <c r="AU159" s="425" t="e">
        <f>O159</f>
        <v>#N/A</v>
      </c>
    </row>
    <row r="160" spans="1:47" x14ac:dyDescent="0.3">
      <c r="A160" s="151"/>
      <c r="B160" s="150"/>
      <c r="C160" s="150"/>
      <c r="D160" s="150"/>
      <c r="E160" s="150"/>
      <c r="F160" s="150"/>
      <c r="G160" s="150"/>
      <c r="H160" s="150"/>
      <c r="I160" s="150"/>
      <c r="J160" s="150"/>
      <c r="K160" s="150"/>
      <c r="L160" s="150"/>
      <c r="M160" s="150"/>
      <c r="N160" s="150"/>
      <c r="O160" s="150"/>
      <c r="P160" s="150"/>
      <c r="Q160" s="150"/>
      <c r="R160" s="150"/>
      <c r="S160" s="150"/>
      <c r="U160" s="18" t="s">
        <v>266</v>
      </c>
      <c r="AA160" s="455" t="e">
        <f>IF(ISNUMBER(H158)=TRUE,H158,NA())</f>
        <v>#N/A</v>
      </c>
      <c r="AU160" s="455" t="e">
        <f>IF(ISNUMBER(I158)=TRUE,I158,NA())</f>
        <v>#N/A</v>
      </c>
    </row>
    <row r="161" spans="1:47" x14ac:dyDescent="0.3">
      <c r="A161" s="151"/>
      <c r="B161" s="150"/>
      <c r="C161" s="150"/>
      <c r="D161" s="150"/>
      <c r="E161" s="150"/>
      <c r="F161" s="150"/>
      <c r="G161" s="150"/>
      <c r="H161" s="150"/>
      <c r="I161" s="150"/>
      <c r="J161" s="150"/>
      <c r="K161" s="150"/>
      <c r="L161" s="150"/>
      <c r="M161" s="150"/>
      <c r="N161" s="150"/>
      <c r="O161" s="150"/>
      <c r="P161" s="150"/>
      <c r="Q161" s="150"/>
      <c r="R161" s="150"/>
      <c r="S161" s="150"/>
      <c r="U161" s="18" t="s">
        <v>267</v>
      </c>
      <c r="AA161" s="455" t="e">
        <f>IF(ISNUMBER(H159)=TRUE,H159,NA())</f>
        <v>#N/A</v>
      </c>
      <c r="AU161" s="455" t="e">
        <f>IF(ISNUMBER(I159)=TRUE,I159,NA())</f>
        <v>#N/A</v>
      </c>
    </row>
    <row r="162" spans="1:47" x14ac:dyDescent="0.3">
      <c r="A162" s="151"/>
      <c r="B162" s="150"/>
      <c r="C162" s="150"/>
      <c r="D162" s="150"/>
      <c r="E162" s="150"/>
      <c r="F162" s="150"/>
      <c r="G162" s="150"/>
      <c r="H162" s="150"/>
      <c r="I162" s="150"/>
      <c r="J162" s="150"/>
      <c r="K162" s="150"/>
      <c r="L162" s="150"/>
      <c r="M162" s="150"/>
      <c r="N162" s="150"/>
      <c r="O162" s="150"/>
      <c r="P162" s="150"/>
      <c r="Q162" s="150"/>
      <c r="R162" s="150"/>
      <c r="S162" s="150"/>
    </row>
    <row r="163" spans="1:47" x14ac:dyDescent="0.3">
      <c r="A163" s="151"/>
      <c r="B163" s="150"/>
      <c r="C163" s="150"/>
      <c r="D163" s="150"/>
      <c r="E163" s="150"/>
      <c r="F163" s="150"/>
      <c r="G163" s="150"/>
      <c r="H163" s="150"/>
      <c r="I163" s="150"/>
      <c r="J163" s="150"/>
      <c r="K163" s="150"/>
      <c r="L163" s="150"/>
      <c r="M163" s="150"/>
      <c r="N163" s="150"/>
      <c r="O163" s="150"/>
      <c r="P163" s="150"/>
      <c r="Q163" s="150"/>
      <c r="R163" s="150"/>
      <c r="S163" s="150"/>
    </row>
    <row r="164" spans="1:47" x14ac:dyDescent="0.3">
      <c r="A164" s="151"/>
      <c r="B164" s="150"/>
      <c r="C164" s="150"/>
      <c r="D164" s="150"/>
      <c r="E164" s="150"/>
      <c r="F164" s="150"/>
      <c r="G164" s="150"/>
      <c r="H164" s="150"/>
      <c r="I164" s="150"/>
      <c r="J164" s="150"/>
      <c r="K164" s="150"/>
      <c r="L164" s="150"/>
      <c r="M164" s="150"/>
      <c r="N164" s="150"/>
      <c r="O164" s="150"/>
      <c r="P164" s="150"/>
      <c r="Q164" s="150"/>
      <c r="R164" s="150"/>
      <c r="S164" s="150"/>
    </row>
    <row r="165" spans="1:47" x14ac:dyDescent="0.3">
      <c r="A165" s="151"/>
      <c r="B165" s="150"/>
      <c r="C165" s="150"/>
      <c r="D165" s="150"/>
      <c r="E165" s="150"/>
      <c r="F165" s="150"/>
      <c r="G165" s="150"/>
      <c r="H165" s="150"/>
      <c r="I165" s="150"/>
      <c r="J165" s="150"/>
      <c r="K165" s="150"/>
      <c r="L165" s="150"/>
      <c r="M165" s="150"/>
      <c r="N165" s="150"/>
      <c r="O165" s="150"/>
      <c r="P165" s="150"/>
      <c r="Q165" s="150"/>
      <c r="R165" s="150"/>
      <c r="S165" s="150"/>
    </row>
  </sheetData>
  <mergeCells count="81">
    <mergeCell ref="B158:B159"/>
    <mergeCell ref="B155:H155"/>
    <mergeCell ref="B131:H131"/>
    <mergeCell ref="B154:I154"/>
    <mergeCell ref="N156:O156"/>
    <mergeCell ref="L156:L157"/>
    <mergeCell ref="C158:C159"/>
    <mergeCell ref="D158:D159"/>
    <mergeCell ref="G156:G157"/>
    <mergeCell ref="H156:I156"/>
    <mergeCell ref="C138:D138"/>
    <mergeCell ref="E158:E159"/>
    <mergeCell ref="I131:J131"/>
    <mergeCell ref="F158:F159"/>
    <mergeCell ref="B156:F156"/>
    <mergeCell ref="A5:O5"/>
    <mergeCell ref="B31:O31"/>
    <mergeCell ref="B33:H33"/>
    <mergeCell ref="A7:H7"/>
    <mergeCell ref="G8:H8"/>
    <mergeCell ref="A31:A110"/>
    <mergeCell ref="B32:H32"/>
    <mergeCell ref="B52:O52"/>
    <mergeCell ref="B55:O55"/>
    <mergeCell ref="B105:G105"/>
    <mergeCell ref="B53:O53"/>
    <mergeCell ref="B87:N87"/>
    <mergeCell ref="B89:G89"/>
    <mergeCell ref="B103:O103"/>
    <mergeCell ref="B70:N70"/>
    <mergeCell ref="B69:N69"/>
    <mergeCell ref="A128:A153"/>
    <mergeCell ref="B111:G111"/>
    <mergeCell ref="B153:I153"/>
    <mergeCell ref="I111:N111"/>
    <mergeCell ref="I110:N110"/>
    <mergeCell ref="B130:J130"/>
    <mergeCell ref="B149:N149"/>
    <mergeCell ref="B148:N148"/>
    <mergeCell ref="B128:J128"/>
    <mergeCell ref="B129:J129"/>
    <mergeCell ref="B110:G110"/>
    <mergeCell ref="B117:G117"/>
    <mergeCell ref="I112:J112"/>
    <mergeCell ref="J32:O32"/>
    <mergeCell ref="J33:O33"/>
    <mergeCell ref="I8:J8"/>
    <mergeCell ref="G34:H34"/>
    <mergeCell ref="N34:O34"/>
    <mergeCell ref="B14:H14"/>
    <mergeCell ref="B15:J15"/>
    <mergeCell ref="A8:F8"/>
    <mergeCell ref="B34:F34"/>
    <mergeCell ref="J34:M34"/>
    <mergeCell ref="I56:K56"/>
    <mergeCell ref="B122:G122"/>
    <mergeCell ref="I122:N122"/>
    <mergeCell ref="E123:G123"/>
    <mergeCell ref="L123:N123"/>
    <mergeCell ref="I117:N117"/>
    <mergeCell ref="E118:G118"/>
    <mergeCell ref="L118:N118"/>
    <mergeCell ref="B68:O68"/>
    <mergeCell ref="C61:E61"/>
    <mergeCell ref="F56:H56"/>
    <mergeCell ref="B56:E56"/>
    <mergeCell ref="B112:C112"/>
    <mergeCell ref="L40:M40"/>
    <mergeCell ref="G71:J71"/>
    <mergeCell ref="C78:G78"/>
    <mergeCell ref="C96:D96"/>
    <mergeCell ref="D106:E106"/>
    <mergeCell ref="B106:C106"/>
    <mergeCell ref="B88:I88"/>
    <mergeCell ref="I104:N104"/>
    <mergeCell ref="I105:N105"/>
    <mergeCell ref="H89:I89"/>
    <mergeCell ref="B104:G104"/>
    <mergeCell ref="I106:J106"/>
    <mergeCell ref="B71:F71"/>
    <mergeCell ref="C41:D41"/>
  </mergeCells>
  <hyperlinks>
    <hyperlink ref="L2" location="Contents!A1" display="Back" xr:uid="{00000000-0004-0000-0100-000000000000}"/>
    <hyperlink ref="N2" location="Contents!A1" display="Back to contents" xr:uid="{00000000-0004-0000-0100-000001000000}"/>
    <hyperlink ref="A5:O5" location="'Overall aim Sust Mode Share'!A1" display="Overall aim: 80% walking, cycling and public transport" xr:uid="{00000000-0004-0000-0100-000002000000}"/>
    <hyperlink ref="B32:H32" location="'Outcome 1a daily active travel'!A1" display="Outcome 1a: Londoners to do at least the 20 minutes of active travel they need to stay healthy each day" xr:uid="{00000000-0004-0000-0100-000003000000}"/>
    <hyperlink ref="B53:O53" location="'Outcome 2 Vision Zero'!A1" display="Outcome 2: Vision Zero - Deaths and serious injuries from all road collisions to be eliminated from our streets" xr:uid="{00000000-0004-0000-0100-000004000000}"/>
    <hyperlink ref="O2" location="'Overall aim Sust Mode Share'!A1" display="Next" xr:uid="{00000000-0004-0000-0100-000005000000}"/>
    <hyperlink ref="J32:O32" location="'Outcome 1b cycle network access'!A1" display="Outcome 1b: Londoners have access to a safe and pleasant cycle network" xr:uid="{00000000-0004-0000-0100-000006000000}"/>
    <hyperlink ref="B87:N87" location="'Outcome 3c car ownership'!A1" display="Outcome 3c: Reduce car ownership in London" xr:uid="{00000000-0004-0000-0100-000007000000}"/>
    <hyperlink ref="B104:G104" location="'Outcome 4a CO2'!A1" display="Outcome 4a: Reduced CO2 emissions" xr:uid="{00000000-0004-0000-0100-000008000000}"/>
    <hyperlink ref="B110:G110" location="'Outcome 4c PM10'!A1" display="Outcome 4c: Reduced particulate emissions (PM10)" xr:uid="{00000000-0004-0000-0100-000009000000}"/>
    <hyperlink ref="I104:N104" location="'Outcome 4b NOx'!A1" display="Outcome 4b: Reduced NOx emissions" xr:uid="{00000000-0004-0000-0100-00000A000000}"/>
    <hyperlink ref="I110:N110" location="'Outcome 4d PM2.5'!A1" display="Outcome 4d: Reduced particulate emissions (PM2.5)" xr:uid="{00000000-0004-0000-0100-00000B000000}"/>
    <hyperlink ref="B129:J129" location="'Outcome 5 PT use'!A1" display="Outcome 5: Increase public transport use" xr:uid="{00000000-0004-0000-0100-00000C000000}"/>
    <hyperlink ref="B149:N149" location="'Outcome 6 Step-free journ time'!A1" display="Outcome 6: Everyone will be able to travel spontaneously and independently" xr:uid="{00000000-0004-0000-0100-00000D000000}"/>
    <hyperlink ref="B154:I154" location="'Outcome 7 bus speeds'!A1" display="Outcome 7: Bus journeys will be quick and reliable, an attractive alternative to the car" xr:uid="{00000000-0004-0000-0100-00000E000000}"/>
    <hyperlink ref="B14:H14" location="'Supplementary Mode Share data'!A1" display="Supplementary mode share data" xr:uid="{00000000-0004-0000-0100-00000F000000}"/>
    <hyperlink ref="B69:N69" location="'Outcome 3a reduce traffic'!A1" display="Outcome 3a: Reduce the volume of traffic in London" xr:uid="{00000000-0004-0000-0100-000010000000}"/>
  </hyperlinks>
  <pageMargins left="0.70866141732283472" right="0.70866141732283472" top="0.74803149606299213" bottom="0.74803149606299213" header="0.31496062992125984" footer="0.31496062992125984"/>
  <pageSetup paperSize="8" scale="68" fitToHeight="2"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'Further data sources'!$A$37:$A$70</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pageSetUpPr fitToPage="1"/>
  </sheetPr>
  <dimension ref="A1:O57"/>
  <sheetViews>
    <sheetView showGridLines="0" zoomScaleNormal="100" workbookViewId="0"/>
  </sheetViews>
  <sheetFormatPr defaultRowHeight="15" x14ac:dyDescent="0.2"/>
  <cols>
    <col min="1" max="1" width="17.77734375" style="1" customWidth="1"/>
    <col min="2" max="7" width="10" style="1" customWidth="1"/>
    <col min="8" max="8" width="10.21875" style="1" customWidth="1"/>
    <col min="9" max="9" width="10" style="1" customWidth="1"/>
    <col min="10" max="11" width="10.109375" style="1" customWidth="1"/>
    <col min="12" max="12" width="8.21875" style="1" customWidth="1"/>
    <col min="13" max="13" width="20.5546875" style="1" customWidth="1"/>
    <col min="14" max="16384" width="8.88671875" style="1"/>
  </cols>
  <sheetData>
    <row r="1" spans="1:15" ht="20.25" x14ac:dyDescent="0.4">
      <c r="A1" s="196" t="s">
        <v>124</v>
      </c>
      <c r="B1" s="79"/>
      <c r="C1" s="79"/>
      <c r="D1" s="79"/>
      <c r="E1" s="79"/>
      <c r="F1" s="79"/>
      <c r="G1" s="79"/>
      <c r="H1" s="79"/>
      <c r="I1" s="79"/>
      <c r="J1" s="79"/>
      <c r="K1" s="79"/>
      <c r="L1" s="79"/>
      <c r="M1" s="79"/>
      <c r="N1" s="79"/>
      <c r="O1" s="47"/>
    </row>
    <row r="2" spans="1:15" s="238" customFormat="1" ht="16.5" x14ac:dyDescent="0.2">
      <c r="A2" s="239" t="s">
        <v>171</v>
      </c>
      <c r="B2" s="239"/>
      <c r="C2" s="239"/>
      <c r="D2" s="239"/>
      <c r="E2" s="239"/>
      <c r="L2" s="235" t="s">
        <v>101</v>
      </c>
      <c r="M2" s="235" t="s">
        <v>83</v>
      </c>
      <c r="N2" s="235" t="s">
        <v>102</v>
      </c>
    </row>
    <row r="3" spans="1:15" s="238" customFormat="1" ht="16.5" x14ac:dyDescent="0.2">
      <c r="A3" s="239" t="s">
        <v>172</v>
      </c>
      <c r="B3" s="239"/>
      <c r="C3" s="239"/>
      <c r="D3" s="239"/>
      <c r="E3" s="239"/>
      <c r="M3" s="235" t="s">
        <v>261</v>
      </c>
    </row>
    <row r="4" spans="1:15" s="238" customFormat="1" ht="18" customHeight="1" x14ac:dyDescent="0.2">
      <c r="A4" s="262"/>
      <c r="B4" s="262"/>
      <c r="C4" s="262"/>
      <c r="D4" s="262"/>
      <c r="E4" s="262"/>
      <c r="F4" s="263"/>
      <c r="G4" s="263"/>
    </row>
    <row r="5" spans="1:15" s="238" customFormat="1" ht="20.25" x14ac:dyDescent="0.2">
      <c r="A5" s="272"/>
      <c r="B5" s="616" t="s">
        <v>89</v>
      </c>
      <c r="C5" s="616"/>
      <c r="D5" s="616"/>
      <c r="E5" s="616"/>
      <c r="F5" s="616"/>
      <c r="G5" s="616"/>
      <c r="H5" s="616"/>
      <c r="I5" s="616"/>
      <c r="J5" s="616"/>
      <c r="K5" s="616"/>
    </row>
    <row r="6" spans="1:15" ht="16.5" x14ac:dyDescent="0.3">
      <c r="A6" s="69" t="s">
        <v>0</v>
      </c>
      <c r="B6" s="602" t="s">
        <v>52</v>
      </c>
      <c r="C6" s="602"/>
      <c r="D6" s="602"/>
      <c r="E6" s="602"/>
      <c r="F6" s="602"/>
      <c r="G6" s="626"/>
      <c r="H6" s="616" t="s">
        <v>53</v>
      </c>
      <c r="I6" s="616"/>
      <c r="J6" s="655" t="s">
        <v>265</v>
      </c>
      <c r="K6" s="616"/>
      <c r="L6" s="457"/>
      <c r="M6" s="392"/>
      <c r="O6" s="6"/>
    </row>
    <row r="7" spans="1:15" ht="46.5" customHeight="1" x14ac:dyDescent="0.2">
      <c r="A7" s="28"/>
      <c r="B7" s="320" t="s">
        <v>38</v>
      </c>
      <c r="C7" s="320" t="s">
        <v>37</v>
      </c>
      <c r="D7" s="320" t="s">
        <v>36</v>
      </c>
      <c r="E7" s="320" t="s">
        <v>243</v>
      </c>
      <c r="F7" s="34" t="s">
        <v>293</v>
      </c>
      <c r="G7" s="61" t="s">
        <v>299</v>
      </c>
      <c r="H7" s="60">
        <v>2021</v>
      </c>
      <c r="I7" s="28">
        <v>2041</v>
      </c>
      <c r="J7" s="431">
        <v>2021</v>
      </c>
      <c r="K7" s="28">
        <v>2041</v>
      </c>
    </row>
    <row r="8" spans="1:15" ht="12.75" customHeight="1" x14ac:dyDescent="0.2">
      <c r="A8" s="36" t="s">
        <v>33</v>
      </c>
      <c r="B8" s="321"/>
      <c r="C8" s="321"/>
      <c r="D8" s="321"/>
      <c r="E8" s="321"/>
      <c r="F8" s="517"/>
      <c r="G8" s="518"/>
      <c r="H8" s="36"/>
      <c r="I8" s="36"/>
      <c r="J8" s="432"/>
      <c r="K8" s="36"/>
    </row>
    <row r="9" spans="1:15" s="267" customFormat="1" x14ac:dyDescent="0.2">
      <c r="A9" s="264" t="s">
        <v>6</v>
      </c>
      <c r="B9" s="325">
        <v>82</v>
      </c>
      <c r="C9" s="325">
        <v>83</v>
      </c>
      <c r="D9" s="325">
        <v>85</v>
      </c>
      <c r="E9" s="325">
        <v>84</v>
      </c>
      <c r="F9" s="527">
        <v>84.7</v>
      </c>
      <c r="G9" s="512">
        <v>83.5</v>
      </c>
      <c r="H9" s="266">
        <v>88</v>
      </c>
      <c r="I9" s="266">
        <v>93</v>
      </c>
      <c r="J9" s="428">
        <v>88</v>
      </c>
      <c r="K9" s="266">
        <v>93</v>
      </c>
    </row>
    <row r="10" spans="1:15" s="267" customFormat="1" x14ac:dyDescent="0.2">
      <c r="A10" s="264" t="s">
        <v>1</v>
      </c>
      <c r="B10" s="325">
        <v>95</v>
      </c>
      <c r="C10" s="325">
        <v>95</v>
      </c>
      <c r="D10" s="325">
        <v>94</v>
      </c>
      <c r="E10" s="325">
        <v>92</v>
      </c>
      <c r="F10" s="527">
        <v>93.199999999999989</v>
      </c>
      <c r="G10" s="512">
        <v>92.8</v>
      </c>
      <c r="H10" s="266">
        <v>97</v>
      </c>
      <c r="I10" s="266">
        <v>99</v>
      </c>
      <c r="J10" s="428">
        <v>97</v>
      </c>
      <c r="K10" s="266">
        <v>99</v>
      </c>
    </row>
    <row r="11" spans="1:15" s="267" customFormat="1" ht="15" customHeight="1" x14ac:dyDescent="0.2">
      <c r="A11" s="264" t="s">
        <v>11</v>
      </c>
      <c r="B11" s="325">
        <v>81</v>
      </c>
      <c r="C11" s="325">
        <v>81</v>
      </c>
      <c r="D11" s="325">
        <v>84</v>
      </c>
      <c r="E11" s="325">
        <v>84</v>
      </c>
      <c r="F11" s="527">
        <v>86.8</v>
      </c>
      <c r="G11" s="512">
        <v>87.4</v>
      </c>
      <c r="H11" s="266">
        <v>86</v>
      </c>
      <c r="I11" s="266">
        <v>91</v>
      </c>
      <c r="J11" s="428" t="s">
        <v>264</v>
      </c>
      <c r="K11" s="266">
        <v>91</v>
      </c>
    </row>
    <row r="12" spans="1:15" s="267" customFormat="1" x14ac:dyDescent="0.2">
      <c r="A12" s="264" t="s">
        <v>31</v>
      </c>
      <c r="B12" s="325">
        <v>75</v>
      </c>
      <c r="C12" s="325">
        <v>78</v>
      </c>
      <c r="D12" s="325">
        <v>81</v>
      </c>
      <c r="E12" s="325">
        <v>80</v>
      </c>
      <c r="F12" s="527">
        <v>77.8</v>
      </c>
      <c r="G12" s="512">
        <v>77.400000000000006</v>
      </c>
      <c r="H12" s="266">
        <v>82</v>
      </c>
      <c r="I12" s="266">
        <v>89</v>
      </c>
      <c r="J12" s="428">
        <v>82</v>
      </c>
      <c r="K12" s="266">
        <v>89</v>
      </c>
    </row>
    <row r="13" spans="1:15" s="267" customFormat="1" x14ac:dyDescent="0.2">
      <c r="A13" s="264" t="s">
        <v>12</v>
      </c>
      <c r="B13" s="325">
        <v>73</v>
      </c>
      <c r="C13" s="325">
        <v>74</v>
      </c>
      <c r="D13" s="325">
        <v>77</v>
      </c>
      <c r="E13" s="325">
        <v>75</v>
      </c>
      <c r="F13" s="527">
        <v>74.7</v>
      </c>
      <c r="G13" s="512">
        <v>73.7</v>
      </c>
      <c r="H13" s="266">
        <v>81</v>
      </c>
      <c r="I13" s="266">
        <v>88</v>
      </c>
      <c r="J13" s="428">
        <v>81</v>
      </c>
      <c r="K13" s="266">
        <v>88</v>
      </c>
    </row>
    <row r="14" spans="1:15" s="267" customFormat="1" x14ac:dyDescent="0.2">
      <c r="A14" s="264" t="s">
        <v>17</v>
      </c>
      <c r="B14" s="325">
        <v>85</v>
      </c>
      <c r="C14" s="325">
        <v>83</v>
      </c>
      <c r="D14" s="325">
        <v>81</v>
      </c>
      <c r="E14" s="325">
        <v>82</v>
      </c>
      <c r="F14" s="527">
        <v>82.5</v>
      </c>
      <c r="G14" s="512">
        <v>85</v>
      </c>
      <c r="H14" s="266">
        <v>83</v>
      </c>
      <c r="I14" s="266">
        <v>87</v>
      </c>
      <c r="J14" s="428">
        <v>83</v>
      </c>
      <c r="K14" s="266">
        <v>87</v>
      </c>
    </row>
    <row r="15" spans="1:15" s="267" customFormat="1" x14ac:dyDescent="0.2">
      <c r="A15" s="264" t="s">
        <v>32</v>
      </c>
      <c r="B15" s="325">
        <v>74</v>
      </c>
      <c r="C15" s="325">
        <v>72</v>
      </c>
      <c r="D15" s="325">
        <v>75</v>
      </c>
      <c r="E15" s="325">
        <v>76</v>
      </c>
      <c r="F15" s="527">
        <v>78.3</v>
      </c>
      <c r="G15" s="512">
        <v>79.2</v>
      </c>
      <c r="H15" s="266">
        <v>77</v>
      </c>
      <c r="I15" s="266">
        <v>85</v>
      </c>
      <c r="J15" s="428">
        <v>77</v>
      </c>
      <c r="K15" s="266">
        <v>85</v>
      </c>
    </row>
    <row r="16" spans="1:15" s="267" customFormat="1" x14ac:dyDescent="0.2">
      <c r="A16" s="264" t="s">
        <v>19</v>
      </c>
      <c r="B16" s="325">
        <v>77</v>
      </c>
      <c r="C16" s="325">
        <v>78</v>
      </c>
      <c r="D16" s="325">
        <v>77</v>
      </c>
      <c r="E16" s="325">
        <v>77</v>
      </c>
      <c r="F16" s="527">
        <v>76.699999999999989</v>
      </c>
      <c r="G16" s="512">
        <v>77.900000000000006</v>
      </c>
      <c r="H16" s="266">
        <v>79</v>
      </c>
      <c r="I16" s="266">
        <v>85</v>
      </c>
      <c r="J16" s="428">
        <v>79</v>
      </c>
      <c r="K16" s="266">
        <v>85</v>
      </c>
    </row>
    <row r="17" spans="1:15" s="267" customFormat="1" x14ac:dyDescent="0.2">
      <c r="A17" s="264" t="s">
        <v>20</v>
      </c>
      <c r="B17" s="325">
        <v>71</v>
      </c>
      <c r="C17" s="325">
        <v>68</v>
      </c>
      <c r="D17" s="325">
        <v>68</v>
      </c>
      <c r="E17" s="325">
        <v>67</v>
      </c>
      <c r="F17" s="527">
        <v>70</v>
      </c>
      <c r="G17" s="512">
        <v>70.7</v>
      </c>
      <c r="H17" s="266">
        <v>72</v>
      </c>
      <c r="I17" s="266">
        <v>81</v>
      </c>
      <c r="J17" s="428">
        <v>72</v>
      </c>
      <c r="K17" s="266">
        <v>81</v>
      </c>
    </row>
    <row r="18" spans="1:15" s="267" customFormat="1" x14ac:dyDescent="0.2">
      <c r="A18" s="264" t="s">
        <v>22</v>
      </c>
      <c r="B18" s="325">
        <v>72</v>
      </c>
      <c r="C18" s="325">
        <v>71</v>
      </c>
      <c r="D18" s="325">
        <v>72</v>
      </c>
      <c r="E18" s="325">
        <v>71</v>
      </c>
      <c r="F18" s="527">
        <v>73.500000000000014</v>
      </c>
      <c r="G18" s="512">
        <v>75.7</v>
      </c>
      <c r="H18" s="266">
        <v>76</v>
      </c>
      <c r="I18" s="266">
        <v>83</v>
      </c>
      <c r="J18" s="428">
        <v>76</v>
      </c>
      <c r="K18" s="266">
        <v>83</v>
      </c>
    </row>
    <row r="19" spans="1:15" s="267" customFormat="1" x14ac:dyDescent="0.2">
      <c r="A19" s="264" t="s">
        <v>25</v>
      </c>
      <c r="B19" s="325">
        <v>77</v>
      </c>
      <c r="C19" s="325">
        <v>77</v>
      </c>
      <c r="D19" s="325">
        <v>77</v>
      </c>
      <c r="E19" s="325">
        <v>76</v>
      </c>
      <c r="F19" s="527">
        <v>77.600000000000009</v>
      </c>
      <c r="G19" s="512">
        <v>77.2</v>
      </c>
      <c r="H19" s="266">
        <v>80</v>
      </c>
      <c r="I19" s="266">
        <v>87</v>
      </c>
      <c r="J19" s="428">
        <v>80</v>
      </c>
      <c r="K19" s="266">
        <v>87</v>
      </c>
    </row>
    <row r="20" spans="1:15" s="267" customFormat="1" x14ac:dyDescent="0.2">
      <c r="A20" s="264" t="s">
        <v>27</v>
      </c>
      <c r="B20" s="325">
        <v>79</v>
      </c>
      <c r="C20" s="325">
        <v>79</v>
      </c>
      <c r="D20" s="325">
        <v>81</v>
      </c>
      <c r="E20" s="325">
        <v>80</v>
      </c>
      <c r="F20" s="527">
        <v>79.699999999999989</v>
      </c>
      <c r="G20" s="512">
        <v>80.7</v>
      </c>
      <c r="H20" s="266">
        <v>84</v>
      </c>
      <c r="I20" s="266">
        <v>89</v>
      </c>
      <c r="J20" s="428">
        <v>84</v>
      </c>
      <c r="K20" s="266">
        <v>89</v>
      </c>
    </row>
    <row r="21" spans="1:15" s="267" customFormat="1" x14ac:dyDescent="0.2">
      <c r="A21" s="264" t="s">
        <v>29</v>
      </c>
      <c r="B21" s="325">
        <v>71</v>
      </c>
      <c r="C21" s="325">
        <v>71</v>
      </c>
      <c r="D21" s="325">
        <v>71</v>
      </c>
      <c r="E21" s="325">
        <v>69</v>
      </c>
      <c r="F21" s="527">
        <v>69.599999999999994</v>
      </c>
      <c r="G21" s="512">
        <v>73.8</v>
      </c>
      <c r="H21" s="266">
        <v>73</v>
      </c>
      <c r="I21" s="266">
        <v>82</v>
      </c>
      <c r="J21" s="428">
        <v>73</v>
      </c>
      <c r="K21" s="266">
        <v>82</v>
      </c>
    </row>
    <row r="22" spans="1:15" s="267" customFormat="1" x14ac:dyDescent="0.2">
      <c r="A22" s="264" t="s">
        <v>30</v>
      </c>
      <c r="B22" s="326">
        <v>83</v>
      </c>
      <c r="C22" s="326">
        <v>82</v>
      </c>
      <c r="D22" s="326">
        <v>82</v>
      </c>
      <c r="E22" s="326">
        <v>81</v>
      </c>
      <c r="F22" s="529">
        <v>83.1</v>
      </c>
      <c r="G22" s="513">
        <v>83.4</v>
      </c>
      <c r="H22" s="266">
        <v>85</v>
      </c>
      <c r="I22" s="266">
        <v>89</v>
      </c>
      <c r="J22" s="428">
        <v>85</v>
      </c>
      <c r="K22" s="266">
        <v>89</v>
      </c>
    </row>
    <row r="23" spans="1:15" s="267" customFormat="1" x14ac:dyDescent="0.2">
      <c r="A23" s="32" t="s">
        <v>51</v>
      </c>
      <c r="B23" s="325"/>
      <c r="C23" s="325"/>
      <c r="D23" s="325"/>
      <c r="E23" s="325"/>
      <c r="F23" s="528"/>
      <c r="G23" s="265"/>
      <c r="H23" s="269"/>
      <c r="I23" s="269"/>
      <c r="J23" s="433"/>
      <c r="K23" s="269"/>
    </row>
    <row r="24" spans="1:15" s="267" customFormat="1" x14ac:dyDescent="0.2">
      <c r="A24" s="270" t="s">
        <v>34</v>
      </c>
      <c r="B24" s="325">
        <v>56</v>
      </c>
      <c r="C24" s="325">
        <v>55</v>
      </c>
      <c r="D24" s="325">
        <v>56</v>
      </c>
      <c r="E24" s="325">
        <v>58</v>
      </c>
      <c r="F24" s="528">
        <v>58.000000000000007</v>
      </c>
      <c r="G24" s="265">
        <v>58.8</v>
      </c>
      <c r="H24" s="266">
        <v>57</v>
      </c>
      <c r="I24" s="266">
        <v>72</v>
      </c>
      <c r="J24" s="428">
        <v>57</v>
      </c>
      <c r="K24" s="266">
        <v>72</v>
      </c>
    </row>
    <row r="25" spans="1:15" s="267" customFormat="1" x14ac:dyDescent="0.2">
      <c r="A25" s="270" t="s">
        <v>2</v>
      </c>
      <c r="B25" s="325">
        <v>50</v>
      </c>
      <c r="C25" s="325">
        <v>52</v>
      </c>
      <c r="D25" s="325">
        <v>55</v>
      </c>
      <c r="E25" s="325">
        <v>54</v>
      </c>
      <c r="F25" s="528">
        <v>54.400000000000006</v>
      </c>
      <c r="G25" s="265">
        <v>53.5</v>
      </c>
      <c r="H25" s="266">
        <v>59</v>
      </c>
      <c r="I25" s="266">
        <v>72</v>
      </c>
      <c r="J25" s="428">
        <v>59</v>
      </c>
      <c r="K25" s="266">
        <v>72</v>
      </c>
    </row>
    <row r="26" spans="1:15" s="267" customFormat="1" x14ac:dyDescent="0.2">
      <c r="A26" s="270" t="s">
        <v>3</v>
      </c>
      <c r="B26" s="325">
        <v>45</v>
      </c>
      <c r="C26" s="325">
        <v>42</v>
      </c>
      <c r="D26" s="325">
        <v>43</v>
      </c>
      <c r="E26" s="325">
        <v>43</v>
      </c>
      <c r="F26" s="528">
        <v>42.900000000000006</v>
      </c>
      <c r="G26" s="265">
        <v>42.8</v>
      </c>
      <c r="H26" s="266">
        <v>46</v>
      </c>
      <c r="I26" s="266">
        <v>63</v>
      </c>
      <c r="J26" s="428">
        <v>46</v>
      </c>
      <c r="K26" s="266">
        <v>63</v>
      </c>
    </row>
    <row r="27" spans="1:15" s="267" customFormat="1" x14ac:dyDescent="0.2">
      <c r="A27" s="270" t="s">
        <v>4</v>
      </c>
      <c r="B27" s="325">
        <v>62</v>
      </c>
      <c r="C27" s="325">
        <v>62</v>
      </c>
      <c r="D27" s="325">
        <v>65</v>
      </c>
      <c r="E27" s="325">
        <v>67</v>
      </c>
      <c r="F27" s="528">
        <v>67.7</v>
      </c>
      <c r="G27" s="265">
        <v>69</v>
      </c>
      <c r="H27" s="266">
        <v>66</v>
      </c>
      <c r="I27" s="266">
        <v>78</v>
      </c>
      <c r="J27" s="428">
        <v>66</v>
      </c>
      <c r="K27" s="266">
        <v>78</v>
      </c>
      <c r="O27" s="488"/>
    </row>
    <row r="28" spans="1:15" s="267" customFormat="1" x14ac:dyDescent="0.2">
      <c r="A28" s="270" t="s">
        <v>5</v>
      </c>
      <c r="B28" s="325">
        <v>46</v>
      </c>
      <c r="C28" s="325">
        <v>46</v>
      </c>
      <c r="D28" s="325">
        <v>46</v>
      </c>
      <c r="E28" s="325">
        <v>47</v>
      </c>
      <c r="F28" s="528">
        <v>45.6</v>
      </c>
      <c r="G28" s="265">
        <v>46.3</v>
      </c>
      <c r="H28" s="266">
        <v>47</v>
      </c>
      <c r="I28" s="266">
        <v>60</v>
      </c>
      <c r="J28" s="428">
        <v>47</v>
      </c>
      <c r="K28" s="266">
        <v>60</v>
      </c>
    </row>
    <row r="29" spans="1:15" s="267" customFormat="1" x14ac:dyDescent="0.2">
      <c r="A29" s="270" t="s">
        <v>7</v>
      </c>
      <c r="B29" s="325">
        <v>52</v>
      </c>
      <c r="C29" s="325">
        <v>49</v>
      </c>
      <c r="D29" s="325">
        <v>49</v>
      </c>
      <c r="E29" s="325">
        <v>51</v>
      </c>
      <c r="F29" s="528">
        <v>50.9</v>
      </c>
      <c r="G29" s="265">
        <v>52.9</v>
      </c>
      <c r="H29" s="266">
        <v>50</v>
      </c>
      <c r="I29" s="266">
        <v>63</v>
      </c>
      <c r="J29" s="428">
        <v>50</v>
      </c>
      <c r="K29" s="266">
        <v>63</v>
      </c>
    </row>
    <row r="30" spans="1:15" s="267" customFormat="1" x14ac:dyDescent="0.2">
      <c r="A30" s="270" t="s">
        <v>8</v>
      </c>
      <c r="B30" s="325">
        <v>62</v>
      </c>
      <c r="C30" s="325">
        <v>62</v>
      </c>
      <c r="D30" s="325">
        <v>63</v>
      </c>
      <c r="E30" s="325">
        <v>62</v>
      </c>
      <c r="F30" s="528">
        <v>61.1</v>
      </c>
      <c r="G30" s="265">
        <v>61.8</v>
      </c>
      <c r="H30" s="266">
        <v>63</v>
      </c>
      <c r="I30" s="266">
        <v>76</v>
      </c>
      <c r="J30" s="428">
        <v>63</v>
      </c>
      <c r="K30" s="266">
        <v>76</v>
      </c>
    </row>
    <row r="31" spans="1:15" s="267" customFormat="1" x14ac:dyDescent="0.2">
      <c r="A31" s="270" t="s">
        <v>9</v>
      </c>
      <c r="B31" s="325">
        <v>50</v>
      </c>
      <c r="C31" s="325">
        <v>51</v>
      </c>
      <c r="D31" s="325">
        <v>52</v>
      </c>
      <c r="E31" s="325">
        <v>53</v>
      </c>
      <c r="F31" s="528">
        <v>53.6</v>
      </c>
      <c r="G31" s="265">
        <v>54.9</v>
      </c>
      <c r="H31" s="266">
        <v>55</v>
      </c>
      <c r="I31" s="266">
        <v>69</v>
      </c>
      <c r="J31" s="428">
        <v>55</v>
      </c>
      <c r="K31" s="266">
        <v>69</v>
      </c>
    </row>
    <row r="32" spans="1:15" s="267" customFormat="1" x14ac:dyDescent="0.2">
      <c r="A32" s="270" t="s">
        <v>10</v>
      </c>
      <c r="B32" s="325">
        <v>56</v>
      </c>
      <c r="C32" s="325">
        <v>57</v>
      </c>
      <c r="D32" s="325">
        <v>58</v>
      </c>
      <c r="E32" s="325">
        <v>60</v>
      </c>
      <c r="F32" s="528">
        <v>61.9</v>
      </c>
      <c r="G32" s="265">
        <v>61.8</v>
      </c>
      <c r="H32" s="266">
        <v>61</v>
      </c>
      <c r="I32" s="266">
        <v>75</v>
      </c>
      <c r="J32" s="428">
        <v>61</v>
      </c>
      <c r="K32" s="266">
        <v>75</v>
      </c>
    </row>
    <row r="33" spans="1:12" s="267" customFormat="1" x14ac:dyDescent="0.2">
      <c r="A33" s="270" t="s">
        <v>13</v>
      </c>
      <c r="B33" s="325">
        <v>48</v>
      </c>
      <c r="C33" s="325">
        <v>48</v>
      </c>
      <c r="D33" s="325">
        <v>48</v>
      </c>
      <c r="E33" s="325">
        <v>51</v>
      </c>
      <c r="F33" s="528">
        <v>51.5</v>
      </c>
      <c r="G33" s="265">
        <v>52.7</v>
      </c>
      <c r="H33" s="266">
        <v>50</v>
      </c>
      <c r="I33" s="266">
        <v>64</v>
      </c>
      <c r="J33" s="428">
        <v>50</v>
      </c>
      <c r="K33" s="266">
        <v>64</v>
      </c>
    </row>
    <row r="34" spans="1:12" s="267" customFormat="1" x14ac:dyDescent="0.2">
      <c r="A34" s="270" t="s">
        <v>14</v>
      </c>
      <c r="B34" s="325">
        <v>42</v>
      </c>
      <c r="C34" s="325">
        <v>42</v>
      </c>
      <c r="D34" s="325">
        <v>45</v>
      </c>
      <c r="E34" s="325">
        <v>44</v>
      </c>
      <c r="F34" s="528">
        <v>43.500000000000007</v>
      </c>
      <c r="G34" s="265">
        <v>44.9</v>
      </c>
      <c r="H34" s="266">
        <v>46</v>
      </c>
      <c r="I34" s="266">
        <v>65</v>
      </c>
      <c r="J34" s="428">
        <v>46</v>
      </c>
      <c r="K34" s="266">
        <v>65</v>
      </c>
    </row>
    <row r="35" spans="1:12" s="267" customFormat="1" x14ac:dyDescent="0.2">
      <c r="A35" s="270" t="s">
        <v>15</v>
      </c>
      <c r="B35" s="325">
        <v>43</v>
      </c>
      <c r="C35" s="325">
        <v>41</v>
      </c>
      <c r="D35" s="325">
        <v>43</v>
      </c>
      <c r="E35" s="325">
        <v>42</v>
      </c>
      <c r="F35" s="528">
        <v>42.800000000000004</v>
      </c>
      <c r="G35" s="265">
        <v>43.5</v>
      </c>
      <c r="H35" s="266">
        <v>44</v>
      </c>
      <c r="I35" s="266">
        <v>56</v>
      </c>
      <c r="J35" s="428">
        <v>44</v>
      </c>
      <c r="K35" s="266">
        <v>56</v>
      </c>
    </row>
    <row r="36" spans="1:12" s="267" customFormat="1" x14ac:dyDescent="0.2">
      <c r="A36" s="270" t="s">
        <v>16</v>
      </c>
      <c r="B36" s="325">
        <v>55</v>
      </c>
      <c r="C36" s="325">
        <v>53</v>
      </c>
      <c r="D36" s="325">
        <v>56</v>
      </c>
      <c r="E36" s="325">
        <v>57</v>
      </c>
      <c r="F36" s="528">
        <v>59.20000000000001</v>
      </c>
      <c r="G36" s="265">
        <v>60.1</v>
      </c>
      <c r="H36" s="266">
        <v>59</v>
      </c>
      <c r="I36" s="266">
        <v>71</v>
      </c>
      <c r="J36" s="428">
        <v>59</v>
      </c>
      <c r="K36" s="266">
        <v>71</v>
      </c>
    </row>
    <row r="37" spans="1:12" s="267" customFormat="1" x14ac:dyDescent="0.2">
      <c r="A37" s="270" t="s">
        <v>18</v>
      </c>
      <c r="B37" s="325">
        <v>50</v>
      </c>
      <c r="C37" s="325">
        <v>52</v>
      </c>
      <c r="D37" s="325">
        <v>54</v>
      </c>
      <c r="E37" s="325">
        <v>55</v>
      </c>
      <c r="F37" s="528">
        <v>57.100000000000009</v>
      </c>
      <c r="G37" s="265">
        <v>57.6</v>
      </c>
      <c r="H37" s="266">
        <v>56</v>
      </c>
      <c r="I37" s="266">
        <v>70</v>
      </c>
      <c r="J37" s="428">
        <v>56</v>
      </c>
      <c r="K37" s="266">
        <v>70</v>
      </c>
      <c r="L37" s="271"/>
    </row>
    <row r="38" spans="1:12" s="267" customFormat="1" x14ac:dyDescent="0.2">
      <c r="A38" s="270" t="s">
        <v>21</v>
      </c>
      <c r="B38" s="325">
        <v>61</v>
      </c>
      <c r="C38" s="325">
        <v>60</v>
      </c>
      <c r="D38" s="325">
        <v>58</v>
      </c>
      <c r="E38" s="325">
        <v>56</v>
      </c>
      <c r="F38" s="528">
        <v>57.3</v>
      </c>
      <c r="G38" s="265">
        <v>61.1</v>
      </c>
      <c r="H38" s="266">
        <v>60</v>
      </c>
      <c r="I38" s="266">
        <v>73</v>
      </c>
      <c r="J38" s="428">
        <v>60</v>
      </c>
      <c r="K38" s="266">
        <v>73</v>
      </c>
      <c r="L38" s="271"/>
    </row>
    <row r="39" spans="1:12" s="267" customFormat="1" x14ac:dyDescent="0.2">
      <c r="A39" s="270" t="s">
        <v>23</v>
      </c>
      <c r="B39" s="325">
        <v>50</v>
      </c>
      <c r="C39" s="325">
        <v>48</v>
      </c>
      <c r="D39" s="325">
        <v>48</v>
      </c>
      <c r="E39" s="325">
        <v>47</v>
      </c>
      <c r="F39" s="528">
        <v>49.4</v>
      </c>
      <c r="G39" s="265">
        <v>51</v>
      </c>
      <c r="H39" s="266">
        <v>50</v>
      </c>
      <c r="I39" s="266">
        <v>65</v>
      </c>
      <c r="J39" s="428">
        <v>50</v>
      </c>
      <c r="K39" s="266">
        <v>65</v>
      </c>
      <c r="L39" s="271"/>
    </row>
    <row r="40" spans="1:12" s="267" customFormat="1" x14ac:dyDescent="0.2">
      <c r="A40" s="270" t="s">
        <v>24</v>
      </c>
      <c r="B40" s="325">
        <v>60</v>
      </c>
      <c r="C40" s="325">
        <v>59</v>
      </c>
      <c r="D40" s="325">
        <v>61</v>
      </c>
      <c r="E40" s="325">
        <v>59</v>
      </c>
      <c r="F40" s="528">
        <v>61.800000000000011</v>
      </c>
      <c r="G40" s="265">
        <v>61.5</v>
      </c>
      <c r="H40" s="266">
        <v>62</v>
      </c>
      <c r="I40" s="266">
        <v>75</v>
      </c>
      <c r="J40" s="428">
        <v>62</v>
      </c>
      <c r="K40" s="266">
        <v>75</v>
      </c>
      <c r="L40" s="271"/>
    </row>
    <row r="41" spans="1:12" s="267" customFormat="1" x14ac:dyDescent="0.2">
      <c r="A41" s="270" t="s">
        <v>26</v>
      </c>
      <c r="B41" s="325">
        <v>44</v>
      </c>
      <c r="C41" s="325">
        <v>43</v>
      </c>
      <c r="D41" s="325">
        <v>46</v>
      </c>
      <c r="E41" s="325">
        <v>45</v>
      </c>
      <c r="F41" s="528">
        <v>47.8</v>
      </c>
      <c r="G41" s="265">
        <v>43.8</v>
      </c>
      <c r="H41" s="266">
        <v>48</v>
      </c>
      <c r="I41" s="266">
        <v>63</v>
      </c>
      <c r="J41" s="428">
        <v>48</v>
      </c>
      <c r="K41" s="266">
        <v>63</v>
      </c>
      <c r="L41" s="271"/>
    </row>
    <row r="42" spans="1:12" s="267" customFormat="1" x14ac:dyDescent="0.2">
      <c r="A42" s="270" t="s">
        <v>28</v>
      </c>
      <c r="B42" s="325">
        <v>63</v>
      </c>
      <c r="C42" s="325">
        <v>64</v>
      </c>
      <c r="D42" s="325">
        <v>63</v>
      </c>
      <c r="E42" s="325">
        <v>65</v>
      </c>
      <c r="F42" s="528">
        <v>66.7</v>
      </c>
      <c r="G42" s="265">
        <v>69.099999999999994</v>
      </c>
      <c r="H42" s="266">
        <v>66</v>
      </c>
      <c r="I42" s="266">
        <v>78</v>
      </c>
      <c r="J42" s="428">
        <v>66</v>
      </c>
      <c r="K42" s="266">
        <v>78</v>
      </c>
      <c r="L42" s="271"/>
    </row>
    <row r="43" spans="1:12" ht="15.75" x14ac:dyDescent="0.25">
      <c r="A43" s="30"/>
      <c r="B43" s="29"/>
      <c r="C43" s="29"/>
      <c r="D43" s="29"/>
      <c r="E43" s="29"/>
      <c r="F43" s="29"/>
      <c r="G43" s="29"/>
    </row>
    <row r="44" spans="1:12" ht="15.75" x14ac:dyDescent="0.25">
      <c r="A44" s="30"/>
      <c r="B44" s="31"/>
      <c r="C44" s="31"/>
      <c r="D44" s="31"/>
      <c r="E44" s="31"/>
      <c r="F44" s="31"/>
      <c r="G44" s="31"/>
    </row>
    <row r="45" spans="1:12" ht="15.75" x14ac:dyDescent="0.25">
      <c r="B45" s="31"/>
      <c r="C45" s="31"/>
      <c r="D45" s="31"/>
      <c r="E45" s="31"/>
      <c r="F45" s="31"/>
      <c r="G45" s="31"/>
    </row>
    <row r="46" spans="1:12" ht="15.75" x14ac:dyDescent="0.25">
      <c r="A46" s="5" t="s">
        <v>300</v>
      </c>
    </row>
    <row r="47" spans="1:12" ht="15.75" x14ac:dyDescent="0.25">
      <c r="B47" s="5"/>
      <c r="C47" s="5"/>
      <c r="D47" s="5"/>
      <c r="E47" s="5"/>
    </row>
    <row r="48" spans="1:12" ht="15.75" x14ac:dyDescent="0.25">
      <c r="A48" s="5" t="s">
        <v>41</v>
      </c>
    </row>
    <row r="49" spans="1:1" ht="15.75" x14ac:dyDescent="0.25">
      <c r="A49" s="5" t="s">
        <v>40</v>
      </c>
    </row>
    <row r="50" spans="1:1" ht="15.75" x14ac:dyDescent="0.25">
      <c r="A50" s="5" t="s">
        <v>42</v>
      </c>
    </row>
    <row r="51" spans="1:1" ht="15.75" x14ac:dyDescent="0.25">
      <c r="A51" s="5" t="s">
        <v>43</v>
      </c>
    </row>
    <row r="52" spans="1:1" ht="15.75" x14ac:dyDescent="0.25">
      <c r="A52" s="5" t="s">
        <v>44</v>
      </c>
    </row>
    <row r="54" spans="1:1" ht="15.75" x14ac:dyDescent="0.25">
      <c r="A54" s="5" t="s">
        <v>45</v>
      </c>
    </row>
    <row r="55" spans="1:1" ht="15.75" x14ac:dyDescent="0.25">
      <c r="A55" s="360" t="s">
        <v>39</v>
      </c>
    </row>
    <row r="56" spans="1:1" ht="16.5" x14ac:dyDescent="0.3">
      <c r="A56" s="23"/>
    </row>
    <row r="57" spans="1:1" ht="15.75" x14ac:dyDescent="0.25">
      <c r="A57" s="5" t="s">
        <v>108</v>
      </c>
    </row>
  </sheetData>
  <mergeCells count="4">
    <mergeCell ref="H6:I6"/>
    <mergeCell ref="J6:K6"/>
    <mergeCell ref="B5:K5"/>
    <mergeCell ref="B6:G6"/>
  </mergeCells>
  <phoneticPr fontId="55" type="noConversion"/>
  <conditionalFormatting sqref="J9:K9">
    <cfRule type="expression" dxfId="45" priority="10">
      <formula>H9&lt;&gt;J9</formula>
    </cfRule>
  </conditionalFormatting>
  <conditionalFormatting sqref="J30:K30">
    <cfRule type="expression" dxfId="44" priority="9">
      <formula>H30&lt;&gt;J30</formula>
    </cfRule>
  </conditionalFormatting>
  <conditionalFormatting sqref="K11">
    <cfRule type="expression" dxfId="43" priority="8">
      <formula>I11&lt;&gt;K11</formula>
    </cfRule>
  </conditionalFormatting>
  <conditionalFormatting sqref="J13:K13">
    <cfRule type="expression" dxfId="42" priority="7">
      <formula>H13&lt;&gt;J13</formula>
    </cfRule>
  </conditionalFormatting>
  <conditionalFormatting sqref="J34:K34">
    <cfRule type="expression" dxfId="41" priority="6">
      <formula>H34&lt;&gt;J34</formula>
    </cfRule>
  </conditionalFormatting>
  <conditionalFormatting sqref="J35:K35">
    <cfRule type="expression" dxfId="40" priority="5">
      <formula>H35&lt;&gt;J35</formula>
    </cfRule>
  </conditionalFormatting>
  <conditionalFormatting sqref="J14:K14">
    <cfRule type="expression" dxfId="39" priority="4">
      <formula>H14&lt;&gt;J14</formula>
    </cfRule>
  </conditionalFormatting>
  <conditionalFormatting sqref="J16:K16">
    <cfRule type="expression" dxfId="38" priority="3">
      <formula>H16&lt;&gt;J16</formula>
    </cfRule>
  </conditionalFormatting>
  <conditionalFormatting sqref="J22:K22">
    <cfRule type="expression" dxfId="37" priority="2">
      <formula>H22&lt;&gt;J22</formula>
    </cfRule>
  </conditionalFormatting>
  <conditionalFormatting sqref="J42:K42">
    <cfRule type="expression" dxfId="36" priority="1">
      <formula>H42&lt;&gt;J42</formula>
    </cfRule>
  </conditionalFormatting>
  <hyperlinks>
    <hyperlink ref="A55" r:id="rId1" xr:uid="{00000000-0004-0000-0200-000000000000}"/>
    <hyperlink ref="M2" location="Contents!A1" display="Back to contents" xr:uid="{00000000-0004-0000-0200-000001000000}"/>
    <hyperlink ref="L2" location="'Borough dashboard'!B2" display="Back" xr:uid="{00000000-0004-0000-0200-000002000000}"/>
    <hyperlink ref="N2" location="'Supplementary Mode Share data'!A1" display="Next" xr:uid="{00000000-0004-0000-0200-000003000000}"/>
    <hyperlink ref="M3" location="'Borough dashboard'!A1" display="Back to borough dashboard" xr:uid="{00000000-0004-0000-0200-000004000000}"/>
  </hyperlinks>
  <pageMargins left="0.70866141732283472" right="0.70866141732283472" top="0.74803149606299213" bottom="0.74803149606299213" header="0.31496062992125984" footer="0.31496062992125984"/>
  <pageSetup paperSize="9" scale="62"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rgb="FFFFC000"/>
    <pageSetUpPr fitToPage="1"/>
  </sheetPr>
  <dimension ref="A1:M56"/>
  <sheetViews>
    <sheetView showGridLines="0" zoomScaleNormal="100" workbookViewId="0"/>
  </sheetViews>
  <sheetFormatPr defaultRowHeight="15" x14ac:dyDescent="0.2"/>
  <cols>
    <col min="1" max="1" width="17.77734375" style="1" customWidth="1"/>
    <col min="2" max="2" width="10" style="1" customWidth="1"/>
    <col min="3" max="3" width="13" style="1" customWidth="1"/>
    <col min="4" max="4" width="10.44140625" style="1" customWidth="1"/>
    <col min="5" max="5" width="10.5546875" style="1" customWidth="1"/>
    <col min="6" max="6" width="10.6640625" style="1" customWidth="1"/>
    <col min="7" max="7" width="11.88671875" style="1" customWidth="1"/>
    <col min="8" max="8" width="9" style="1" customWidth="1"/>
    <col min="9" max="9" width="8.88671875" style="1" customWidth="1"/>
    <col min="10" max="10" width="6.88671875" style="1" customWidth="1"/>
    <col min="11" max="11" width="20.6640625" style="1" bestFit="1" customWidth="1"/>
    <col min="12" max="16384" width="8.88671875" style="1"/>
  </cols>
  <sheetData>
    <row r="1" spans="1:13" ht="20.25" x14ac:dyDescent="0.4">
      <c r="A1" s="196" t="s">
        <v>124</v>
      </c>
      <c r="B1" s="79"/>
      <c r="C1" s="79"/>
      <c r="D1" s="79"/>
      <c r="E1" s="79"/>
      <c r="F1" s="79"/>
      <c r="G1" s="79"/>
      <c r="H1" s="79"/>
      <c r="I1" s="79"/>
      <c r="J1" s="79"/>
      <c r="K1" s="79"/>
      <c r="L1" s="79"/>
      <c r="M1" s="47"/>
    </row>
    <row r="2" spans="1:13" s="238" customFormat="1" ht="16.5" x14ac:dyDescent="0.2">
      <c r="A2" s="239" t="s">
        <v>171</v>
      </c>
      <c r="B2" s="239"/>
      <c r="C2" s="239"/>
      <c r="D2" s="239"/>
      <c r="J2" s="235" t="s">
        <v>101</v>
      </c>
      <c r="K2" s="235" t="s">
        <v>83</v>
      </c>
      <c r="L2" s="235" t="s">
        <v>102</v>
      </c>
    </row>
    <row r="3" spans="1:13" s="238" customFormat="1" ht="16.5" x14ac:dyDescent="0.2">
      <c r="A3" s="239" t="s">
        <v>301</v>
      </c>
      <c r="B3" s="239"/>
      <c r="C3" s="239"/>
      <c r="D3" s="239"/>
      <c r="K3" s="235" t="s">
        <v>261</v>
      </c>
    </row>
    <row r="4" spans="1:13" s="238" customFormat="1" ht="20.25" x14ac:dyDescent="0.2">
      <c r="A4" s="262"/>
      <c r="B4" s="262"/>
      <c r="C4" s="262"/>
      <c r="D4" s="262"/>
      <c r="E4" s="263"/>
    </row>
    <row r="5" spans="1:13" s="238" customFormat="1" ht="16.5" x14ac:dyDescent="0.3">
      <c r="A5" s="395" t="s">
        <v>302</v>
      </c>
      <c r="B5" s="1"/>
      <c r="C5" s="1"/>
      <c r="D5" s="1"/>
      <c r="E5" s="1"/>
      <c r="F5" s="1"/>
      <c r="G5" s="1"/>
      <c r="H5" s="1"/>
      <c r="I5" s="1"/>
      <c r="J5" s="1"/>
      <c r="K5" s="263"/>
    </row>
    <row r="6" spans="1:13" ht="16.5" x14ac:dyDescent="0.3">
      <c r="A6" s="396"/>
      <c r="B6" s="397"/>
      <c r="C6" s="656" t="s">
        <v>249</v>
      </c>
      <c r="D6" s="656"/>
      <c r="E6" s="656"/>
      <c r="F6" s="656"/>
      <c r="G6" s="656"/>
      <c r="H6" s="656"/>
      <c r="I6" s="656"/>
      <c r="J6" s="656"/>
      <c r="K6" s="27"/>
      <c r="M6" s="6"/>
    </row>
    <row r="7" spans="1:13" ht="31.5" x14ac:dyDescent="0.2">
      <c r="A7" s="398"/>
      <c r="B7" s="399" t="s">
        <v>250</v>
      </c>
      <c r="C7" s="399" t="s">
        <v>251</v>
      </c>
      <c r="D7" s="399" t="s">
        <v>252</v>
      </c>
      <c r="E7" s="399" t="s">
        <v>253</v>
      </c>
      <c r="F7" s="399" t="s">
        <v>254</v>
      </c>
      <c r="G7" s="399" t="s">
        <v>255</v>
      </c>
      <c r="H7" s="399" t="s">
        <v>256</v>
      </c>
      <c r="I7" s="399" t="s">
        <v>257</v>
      </c>
      <c r="J7" s="399" t="s">
        <v>258</v>
      </c>
      <c r="K7" s="27"/>
    </row>
    <row r="8" spans="1:13" ht="16.5" x14ac:dyDescent="0.3">
      <c r="A8" s="400" t="s">
        <v>6</v>
      </c>
      <c r="B8" s="572">
        <v>609.29999999999995</v>
      </c>
      <c r="C8" s="573">
        <v>3.7999999999999999E-2</v>
      </c>
      <c r="D8" s="573">
        <v>0.16400000000000001</v>
      </c>
      <c r="E8" s="573">
        <v>0.11600000000000001</v>
      </c>
      <c r="F8" s="573">
        <v>2.9000000000000001E-2</v>
      </c>
      <c r="G8" s="573">
        <v>0.13500000000000001</v>
      </c>
      <c r="H8" s="573">
        <v>2.4E-2</v>
      </c>
      <c r="I8" s="573">
        <v>0.49399999999999999</v>
      </c>
      <c r="J8" s="573">
        <v>1</v>
      </c>
      <c r="K8" s="27"/>
    </row>
    <row r="9" spans="1:13" s="267" customFormat="1" ht="15.75" x14ac:dyDescent="0.3">
      <c r="A9" s="400" t="s">
        <v>1</v>
      </c>
      <c r="B9" s="572">
        <v>19.600000000000001</v>
      </c>
      <c r="C9" s="573">
        <v>0.04</v>
      </c>
      <c r="D9" s="573">
        <v>0.185</v>
      </c>
      <c r="E9" s="573">
        <v>0.129</v>
      </c>
      <c r="F9" s="573">
        <v>3.7999999999999999E-2</v>
      </c>
      <c r="G9" s="573">
        <v>3.4000000000000002E-2</v>
      </c>
      <c r="H9" s="573">
        <v>8.9999999999999993E-3</v>
      </c>
      <c r="I9" s="573">
        <v>0.56499999999999995</v>
      </c>
      <c r="J9" s="573">
        <v>1</v>
      </c>
      <c r="K9" s="394"/>
    </row>
    <row r="10" spans="1:13" s="267" customFormat="1" ht="15.75" x14ac:dyDescent="0.3">
      <c r="A10" s="400" t="s">
        <v>11</v>
      </c>
      <c r="B10" s="572">
        <v>431.3</v>
      </c>
      <c r="C10" s="573">
        <v>5.0999999999999997E-2</v>
      </c>
      <c r="D10" s="573">
        <v>7.6999999999999999E-2</v>
      </c>
      <c r="E10" s="573">
        <v>0.22600000000000001</v>
      </c>
      <c r="F10" s="573">
        <v>5.0000000000000001E-3</v>
      </c>
      <c r="G10" s="573">
        <v>0.121</v>
      </c>
      <c r="H10" s="573">
        <v>8.8999999999999996E-2</v>
      </c>
      <c r="I10" s="573">
        <v>0.432</v>
      </c>
      <c r="J10" s="573">
        <v>1</v>
      </c>
      <c r="K10" s="394"/>
    </row>
    <row r="11" spans="1:13" s="267" customFormat="1" ht="15.75" x14ac:dyDescent="0.3">
      <c r="A11" s="400" t="s">
        <v>31</v>
      </c>
      <c r="B11" s="572">
        <v>433.2</v>
      </c>
      <c r="C11" s="573">
        <v>2.5000000000000001E-2</v>
      </c>
      <c r="D11" s="573">
        <v>0.159</v>
      </c>
      <c r="E11" s="573">
        <v>0.15</v>
      </c>
      <c r="F11" s="573">
        <v>2.8000000000000001E-2</v>
      </c>
      <c r="G11" s="573">
        <v>0.19600000000000001</v>
      </c>
      <c r="H11" s="573">
        <v>4.1000000000000002E-2</v>
      </c>
      <c r="I11" s="573">
        <v>0.40100000000000002</v>
      </c>
      <c r="J11" s="573">
        <v>1</v>
      </c>
      <c r="K11" s="394"/>
    </row>
    <row r="12" spans="1:13" s="267" customFormat="1" ht="15.75" x14ac:dyDescent="0.3">
      <c r="A12" s="400" t="s">
        <v>12</v>
      </c>
      <c r="B12" s="572">
        <v>582.20000000000005</v>
      </c>
      <c r="C12" s="573">
        <v>4.8000000000000001E-2</v>
      </c>
      <c r="D12" s="573">
        <v>0.13</v>
      </c>
      <c r="E12" s="573">
        <v>0.187</v>
      </c>
      <c r="F12" s="573">
        <v>0.02</v>
      </c>
      <c r="G12" s="573">
        <v>0.24099999999999999</v>
      </c>
      <c r="H12" s="573">
        <v>3.1E-2</v>
      </c>
      <c r="I12" s="573">
        <v>0.34399999999999997</v>
      </c>
      <c r="J12" s="573">
        <v>1</v>
      </c>
      <c r="K12" s="394"/>
    </row>
    <row r="13" spans="1:13" s="267" customFormat="1" ht="15.75" x14ac:dyDescent="0.3">
      <c r="A13" s="400" t="s">
        <v>17</v>
      </c>
      <c r="B13" s="572">
        <v>523.1</v>
      </c>
      <c r="C13" s="573">
        <v>5.8000000000000003E-2</v>
      </c>
      <c r="D13" s="573">
        <v>0.13500000000000001</v>
      </c>
      <c r="E13" s="573">
        <v>0.16600000000000001</v>
      </c>
      <c r="F13" s="573">
        <v>2.5000000000000001E-2</v>
      </c>
      <c r="G13" s="573">
        <v>0.123</v>
      </c>
      <c r="H13" s="573">
        <v>4.4999999999999998E-2</v>
      </c>
      <c r="I13" s="573">
        <v>0.44900000000000001</v>
      </c>
      <c r="J13" s="573">
        <v>1</v>
      </c>
      <c r="K13" s="394"/>
    </row>
    <row r="14" spans="1:13" s="267" customFormat="1" ht="15.75" x14ac:dyDescent="0.3">
      <c r="A14" s="400" t="s">
        <v>32</v>
      </c>
      <c r="B14" s="572">
        <v>344.6</v>
      </c>
      <c r="C14" s="573">
        <v>1.9E-2</v>
      </c>
      <c r="D14" s="573">
        <v>0.157</v>
      </c>
      <c r="E14" s="573">
        <v>0.14699999999999999</v>
      </c>
      <c r="F14" s="573">
        <v>4.5999999999999999E-2</v>
      </c>
      <c r="G14" s="573">
        <v>0.161</v>
      </c>
      <c r="H14" s="573">
        <v>3.2000000000000001E-2</v>
      </c>
      <c r="I14" s="573">
        <v>0.437</v>
      </c>
      <c r="J14" s="573">
        <v>1</v>
      </c>
      <c r="K14" s="394"/>
    </row>
    <row r="15" spans="1:13" s="267" customFormat="1" ht="15.75" x14ac:dyDescent="0.3">
      <c r="A15" s="400" t="s">
        <v>19</v>
      </c>
      <c r="B15" s="572">
        <v>745.6</v>
      </c>
      <c r="C15" s="573">
        <v>7.1999999999999995E-2</v>
      </c>
      <c r="D15" s="573">
        <v>0.13400000000000001</v>
      </c>
      <c r="E15" s="573">
        <v>0.161</v>
      </c>
      <c r="F15" s="573">
        <v>1.2999999999999999E-2</v>
      </c>
      <c r="G15" s="573">
        <v>0.20699999999999999</v>
      </c>
      <c r="H15" s="573">
        <v>5.2999999999999999E-2</v>
      </c>
      <c r="I15" s="573">
        <v>0.36</v>
      </c>
      <c r="J15" s="573">
        <v>1</v>
      </c>
      <c r="K15" s="394"/>
    </row>
    <row r="16" spans="1:13" s="267" customFormat="1" ht="15.75" x14ac:dyDescent="0.3">
      <c r="A16" s="400" t="s">
        <v>20</v>
      </c>
      <c r="B16" s="572">
        <v>630.1</v>
      </c>
      <c r="C16" s="573">
        <v>0.152</v>
      </c>
      <c r="D16" s="573">
        <v>4.2999999999999997E-2</v>
      </c>
      <c r="E16" s="573">
        <v>0.14899999999999999</v>
      </c>
      <c r="F16" s="573">
        <v>8.9999999999999993E-3</v>
      </c>
      <c r="G16" s="573">
        <v>0.28000000000000003</v>
      </c>
      <c r="H16" s="573">
        <v>0.03</v>
      </c>
      <c r="I16" s="573">
        <v>0.33800000000000002</v>
      </c>
      <c r="J16" s="573">
        <v>1</v>
      </c>
      <c r="K16" s="394"/>
    </row>
    <row r="17" spans="1:11" s="267" customFormat="1" ht="15.75" x14ac:dyDescent="0.3">
      <c r="A17" s="400" t="s">
        <v>22</v>
      </c>
      <c r="B17" s="572">
        <v>554.20000000000005</v>
      </c>
      <c r="C17" s="573">
        <v>4.1000000000000002E-2</v>
      </c>
      <c r="D17" s="573">
        <v>0.184</v>
      </c>
      <c r="E17" s="573">
        <v>0.18099999999999999</v>
      </c>
      <c r="F17" s="573">
        <v>1.2E-2</v>
      </c>
      <c r="G17" s="573">
        <v>0.22900000000000001</v>
      </c>
      <c r="H17" s="573">
        <v>2.1999999999999999E-2</v>
      </c>
      <c r="I17" s="573">
        <v>0.33100000000000002</v>
      </c>
      <c r="J17" s="573">
        <v>1</v>
      </c>
      <c r="K17" s="394"/>
    </row>
    <row r="18" spans="1:11" s="267" customFormat="1" ht="15.75" x14ac:dyDescent="0.3">
      <c r="A18" s="400" t="s">
        <v>25</v>
      </c>
      <c r="B18" s="572">
        <v>723.2</v>
      </c>
      <c r="C18" s="573">
        <v>7.0000000000000007E-2</v>
      </c>
      <c r="D18" s="573">
        <v>0.10299999999999999</v>
      </c>
      <c r="E18" s="573">
        <v>0.161</v>
      </c>
      <c r="F18" s="573">
        <v>2.1000000000000001E-2</v>
      </c>
      <c r="G18" s="573">
        <v>0.20599999999999999</v>
      </c>
      <c r="H18" s="573">
        <v>6.9000000000000006E-2</v>
      </c>
      <c r="I18" s="573">
        <v>0.37</v>
      </c>
      <c r="J18" s="573">
        <v>1</v>
      </c>
      <c r="K18" s="394"/>
    </row>
    <row r="19" spans="1:11" s="267" customFormat="1" ht="15.75" x14ac:dyDescent="0.3">
      <c r="A19" s="400" t="s">
        <v>27</v>
      </c>
      <c r="B19" s="572">
        <v>543.9</v>
      </c>
      <c r="C19" s="573">
        <v>0.02</v>
      </c>
      <c r="D19" s="573">
        <v>0.17199999999999999</v>
      </c>
      <c r="E19" s="573">
        <v>0.14099999999999999</v>
      </c>
      <c r="F19" s="573">
        <v>2.5999999999999999E-2</v>
      </c>
      <c r="G19" s="573">
        <v>0.16800000000000001</v>
      </c>
      <c r="H19" s="573">
        <v>4.4999999999999998E-2</v>
      </c>
      <c r="I19" s="573">
        <v>0.42799999999999999</v>
      </c>
      <c r="J19" s="573">
        <v>1</v>
      </c>
      <c r="K19" s="394"/>
    </row>
    <row r="20" spans="1:11" s="267" customFormat="1" ht="15.75" x14ac:dyDescent="0.3">
      <c r="A20" s="400" t="s">
        <v>29</v>
      </c>
      <c r="B20" s="572">
        <v>750.1</v>
      </c>
      <c r="C20" s="573">
        <v>0.10199999999999999</v>
      </c>
      <c r="D20" s="573">
        <v>0.1</v>
      </c>
      <c r="E20" s="573">
        <v>0.106</v>
      </c>
      <c r="F20" s="573">
        <v>1.7000000000000001E-2</v>
      </c>
      <c r="G20" s="573">
        <v>0.24299999999999999</v>
      </c>
      <c r="H20" s="573">
        <v>4.1000000000000002E-2</v>
      </c>
      <c r="I20" s="573">
        <v>0.39100000000000001</v>
      </c>
      <c r="J20" s="573">
        <v>1</v>
      </c>
      <c r="K20" s="394"/>
    </row>
    <row r="21" spans="1:11" s="267" customFormat="1" ht="15.75" x14ac:dyDescent="0.3">
      <c r="A21" s="400" t="s">
        <v>30</v>
      </c>
      <c r="B21" s="572">
        <v>512.9</v>
      </c>
      <c r="C21" s="573">
        <v>2.5000000000000001E-2</v>
      </c>
      <c r="D21" s="573">
        <v>0.19800000000000001</v>
      </c>
      <c r="E21" s="573">
        <v>0.153</v>
      </c>
      <c r="F21" s="573">
        <v>4.5999999999999999E-2</v>
      </c>
      <c r="G21" s="573">
        <v>0.11899999999999999</v>
      </c>
      <c r="H21" s="573">
        <v>2.7E-2</v>
      </c>
      <c r="I21" s="573">
        <v>0.433</v>
      </c>
      <c r="J21" s="573">
        <v>1</v>
      </c>
      <c r="K21" s="394"/>
    </row>
    <row r="22" spans="1:11" s="267" customFormat="1" ht="15.75" x14ac:dyDescent="0.3">
      <c r="A22" s="401" t="s">
        <v>33</v>
      </c>
      <c r="B22" s="574">
        <v>7403.4</v>
      </c>
      <c r="C22" s="575">
        <v>0.06</v>
      </c>
      <c r="D22" s="575">
        <v>0.13200000000000001</v>
      </c>
      <c r="E22" s="575">
        <v>0.155</v>
      </c>
      <c r="F22" s="575">
        <v>2.1999999999999999E-2</v>
      </c>
      <c r="G22" s="575">
        <v>0.192</v>
      </c>
      <c r="H22" s="575">
        <v>4.2000000000000003E-2</v>
      </c>
      <c r="I22" s="575">
        <v>0.39700000000000002</v>
      </c>
      <c r="J22" s="575">
        <v>1</v>
      </c>
      <c r="K22" s="394"/>
    </row>
    <row r="23" spans="1:11" s="267" customFormat="1" ht="15.75" x14ac:dyDescent="0.3">
      <c r="A23" s="400" t="s">
        <v>34</v>
      </c>
      <c r="B23" s="572">
        <v>292.8</v>
      </c>
      <c r="C23" s="573">
        <v>3.7999999999999999E-2</v>
      </c>
      <c r="D23" s="573">
        <v>0.1</v>
      </c>
      <c r="E23" s="573">
        <v>0.129</v>
      </c>
      <c r="F23" s="573">
        <v>0.01</v>
      </c>
      <c r="G23" s="573">
        <v>0.4</v>
      </c>
      <c r="H23" s="573">
        <v>8.0000000000000002E-3</v>
      </c>
      <c r="I23" s="573">
        <v>0.316</v>
      </c>
      <c r="J23" s="573">
        <v>1</v>
      </c>
      <c r="K23" s="394"/>
    </row>
    <row r="24" spans="1:11" s="267" customFormat="1" ht="15.75" x14ac:dyDescent="0.3">
      <c r="A24" s="400" t="s">
        <v>2</v>
      </c>
      <c r="B24" s="572">
        <v>741.6</v>
      </c>
      <c r="C24" s="573">
        <v>2.7E-2</v>
      </c>
      <c r="D24" s="573">
        <v>0.122</v>
      </c>
      <c r="E24" s="573">
        <v>0.126</v>
      </c>
      <c r="F24" s="573">
        <v>0.01</v>
      </c>
      <c r="G24" s="573">
        <v>0.44900000000000001</v>
      </c>
      <c r="H24" s="573">
        <v>1.0999999999999999E-2</v>
      </c>
      <c r="I24" s="573">
        <v>0.254</v>
      </c>
      <c r="J24" s="573">
        <v>1</v>
      </c>
      <c r="K24" s="394"/>
    </row>
    <row r="25" spans="1:11" s="267" customFormat="1" ht="15.75" x14ac:dyDescent="0.3">
      <c r="A25" s="400" t="s">
        <v>3</v>
      </c>
      <c r="B25" s="572">
        <v>537.29999999999995</v>
      </c>
      <c r="C25" s="573">
        <v>0.1</v>
      </c>
      <c r="D25" s="573">
        <v>8.0000000000000002E-3</v>
      </c>
      <c r="E25" s="573">
        <v>0.09</v>
      </c>
      <c r="F25" s="573">
        <v>7.0000000000000001E-3</v>
      </c>
      <c r="G25" s="573">
        <v>0.55900000000000005</v>
      </c>
      <c r="H25" s="573">
        <v>7.0000000000000001E-3</v>
      </c>
      <c r="I25" s="573">
        <v>0.22900000000000001</v>
      </c>
      <c r="J25" s="573">
        <v>1</v>
      </c>
      <c r="K25" s="394"/>
    </row>
    <row r="26" spans="1:11" s="267" customFormat="1" ht="15.75" x14ac:dyDescent="0.3">
      <c r="A26" s="400" t="s">
        <v>4</v>
      </c>
      <c r="B26" s="572">
        <v>608</v>
      </c>
      <c r="C26" s="573">
        <v>4.4999999999999998E-2</v>
      </c>
      <c r="D26" s="573">
        <v>0.14399999999999999</v>
      </c>
      <c r="E26" s="573">
        <v>0.17199999999999999</v>
      </c>
      <c r="F26" s="573">
        <v>1.2999999999999999E-2</v>
      </c>
      <c r="G26" s="573">
        <v>0.29599999999999999</v>
      </c>
      <c r="H26" s="573">
        <v>2.3E-2</v>
      </c>
      <c r="I26" s="573">
        <v>0.307</v>
      </c>
      <c r="J26" s="573">
        <v>1</v>
      </c>
      <c r="K26" s="394"/>
    </row>
    <row r="27" spans="1:11" s="267" customFormat="1" ht="15.75" x14ac:dyDescent="0.3">
      <c r="A27" s="400" t="s">
        <v>5</v>
      </c>
      <c r="B27" s="572">
        <v>779.4</v>
      </c>
      <c r="C27" s="573">
        <v>0.108</v>
      </c>
      <c r="D27" s="573">
        <v>6.0000000000000001E-3</v>
      </c>
      <c r="E27" s="573">
        <v>0.10100000000000001</v>
      </c>
      <c r="F27" s="573">
        <v>8.9999999999999993E-3</v>
      </c>
      <c r="G27" s="573">
        <v>0.52300000000000002</v>
      </c>
      <c r="H27" s="573">
        <v>8.9999999999999993E-3</v>
      </c>
      <c r="I27" s="573">
        <v>0.24299999999999999</v>
      </c>
      <c r="J27" s="573">
        <v>1</v>
      </c>
      <c r="K27" s="394"/>
    </row>
    <row r="28" spans="1:11" s="267" customFormat="1" ht="15.75" x14ac:dyDescent="0.3">
      <c r="A28" s="400" t="s">
        <v>7</v>
      </c>
      <c r="B28" s="572">
        <v>816.7</v>
      </c>
      <c r="C28" s="573">
        <v>0.10100000000000001</v>
      </c>
      <c r="D28" s="573">
        <v>7.0000000000000001E-3</v>
      </c>
      <c r="E28" s="573">
        <v>0.16800000000000001</v>
      </c>
      <c r="F28" s="573">
        <v>0.01</v>
      </c>
      <c r="G28" s="573">
        <v>0.45900000000000002</v>
      </c>
      <c r="H28" s="573">
        <v>7.0000000000000001E-3</v>
      </c>
      <c r="I28" s="573">
        <v>0.248</v>
      </c>
      <c r="J28" s="573">
        <v>1</v>
      </c>
      <c r="K28" s="394"/>
    </row>
    <row r="29" spans="1:11" s="267" customFormat="1" ht="15.75" x14ac:dyDescent="0.3">
      <c r="A29" s="400" t="s">
        <v>8</v>
      </c>
      <c r="B29" s="572">
        <v>675.7</v>
      </c>
      <c r="C29" s="573">
        <v>2.5000000000000001E-2</v>
      </c>
      <c r="D29" s="573">
        <v>0.128</v>
      </c>
      <c r="E29" s="573">
        <v>0.14099999999999999</v>
      </c>
      <c r="F29" s="573">
        <v>1.4999999999999999E-2</v>
      </c>
      <c r="G29" s="573">
        <v>0.36299999999999999</v>
      </c>
      <c r="H29" s="573">
        <v>1.9E-2</v>
      </c>
      <c r="I29" s="573">
        <v>0.309</v>
      </c>
      <c r="J29" s="573">
        <v>1</v>
      </c>
      <c r="K29" s="394"/>
    </row>
    <row r="30" spans="1:11" s="267" customFormat="1" ht="15.75" x14ac:dyDescent="0.3">
      <c r="A30" s="400" t="s">
        <v>9</v>
      </c>
      <c r="B30" s="572">
        <v>582.5</v>
      </c>
      <c r="C30" s="573">
        <v>5.1999999999999998E-2</v>
      </c>
      <c r="D30" s="573">
        <v>5.6000000000000001E-2</v>
      </c>
      <c r="E30" s="573">
        <v>0.154</v>
      </c>
      <c r="F30" s="573">
        <v>1.2E-2</v>
      </c>
      <c r="G30" s="573">
        <v>0.434</v>
      </c>
      <c r="H30" s="573">
        <v>8.0000000000000002E-3</v>
      </c>
      <c r="I30" s="573">
        <v>0.28399999999999997</v>
      </c>
      <c r="J30" s="573">
        <v>1</v>
      </c>
      <c r="K30" s="394"/>
    </row>
    <row r="31" spans="1:11" s="267" customFormat="1" ht="15.75" x14ac:dyDescent="0.3">
      <c r="A31" s="400" t="s">
        <v>10</v>
      </c>
      <c r="B31" s="572">
        <v>547.5</v>
      </c>
      <c r="C31" s="573">
        <v>0.106</v>
      </c>
      <c r="D31" s="573">
        <v>6.2E-2</v>
      </c>
      <c r="E31" s="573">
        <v>0.14000000000000001</v>
      </c>
      <c r="F31" s="573">
        <v>1.6E-2</v>
      </c>
      <c r="G31" s="573">
        <v>0.36199999999999999</v>
      </c>
      <c r="H31" s="573">
        <v>1.6E-2</v>
      </c>
      <c r="I31" s="573">
        <v>0.29799999999999999</v>
      </c>
      <c r="J31" s="573">
        <v>1</v>
      </c>
      <c r="K31" s="394"/>
    </row>
    <row r="32" spans="1:11" s="267" customFormat="1" ht="15.75" x14ac:dyDescent="0.3">
      <c r="A32" s="400" t="s">
        <v>13</v>
      </c>
      <c r="B32" s="572">
        <v>513.4</v>
      </c>
      <c r="C32" s="573">
        <v>1.7000000000000001E-2</v>
      </c>
      <c r="D32" s="573">
        <v>0.128</v>
      </c>
      <c r="E32" s="573">
        <v>0.09</v>
      </c>
      <c r="F32" s="573">
        <v>6.0000000000000001E-3</v>
      </c>
      <c r="G32" s="573">
        <v>0.46400000000000002</v>
      </c>
      <c r="H32" s="573">
        <v>8.0000000000000002E-3</v>
      </c>
      <c r="I32" s="573">
        <v>0.28699999999999998</v>
      </c>
      <c r="J32" s="573">
        <v>1</v>
      </c>
      <c r="K32" s="394"/>
    </row>
    <row r="33" spans="1:11" s="267" customFormat="1" ht="15.75" x14ac:dyDescent="0.3">
      <c r="A33" s="400" t="s">
        <v>14</v>
      </c>
      <c r="B33" s="572">
        <v>444.2</v>
      </c>
      <c r="C33" s="573">
        <v>9.5000000000000001E-2</v>
      </c>
      <c r="D33" s="573">
        <v>3.4000000000000002E-2</v>
      </c>
      <c r="E33" s="573">
        <v>9.2999999999999999E-2</v>
      </c>
      <c r="F33" s="573">
        <v>8.9999999999999993E-3</v>
      </c>
      <c r="G33" s="573">
        <v>0.53900000000000003</v>
      </c>
      <c r="H33" s="573">
        <v>8.0000000000000002E-3</v>
      </c>
      <c r="I33" s="573">
        <v>0.223</v>
      </c>
      <c r="J33" s="573">
        <v>1</v>
      </c>
      <c r="K33" s="394"/>
    </row>
    <row r="34" spans="1:11" s="267" customFormat="1" ht="15.75" x14ac:dyDescent="0.3">
      <c r="A34" s="400" t="s">
        <v>15</v>
      </c>
      <c r="B34" s="572">
        <v>629.70000000000005</v>
      </c>
      <c r="C34" s="573">
        <v>1.7000000000000001E-2</v>
      </c>
      <c r="D34" s="573">
        <v>6.7000000000000004E-2</v>
      </c>
      <c r="E34" s="573">
        <v>0.111</v>
      </c>
      <c r="F34" s="573">
        <v>6.0000000000000001E-3</v>
      </c>
      <c r="G34" s="573">
        <v>0.55300000000000005</v>
      </c>
      <c r="H34" s="573">
        <v>5.0000000000000001E-3</v>
      </c>
      <c r="I34" s="573">
        <v>0.24099999999999999</v>
      </c>
      <c r="J34" s="573">
        <v>1</v>
      </c>
      <c r="K34" s="394"/>
    </row>
    <row r="35" spans="1:11" s="267" customFormat="1" ht="15.75" x14ac:dyDescent="0.3">
      <c r="A35" s="400" t="s">
        <v>16</v>
      </c>
      <c r="B35" s="572">
        <v>561.29999999999995</v>
      </c>
      <c r="C35" s="573">
        <v>4.1000000000000002E-2</v>
      </c>
      <c r="D35" s="573">
        <v>6.9000000000000006E-2</v>
      </c>
      <c r="E35" s="573">
        <v>0.152</v>
      </c>
      <c r="F35" s="573">
        <v>6.0000000000000001E-3</v>
      </c>
      <c r="G35" s="573">
        <v>0.39</v>
      </c>
      <c r="H35" s="573">
        <v>3.6999999999999998E-2</v>
      </c>
      <c r="I35" s="573">
        <v>0.30599999999999999</v>
      </c>
      <c r="J35" s="573">
        <v>1</v>
      </c>
      <c r="K35" s="394"/>
    </row>
    <row r="36" spans="1:11" s="267" customFormat="1" ht="15.75" x14ac:dyDescent="0.3">
      <c r="A36" s="400" t="s">
        <v>18</v>
      </c>
      <c r="B36" s="572">
        <v>373.7</v>
      </c>
      <c r="C36" s="573">
        <v>0.10199999999999999</v>
      </c>
      <c r="D36" s="573">
        <v>8.0000000000000002E-3</v>
      </c>
      <c r="E36" s="573">
        <v>0.107</v>
      </c>
      <c r="F36" s="573">
        <v>8.0000000000000002E-3</v>
      </c>
      <c r="G36" s="573">
        <v>0.41599999999999998</v>
      </c>
      <c r="H36" s="573">
        <v>2.5000000000000001E-2</v>
      </c>
      <c r="I36" s="573">
        <v>0.33400000000000002</v>
      </c>
      <c r="J36" s="573">
        <v>1</v>
      </c>
      <c r="K36" s="394"/>
    </row>
    <row r="37" spans="1:11" s="267" customFormat="1" ht="15.75" x14ac:dyDescent="0.3">
      <c r="A37" s="400" t="s">
        <v>21</v>
      </c>
      <c r="B37" s="572">
        <v>419.6</v>
      </c>
      <c r="C37" s="573">
        <v>8.8999999999999996E-2</v>
      </c>
      <c r="D37" s="573">
        <v>9.2999999999999999E-2</v>
      </c>
      <c r="E37" s="573">
        <v>0.125</v>
      </c>
      <c r="F37" s="573">
        <v>8.9999999999999993E-3</v>
      </c>
      <c r="G37" s="573">
        <v>0.379</v>
      </c>
      <c r="H37" s="573">
        <v>1.2E-2</v>
      </c>
      <c r="I37" s="573">
        <v>0.29299999999999998</v>
      </c>
      <c r="J37" s="573">
        <v>1</v>
      </c>
      <c r="K37" s="394"/>
    </row>
    <row r="38" spans="1:11" s="267" customFormat="1" ht="15.75" x14ac:dyDescent="0.3">
      <c r="A38" s="400" t="s">
        <v>23</v>
      </c>
      <c r="B38" s="572">
        <v>480.6</v>
      </c>
      <c r="C38" s="573">
        <v>3.6999999999999998E-2</v>
      </c>
      <c r="D38" s="573">
        <v>0.14899999999999999</v>
      </c>
      <c r="E38" s="573">
        <v>8.5999999999999993E-2</v>
      </c>
      <c r="F38" s="573">
        <v>8.9999999999999993E-3</v>
      </c>
      <c r="G38" s="573">
        <v>0.48</v>
      </c>
      <c r="H38" s="573">
        <v>8.0000000000000002E-3</v>
      </c>
      <c r="I38" s="573">
        <v>0.23200000000000001</v>
      </c>
      <c r="J38" s="573">
        <v>1</v>
      </c>
      <c r="K38" s="394"/>
    </row>
    <row r="39" spans="1:11" s="267" customFormat="1" ht="15.75" x14ac:dyDescent="0.3">
      <c r="A39" s="400" t="s">
        <v>24</v>
      </c>
      <c r="B39" s="572">
        <v>461.8</v>
      </c>
      <c r="C39" s="573">
        <v>8.2000000000000003E-2</v>
      </c>
      <c r="D39" s="573">
        <v>4.4999999999999998E-2</v>
      </c>
      <c r="E39" s="573">
        <v>9.5000000000000001E-2</v>
      </c>
      <c r="F39" s="573">
        <v>1.2999999999999999E-2</v>
      </c>
      <c r="G39" s="573">
        <v>0.371</v>
      </c>
      <c r="H39" s="573">
        <v>4.3999999999999997E-2</v>
      </c>
      <c r="I39" s="573">
        <v>0.34899999999999998</v>
      </c>
      <c r="J39" s="573">
        <v>1</v>
      </c>
      <c r="K39" s="394"/>
    </row>
    <row r="40" spans="1:11" s="267" customFormat="1" ht="15.75" x14ac:dyDescent="0.3">
      <c r="A40" s="400" t="s">
        <v>26</v>
      </c>
      <c r="B40" s="572">
        <v>469.6</v>
      </c>
      <c r="C40" s="573">
        <v>7.0999999999999994E-2</v>
      </c>
      <c r="D40" s="573">
        <v>0.03</v>
      </c>
      <c r="E40" s="573">
        <v>8.8999999999999996E-2</v>
      </c>
      <c r="F40" s="573">
        <v>0.01</v>
      </c>
      <c r="G40" s="573">
        <v>0.55000000000000004</v>
      </c>
      <c r="H40" s="573">
        <v>8.0000000000000002E-3</v>
      </c>
      <c r="I40" s="573">
        <v>0.24199999999999999</v>
      </c>
      <c r="J40" s="573">
        <v>1</v>
      </c>
      <c r="K40" s="394"/>
    </row>
    <row r="41" spans="1:11" s="267" customFormat="1" ht="15.75" x14ac:dyDescent="0.3">
      <c r="A41" s="400" t="s">
        <v>28</v>
      </c>
      <c r="B41" s="572">
        <v>454.8</v>
      </c>
      <c r="C41" s="573">
        <v>4.5999999999999999E-2</v>
      </c>
      <c r="D41" s="573">
        <v>0.182</v>
      </c>
      <c r="E41" s="573">
        <v>0.11899999999999999</v>
      </c>
      <c r="F41" s="573">
        <v>0.01</v>
      </c>
      <c r="G41" s="573">
        <v>0.29599999999999999</v>
      </c>
      <c r="H41" s="573">
        <v>2.1000000000000001E-2</v>
      </c>
      <c r="I41" s="573">
        <v>0.32600000000000001</v>
      </c>
      <c r="J41" s="573">
        <v>1</v>
      </c>
      <c r="K41" s="394"/>
    </row>
    <row r="42" spans="1:11" s="267" customFormat="1" ht="15.75" x14ac:dyDescent="0.3">
      <c r="A42" s="401" t="s">
        <v>35</v>
      </c>
      <c r="B42" s="574">
        <v>10390.4</v>
      </c>
      <c r="C42" s="575">
        <v>6.3E-2</v>
      </c>
      <c r="D42" s="575">
        <v>7.3999999999999996E-2</v>
      </c>
      <c r="E42" s="575">
        <v>0.123</v>
      </c>
      <c r="F42" s="575">
        <v>0.01</v>
      </c>
      <c r="G42" s="575">
        <v>0.439</v>
      </c>
      <c r="H42" s="575">
        <v>1.4E-2</v>
      </c>
      <c r="I42" s="575">
        <v>0.27600000000000002</v>
      </c>
      <c r="J42" s="575">
        <v>1</v>
      </c>
      <c r="K42" s="394"/>
    </row>
    <row r="43" spans="1:11" ht="16.5" x14ac:dyDescent="0.3">
      <c r="A43" s="401" t="s">
        <v>259</v>
      </c>
      <c r="B43" s="576">
        <v>17793.8</v>
      </c>
      <c r="C43" s="577">
        <v>6.2E-2</v>
      </c>
      <c r="D43" s="577">
        <v>9.8000000000000004E-2</v>
      </c>
      <c r="E43" s="577">
        <v>0.13600000000000001</v>
      </c>
      <c r="F43" s="577">
        <v>1.4999999999999999E-2</v>
      </c>
      <c r="G43" s="577">
        <v>0.33700000000000002</v>
      </c>
      <c r="H43" s="577">
        <v>2.5999999999999999E-2</v>
      </c>
      <c r="I43" s="577">
        <v>0.32600000000000001</v>
      </c>
      <c r="J43" s="577">
        <v>1</v>
      </c>
    </row>
    <row r="44" spans="1:11" ht="15.75" x14ac:dyDescent="0.25">
      <c r="A44" s="30"/>
      <c r="B44" s="31"/>
      <c r="C44" s="31"/>
      <c r="D44" s="31"/>
      <c r="E44" s="31"/>
    </row>
    <row r="45" spans="1:11" ht="15.75" x14ac:dyDescent="0.25">
      <c r="B45" s="31"/>
      <c r="C45" s="31"/>
      <c r="D45" s="31"/>
      <c r="E45" s="31"/>
    </row>
    <row r="46" spans="1:11" ht="15.75" x14ac:dyDescent="0.25">
      <c r="A46" s="5" t="s">
        <v>303</v>
      </c>
    </row>
    <row r="47" spans="1:11" ht="15.75" x14ac:dyDescent="0.25">
      <c r="B47" s="5"/>
      <c r="C47" s="5"/>
      <c r="D47" s="5"/>
    </row>
    <row r="48" spans="1:11" ht="15.75" x14ac:dyDescent="0.25">
      <c r="A48" s="5" t="s">
        <v>41</v>
      </c>
    </row>
    <row r="49" spans="1:1" ht="15.75" x14ac:dyDescent="0.25">
      <c r="A49" s="5" t="s">
        <v>40</v>
      </c>
    </row>
    <row r="50" spans="1:1" ht="15.75" x14ac:dyDescent="0.25">
      <c r="A50" s="5" t="s">
        <v>42</v>
      </c>
    </row>
    <row r="51" spans="1:1" ht="15.75" x14ac:dyDescent="0.25">
      <c r="A51" s="5" t="s">
        <v>43</v>
      </c>
    </row>
    <row r="52" spans="1:1" ht="15.75" x14ac:dyDescent="0.25">
      <c r="A52" s="5" t="s">
        <v>44</v>
      </c>
    </row>
    <row r="54" spans="1:1" ht="15.75" x14ac:dyDescent="0.25">
      <c r="A54" s="5" t="s">
        <v>45</v>
      </c>
    </row>
    <row r="55" spans="1:1" ht="15.75" x14ac:dyDescent="0.25">
      <c r="A55" s="360" t="s">
        <v>39</v>
      </c>
    </row>
    <row r="56" spans="1:1" ht="16.5" x14ac:dyDescent="0.3">
      <c r="A56" s="23"/>
    </row>
  </sheetData>
  <mergeCells count="1">
    <mergeCell ref="C6:J6"/>
  </mergeCells>
  <hyperlinks>
    <hyperlink ref="A55" r:id="rId1" xr:uid="{00000000-0004-0000-0300-000000000000}"/>
    <hyperlink ref="K2" location="Contents!A1" display="Back to contents" xr:uid="{00000000-0004-0000-0300-000001000000}"/>
    <hyperlink ref="J2" location="'Overall aim Sust Mode Share'!B2" display="Back" xr:uid="{00000000-0004-0000-0300-000002000000}"/>
    <hyperlink ref="L2" location="'Outcome 1a daily active travel'!A1" display="Next" xr:uid="{00000000-0004-0000-0300-000003000000}"/>
    <hyperlink ref="K3" location="'Borough dashboard'!A1" display="Back to borough dashboard" xr:uid="{00000000-0004-0000-0300-000004000000}"/>
  </hyperlinks>
  <pageMargins left="0.70866141732283472" right="0.70866141732283472" top="0.74803149606299213" bottom="0.74803149606299213" header="0.31496062992125984" footer="0.31496062992125984"/>
  <pageSetup paperSize="9" scale="62"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8D48"/>
    <pageSetUpPr fitToPage="1"/>
  </sheetPr>
  <dimension ref="A1:N70"/>
  <sheetViews>
    <sheetView workbookViewId="0"/>
  </sheetViews>
  <sheetFormatPr defaultRowHeight="15" outlineLevelRow="1" x14ac:dyDescent="0.2"/>
  <cols>
    <col min="1" max="1" width="16.5546875" style="1" customWidth="1"/>
    <col min="2" max="4" width="10.88671875" style="1" customWidth="1"/>
    <col min="5" max="6" width="12.44140625" style="1" customWidth="1"/>
    <col min="7" max="9" width="8.88671875" style="1"/>
    <col min="10" max="10" width="8.33203125" style="1" customWidth="1"/>
    <col min="11" max="11" width="7.5546875" style="1" customWidth="1"/>
    <col min="12" max="12" width="5.88671875" style="1" customWidth="1"/>
    <col min="13" max="13" width="21.33203125" style="1" customWidth="1"/>
    <col min="14" max="16384" width="8.88671875" style="1"/>
  </cols>
  <sheetData>
    <row r="1" spans="1:14" s="210" customFormat="1" ht="20.25" x14ac:dyDescent="0.25">
      <c r="A1" s="303" t="s">
        <v>58</v>
      </c>
      <c r="B1" s="209"/>
      <c r="C1" s="209"/>
      <c r="D1" s="209"/>
      <c r="E1" s="209"/>
      <c r="F1" s="209"/>
      <c r="G1" s="209"/>
      <c r="H1" s="209"/>
      <c r="I1" s="209"/>
      <c r="J1" s="209"/>
      <c r="K1" s="209"/>
      <c r="L1" s="209"/>
      <c r="M1" s="209"/>
      <c r="N1" s="209"/>
    </row>
    <row r="2" spans="1:14" s="238" customFormat="1" ht="16.5" x14ac:dyDescent="0.2">
      <c r="A2" s="254" t="s">
        <v>167</v>
      </c>
      <c r="B2" s="255"/>
      <c r="C2" s="255"/>
      <c r="D2" s="255"/>
      <c r="E2" s="255"/>
      <c r="F2" s="255"/>
      <c r="G2" s="255"/>
      <c r="H2" s="255"/>
      <c r="I2" s="255"/>
      <c r="J2" s="255"/>
      <c r="K2" s="255"/>
      <c r="L2" s="235" t="s">
        <v>101</v>
      </c>
      <c r="M2" s="235" t="s">
        <v>83</v>
      </c>
      <c r="N2" s="235" t="s">
        <v>102</v>
      </c>
    </row>
    <row r="3" spans="1:14" s="238" customFormat="1" ht="16.5" x14ac:dyDescent="0.2">
      <c r="A3" s="239" t="s">
        <v>61</v>
      </c>
      <c r="M3" s="235" t="s">
        <v>261</v>
      </c>
    </row>
    <row r="4" spans="1:14" s="238" customFormat="1" ht="16.5" x14ac:dyDescent="0.2">
      <c r="A4" s="239" t="s">
        <v>169</v>
      </c>
      <c r="B4" s="239"/>
      <c r="C4" s="239"/>
      <c r="D4" s="239"/>
      <c r="E4" s="239"/>
      <c r="F4" s="239"/>
    </row>
    <row r="5" spans="1:14" s="238" customFormat="1" ht="16.5" x14ac:dyDescent="0.2">
      <c r="A5" s="239" t="s">
        <v>168</v>
      </c>
    </row>
    <row r="6" spans="1:14" s="238" customFormat="1" ht="16.5" x14ac:dyDescent="0.2">
      <c r="A6" s="239" t="s">
        <v>170</v>
      </c>
      <c r="B6" s="239"/>
      <c r="C6" s="239"/>
      <c r="D6" s="239"/>
      <c r="E6" s="239"/>
      <c r="F6" s="239"/>
    </row>
    <row r="7" spans="1:14" s="238" customFormat="1" x14ac:dyDescent="0.2">
      <c r="A7" s="256"/>
      <c r="B7" s="256"/>
      <c r="C7" s="256"/>
      <c r="D7" s="256"/>
      <c r="E7" s="229"/>
      <c r="F7" s="520"/>
    </row>
    <row r="8" spans="1:14" s="238" customFormat="1" ht="30" customHeight="1" x14ac:dyDescent="0.2">
      <c r="A8" s="256"/>
      <c r="B8" s="608" t="s">
        <v>90</v>
      </c>
      <c r="C8" s="608"/>
      <c r="D8" s="608"/>
      <c r="E8" s="608"/>
      <c r="F8" s="608"/>
      <c r="G8" s="608"/>
      <c r="H8" s="608"/>
    </row>
    <row r="9" spans="1:14" s="238" customFormat="1" ht="20.25" customHeight="1" x14ac:dyDescent="0.2">
      <c r="A9" s="257"/>
      <c r="B9" s="658" t="s">
        <v>52</v>
      </c>
      <c r="C9" s="658"/>
      <c r="D9" s="658"/>
      <c r="E9" s="658"/>
      <c r="F9" s="659"/>
      <c r="G9" s="657" t="s">
        <v>53</v>
      </c>
      <c r="H9" s="657"/>
      <c r="I9" s="617" t="s">
        <v>265</v>
      </c>
      <c r="J9" s="605"/>
      <c r="L9" s="392"/>
    </row>
    <row r="10" spans="1:14" s="238" customFormat="1" ht="27" x14ac:dyDescent="0.2">
      <c r="A10" s="3" t="s">
        <v>0</v>
      </c>
      <c r="B10" s="320" t="s">
        <v>37</v>
      </c>
      <c r="C10" s="320" t="s">
        <v>36</v>
      </c>
      <c r="D10" s="320" t="s">
        <v>243</v>
      </c>
      <c r="E10" s="34" t="s">
        <v>293</v>
      </c>
      <c r="F10" s="61" t="s">
        <v>299</v>
      </c>
      <c r="G10" s="83">
        <v>2021</v>
      </c>
      <c r="H10" s="83">
        <v>2041</v>
      </c>
      <c r="I10" s="429">
        <v>2021</v>
      </c>
      <c r="J10" s="83">
        <v>2041</v>
      </c>
    </row>
    <row r="11" spans="1:14" s="238" customFormat="1" x14ac:dyDescent="0.2">
      <c r="A11" s="258" t="s">
        <v>33</v>
      </c>
      <c r="B11" s="321"/>
      <c r="C11" s="321"/>
      <c r="D11" s="321"/>
      <c r="E11" s="517"/>
      <c r="F11" s="518"/>
      <c r="G11" s="228"/>
      <c r="H11" s="228"/>
      <c r="I11" s="384"/>
      <c r="J11" s="385"/>
    </row>
    <row r="12" spans="1:14" s="238" customFormat="1" x14ac:dyDescent="0.2">
      <c r="A12" s="259" t="s">
        <v>6</v>
      </c>
      <c r="B12" s="327">
        <v>49</v>
      </c>
      <c r="C12" s="327">
        <v>48</v>
      </c>
      <c r="D12" s="327">
        <v>45</v>
      </c>
      <c r="E12" s="505">
        <v>43.506573412033738</v>
      </c>
      <c r="F12" s="260">
        <v>42.5</v>
      </c>
      <c r="G12" s="183">
        <v>53</v>
      </c>
      <c r="H12" s="183">
        <v>70</v>
      </c>
      <c r="I12" s="428">
        <v>53</v>
      </c>
      <c r="J12" s="266">
        <v>70</v>
      </c>
    </row>
    <row r="13" spans="1:14" s="238" customFormat="1" x14ac:dyDescent="0.2">
      <c r="A13" s="259" t="s">
        <v>1</v>
      </c>
      <c r="B13" s="327">
        <v>57</v>
      </c>
      <c r="C13" s="327">
        <v>52</v>
      </c>
      <c r="D13" s="327">
        <v>47</v>
      </c>
      <c r="E13" s="505">
        <v>47.699465247190638</v>
      </c>
      <c r="F13" s="260">
        <v>64</v>
      </c>
      <c r="G13" s="183">
        <v>55</v>
      </c>
      <c r="H13" s="183">
        <v>70</v>
      </c>
      <c r="I13" s="428" t="s">
        <v>264</v>
      </c>
      <c r="J13" s="266">
        <v>70</v>
      </c>
    </row>
    <row r="14" spans="1:14" s="238" customFormat="1" x14ac:dyDescent="0.2">
      <c r="A14" s="259" t="s">
        <v>11</v>
      </c>
      <c r="B14" s="327">
        <v>38</v>
      </c>
      <c r="C14" s="327">
        <v>37</v>
      </c>
      <c r="D14" s="327">
        <v>33</v>
      </c>
      <c r="E14" s="505">
        <v>32.508113791400902</v>
      </c>
      <c r="F14" s="260">
        <v>33</v>
      </c>
      <c r="G14" s="183">
        <v>44</v>
      </c>
      <c r="H14" s="183">
        <v>70</v>
      </c>
      <c r="I14" s="428">
        <v>44</v>
      </c>
      <c r="J14" s="266">
        <v>70</v>
      </c>
    </row>
    <row r="15" spans="1:14" s="238" customFormat="1" x14ac:dyDescent="0.2">
      <c r="A15" s="259" t="s">
        <v>31</v>
      </c>
      <c r="B15" s="327">
        <v>44</v>
      </c>
      <c r="C15" s="327">
        <v>43</v>
      </c>
      <c r="D15" s="327">
        <v>42</v>
      </c>
      <c r="E15" s="505">
        <v>39.676777096558624</v>
      </c>
      <c r="F15" s="260">
        <v>43.1</v>
      </c>
      <c r="G15" s="183">
        <v>48</v>
      </c>
      <c r="H15" s="183">
        <v>70</v>
      </c>
      <c r="I15" s="428">
        <v>48</v>
      </c>
      <c r="J15" s="266">
        <v>70</v>
      </c>
    </row>
    <row r="16" spans="1:14" s="238" customFormat="1" x14ac:dyDescent="0.2">
      <c r="A16" s="259" t="s">
        <v>12</v>
      </c>
      <c r="B16" s="327">
        <v>35</v>
      </c>
      <c r="C16" s="327">
        <v>33</v>
      </c>
      <c r="D16" s="327">
        <v>32</v>
      </c>
      <c r="E16" s="505">
        <v>34.111631531075993</v>
      </c>
      <c r="F16" s="260">
        <v>34</v>
      </c>
      <c r="G16" s="183">
        <v>41</v>
      </c>
      <c r="H16" s="183">
        <v>70</v>
      </c>
      <c r="I16" s="428">
        <v>41</v>
      </c>
      <c r="J16" s="266">
        <v>70</v>
      </c>
    </row>
    <row r="17" spans="1:10" s="238" customFormat="1" x14ac:dyDescent="0.2">
      <c r="A17" s="259" t="s">
        <v>17</v>
      </c>
      <c r="B17" s="327">
        <v>45</v>
      </c>
      <c r="C17" s="327">
        <v>45</v>
      </c>
      <c r="D17" s="327">
        <v>44</v>
      </c>
      <c r="E17" s="505">
        <v>42.743389610873564</v>
      </c>
      <c r="F17" s="260">
        <v>42.2</v>
      </c>
      <c r="G17" s="183">
        <v>50</v>
      </c>
      <c r="H17" s="183">
        <v>70</v>
      </c>
      <c r="I17" s="428">
        <v>50</v>
      </c>
      <c r="J17" s="266">
        <v>70</v>
      </c>
    </row>
    <row r="18" spans="1:10" s="238" customFormat="1" x14ac:dyDescent="0.2">
      <c r="A18" s="259" t="s">
        <v>32</v>
      </c>
      <c r="B18" s="327">
        <v>36</v>
      </c>
      <c r="C18" s="327">
        <v>40</v>
      </c>
      <c r="D18" s="327">
        <v>42</v>
      </c>
      <c r="E18" s="505">
        <v>43.427934187549951</v>
      </c>
      <c r="F18" s="260">
        <v>43.2</v>
      </c>
      <c r="G18" s="183">
        <v>46</v>
      </c>
      <c r="H18" s="183">
        <v>70</v>
      </c>
      <c r="I18" s="428">
        <v>46</v>
      </c>
      <c r="J18" s="266">
        <v>70</v>
      </c>
    </row>
    <row r="19" spans="1:10" s="238" customFormat="1" x14ac:dyDescent="0.2">
      <c r="A19" s="259" t="s">
        <v>19</v>
      </c>
      <c r="B19" s="327">
        <v>42</v>
      </c>
      <c r="C19" s="327">
        <v>42</v>
      </c>
      <c r="D19" s="327">
        <v>42</v>
      </c>
      <c r="E19" s="505">
        <v>42.194441256965248</v>
      </c>
      <c r="F19" s="260">
        <v>42.9</v>
      </c>
      <c r="G19" s="183">
        <v>48</v>
      </c>
      <c r="H19" s="183">
        <v>70</v>
      </c>
      <c r="I19" s="428">
        <v>46</v>
      </c>
      <c r="J19" s="266">
        <v>70</v>
      </c>
    </row>
    <row r="20" spans="1:10" s="238" customFormat="1" x14ac:dyDescent="0.2">
      <c r="A20" s="259" t="s">
        <v>20</v>
      </c>
      <c r="B20" s="327">
        <v>37</v>
      </c>
      <c r="C20" s="327">
        <v>37</v>
      </c>
      <c r="D20" s="327">
        <v>35</v>
      </c>
      <c r="E20" s="505">
        <v>35.991019499662677</v>
      </c>
      <c r="F20" s="260">
        <v>35.9</v>
      </c>
      <c r="G20" s="183">
        <v>44</v>
      </c>
      <c r="H20" s="183">
        <v>70</v>
      </c>
      <c r="I20" s="428">
        <v>44</v>
      </c>
      <c r="J20" s="266">
        <v>70</v>
      </c>
    </row>
    <row r="21" spans="1:10" s="238" customFormat="1" x14ac:dyDescent="0.2">
      <c r="A21" s="259" t="s">
        <v>22</v>
      </c>
      <c r="B21" s="327">
        <v>32</v>
      </c>
      <c r="C21" s="327">
        <v>27</v>
      </c>
      <c r="D21" s="327">
        <v>26</v>
      </c>
      <c r="E21" s="505">
        <v>27.013189322830712</v>
      </c>
      <c r="F21" s="260">
        <v>30.9</v>
      </c>
      <c r="G21" s="183">
        <v>36</v>
      </c>
      <c r="H21" s="183">
        <v>70</v>
      </c>
      <c r="I21" s="428">
        <v>36</v>
      </c>
      <c r="J21" s="266">
        <v>70</v>
      </c>
    </row>
    <row r="22" spans="1:10" s="238" customFormat="1" x14ac:dyDescent="0.2">
      <c r="A22" s="259" t="s">
        <v>25</v>
      </c>
      <c r="B22" s="327">
        <v>45</v>
      </c>
      <c r="C22" s="327">
        <v>41</v>
      </c>
      <c r="D22" s="327">
        <v>39</v>
      </c>
      <c r="E22" s="505">
        <v>40.738026566161437</v>
      </c>
      <c r="F22" s="260">
        <v>44.8</v>
      </c>
      <c r="G22" s="183">
        <v>47</v>
      </c>
      <c r="H22" s="183">
        <v>70</v>
      </c>
      <c r="I22" s="428">
        <v>47</v>
      </c>
      <c r="J22" s="266">
        <v>70</v>
      </c>
    </row>
    <row r="23" spans="1:10" s="238" customFormat="1" x14ac:dyDescent="0.2">
      <c r="A23" s="259" t="s">
        <v>27</v>
      </c>
      <c r="B23" s="327">
        <v>41</v>
      </c>
      <c r="C23" s="327">
        <v>37</v>
      </c>
      <c r="D23" s="327">
        <v>34</v>
      </c>
      <c r="E23" s="505">
        <v>31.746027509552061</v>
      </c>
      <c r="F23" s="260">
        <v>34.799999999999997</v>
      </c>
      <c r="G23" s="183">
        <v>44</v>
      </c>
      <c r="H23" s="183">
        <v>70</v>
      </c>
      <c r="I23" s="428">
        <v>44</v>
      </c>
      <c r="J23" s="266">
        <v>70</v>
      </c>
    </row>
    <row r="24" spans="1:10" s="238" customFormat="1" x14ac:dyDescent="0.2">
      <c r="A24" s="259" t="s">
        <v>29</v>
      </c>
      <c r="B24" s="327">
        <v>43</v>
      </c>
      <c r="C24" s="327">
        <v>41</v>
      </c>
      <c r="D24" s="327">
        <v>38</v>
      </c>
      <c r="E24" s="505">
        <v>39.02721871497836</v>
      </c>
      <c r="F24" s="260">
        <v>44</v>
      </c>
      <c r="G24" s="183">
        <v>47</v>
      </c>
      <c r="H24" s="183">
        <v>70</v>
      </c>
      <c r="I24" s="428">
        <v>47</v>
      </c>
      <c r="J24" s="266">
        <v>70</v>
      </c>
    </row>
    <row r="25" spans="1:10" s="238" customFormat="1" x14ac:dyDescent="0.2">
      <c r="A25" s="259" t="s">
        <v>30</v>
      </c>
      <c r="B25" s="327">
        <v>43</v>
      </c>
      <c r="C25" s="328">
        <v>42</v>
      </c>
      <c r="D25" s="328">
        <v>42</v>
      </c>
      <c r="E25" s="505">
        <v>45.466228643986398</v>
      </c>
      <c r="F25" s="531">
        <v>45.4</v>
      </c>
      <c r="G25" s="183">
        <v>48</v>
      </c>
      <c r="H25" s="183">
        <v>70</v>
      </c>
      <c r="I25" s="428">
        <v>48</v>
      </c>
      <c r="J25" s="266">
        <v>70</v>
      </c>
    </row>
    <row r="26" spans="1:10" s="238" customFormat="1" x14ac:dyDescent="0.2">
      <c r="A26" s="261" t="s">
        <v>51</v>
      </c>
      <c r="B26" s="329"/>
      <c r="C26" s="327"/>
      <c r="D26" s="327"/>
      <c r="E26" s="530"/>
      <c r="F26" s="260"/>
      <c r="G26" s="185"/>
      <c r="H26" s="185"/>
      <c r="I26" s="430"/>
      <c r="J26" s="185"/>
    </row>
    <row r="27" spans="1:10" s="238" customFormat="1" x14ac:dyDescent="0.2">
      <c r="A27" s="259" t="s">
        <v>34</v>
      </c>
      <c r="B27" s="327">
        <v>18</v>
      </c>
      <c r="C27" s="327">
        <v>17</v>
      </c>
      <c r="D27" s="327">
        <v>18</v>
      </c>
      <c r="E27" s="505">
        <v>18.321608992578923</v>
      </c>
      <c r="F27" s="260">
        <v>18.5</v>
      </c>
      <c r="G27" s="183">
        <v>28</v>
      </c>
      <c r="H27" s="183">
        <v>70</v>
      </c>
      <c r="I27" s="428">
        <v>28</v>
      </c>
      <c r="J27" s="266">
        <v>70</v>
      </c>
    </row>
    <row r="28" spans="1:10" s="238" customFormat="1" x14ac:dyDescent="0.2">
      <c r="A28" s="259" t="s">
        <v>2</v>
      </c>
      <c r="B28" s="327">
        <v>28</v>
      </c>
      <c r="C28" s="327">
        <v>28</v>
      </c>
      <c r="D28" s="327">
        <v>25</v>
      </c>
      <c r="E28" s="505">
        <v>25.953937646093987</v>
      </c>
      <c r="F28" s="260">
        <v>25.7</v>
      </c>
      <c r="G28" s="183">
        <v>36</v>
      </c>
      <c r="H28" s="183">
        <v>70</v>
      </c>
      <c r="I28" s="428">
        <v>36</v>
      </c>
      <c r="J28" s="266">
        <v>70</v>
      </c>
    </row>
    <row r="29" spans="1:10" s="238" customFormat="1" x14ac:dyDescent="0.2">
      <c r="A29" s="259" t="s">
        <v>3</v>
      </c>
      <c r="B29" s="327">
        <v>25</v>
      </c>
      <c r="C29" s="327">
        <v>26</v>
      </c>
      <c r="D29" s="327">
        <v>26</v>
      </c>
      <c r="E29" s="505">
        <v>24.183650547035615</v>
      </c>
      <c r="F29" s="260">
        <v>25.7</v>
      </c>
      <c r="G29" s="183">
        <v>35</v>
      </c>
      <c r="H29" s="183">
        <v>70</v>
      </c>
      <c r="I29" s="428">
        <v>35</v>
      </c>
      <c r="J29" s="266">
        <v>70</v>
      </c>
    </row>
    <row r="30" spans="1:10" s="238" customFormat="1" x14ac:dyDescent="0.2">
      <c r="A30" s="259" t="s">
        <v>4</v>
      </c>
      <c r="B30" s="327">
        <v>32</v>
      </c>
      <c r="C30" s="327">
        <v>30</v>
      </c>
      <c r="D30" s="327">
        <v>27</v>
      </c>
      <c r="E30" s="505">
        <v>28.064955707675317</v>
      </c>
      <c r="F30" s="260">
        <v>31.2</v>
      </c>
      <c r="G30" s="183">
        <v>38</v>
      </c>
      <c r="H30" s="183">
        <v>70</v>
      </c>
      <c r="I30" s="428">
        <v>38</v>
      </c>
      <c r="J30" s="266">
        <v>70</v>
      </c>
    </row>
    <row r="31" spans="1:10" s="238" customFormat="1" x14ac:dyDescent="0.2">
      <c r="A31" s="259" t="s">
        <v>5</v>
      </c>
      <c r="B31" s="327">
        <v>30</v>
      </c>
      <c r="C31" s="327">
        <v>30</v>
      </c>
      <c r="D31" s="327">
        <v>30</v>
      </c>
      <c r="E31" s="505">
        <v>27.495180344628871</v>
      </c>
      <c r="F31" s="260">
        <v>27.9</v>
      </c>
      <c r="G31" s="183">
        <v>38</v>
      </c>
      <c r="H31" s="183">
        <v>70</v>
      </c>
      <c r="I31" s="428">
        <v>38</v>
      </c>
      <c r="J31" s="266">
        <v>70</v>
      </c>
    </row>
    <row r="32" spans="1:10" s="238" customFormat="1" x14ac:dyDescent="0.2">
      <c r="A32" s="259" t="s">
        <v>7</v>
      </c>
      <c r="B32" s="327">
        <v>26</v>
      </c>
      <c r="C32" s="327">
        <v>26</v>
      </c>
      <c r="D32" s="327">
        <v>26</v>
      </c>
      <c r="E32" s="505">
        <v>25.578759987792104</v>
      </c>
      <c r="F32" s="260">
        <v>27.1</v>
      </c>
      <c r="G32" s="183">
        <v>35</v>
      </c>
      <c r="H32" s="183">
        <v>70</v>
      </c>
      <c r="I32" s="428">
        <v>35</v>
      </c>
      <c r="J32" s="266">
        <v>70</v>
      </c>
    </row>
    <row r="33" spans="1:10" s="238" customFormat="1" x14ac:dyDescent="0.2">
      <c r="A33" s="259" t="s">
        <v>8</v>
      </c>
      <c r="B33" s="327">
        <v>32</v>
      </c>
      <c r="C33" s="327">
        <v>30</v>
      </c>
      <c r="D33" s="327">
        <v>26</v>
      </c>
      <c r="E33" s="505">
        <v>26.009722337465973</v>
      </c>
      <c r="F33" s="260">
        <v>28.5</v>
      </c>
      <c r="G33" s="183">
        <v>38</v>
      </c>
      <c r="H33" s="183">
        <v>70</v>
      </c>
      <c r="I33" s="428">
        <v>38</v>
      </c>
      <c r="J33" s="266">
        <v>70</v>
      </c>
    </row>
    <row r="34" spans="1:10" s="238" customFormat="1" x14ac:dyDescent="0.2">
      <c r="A34" s="259" t="s">
        <v>9</v>
      </c>
      <c r="B34" s="327">
        <v>25</v>
      </c>
      <c r="C34" s="327">
        <v>27</v>
      </c>
      <c r="D34" s="327">
        <v>27</v>
      </c>
      <c r="E34" s="505">
        <v>25.68718138176347</v>
      </c>
      <c r="F34" s="260">
        <v>24</v>
      </c>
      <c r="G34" s="183">
        <v>35</v>
      </c>
      <c r="H34" s="183">
        <v>70</v>
      </c>
      <c r="I34" s="428">
        <v>35</v>
      </c>
      <c r="J34" s="266">
        <v>70</v>
      </c>
    </row>
    <row r="35" spans="1:10" s="238" customFormat="1" x14ac:dyDescent="0.2">
      <c r="A35" s="259" t="s">
        <v>10</v>
      </c>
      <c r="B35" s="327">
        <v>32</v>
      </c>
      <c r="C35" s="327">
        <v>31</v>
      </c>
      <c r="D35" s="327">
        <v>32</v>
      </c>
      <c r="E35" s="505">
        <v>31.072378787546086</v>
      </c>
      <c r="F35" s="260">
        <v>32.4</v>
      </c>
      <c r="G35" s="183">
        <v>39</v>
      </c>
      <c r="H35" s="183">
        <v>70</v>
      </c>
      <c r="I35" s="428">
        <v>39</v>
      </c>
      <c r="J35" s="266">
        <v>70</v>
      </c>
    </row>
    <row r="36" spans="1:10" s="238" customFormat="1" x14ac:dyDescent="0.2">
      <c r="A36" s="259" t="s">
        <v>13</v>
      </c>
      <c r="B36" s="327">
        <v>26</v>
      </c>
      <c r="C36" s="327">
        <v>25</v>
      </c>
      <c r="D36" s="327">
        <v>24</v>
      </c>
      <c r="E36" s="505">
        <v>23.701757009704359</v>
      </c>
      <c r="F36" s="260">
        <v>25.1</v>
      </c>
      <c r="G36" s="183">
        <v>34</v>
      </c>
      <c r="H36" s="183">
        <v>70</v>
      </c>
      <c r="I36" s="428">
        <v>34</v>
      </c>
      <c r="J36" s="266">
        <v>70</v>
      </c>
    </row>
    <row r="37" spans="1:10" s="238" customFormat="1" x14ac:dyDescent="0.2">
      <c r="A37" s="259" t="s">
        <v>14</v>
      </c>
      <c r="B37" s="327">
        <v>17</v>
      </c>
      <c r="C37" s="327">
        <v>19</v>
      </c>
      <c r="D37" s="327">
        <v>18</v>
      </c>
      <c r="E37" s="505">
        <v>18.391049586806655</v>
      </c>
      <c r="F37" s="260">
        <v>18</v>
      </c>
      <c r="G37" s="183">
        <v>29</v>
      </c>
      <c r="H37" s="183">
        <v>70</v>
      </c>
      <c r="I37" s="428">
        <v>21</v>
      </c>
      <c r="J37" s="266">
        <v>42</v>
      </c>
    </row>
    <row r="38" spans="1:10" s="238" customFormat="1" x14ac:dyDescent="0.2">
      <c r="A38" s="259" t="s">
        <v>15</v>
      </c>
      <c r="B38" s="327">
        <v>22</v>
      </c>
      <c r="C38" s="327">
        <v>22</v>
      </c>
      <c r="D38" s="327">
        <v>22</v>
      </c>
      <c r="E38" s="505">
        <v>22.138598626140858</v>
      </c>
      <c r="F38" s="260">
        <v>23.1</v>
      </c>
      <c r="G38" s="183">
        <v>31</v>
      </c>
      <c r="H38" s="183">
        <v>70</v>
      </c>
      <c r="I38" s="428">
        <v>31</v>
      </c>
      <c r="J38" s="266">
        <v>70</v>
      </c>
    </row>
    <row r="39" spans="1:10" s="238" customFormat="1" x14ac:dyDescent="0.2">
      <c r="A39" s="259" t="s">
        <v>16</v>
      </c>
      <c r="B39" s="327">
        <v>27</v>
      </c>
      <c r="C39" s="327">
        <v>25</v>
      </c>
      <c r="D39" s="327">
        <v>24</v>
      </c>
      <c r="E39" s="505">
        <v>25.659011801624043</v>
      </c>
      <c r="F39" s="260">
        <v>28.3</v>
      </c>
      <c r="G39" s="183">
        <v>34</v>
      </c>
      <c r="H39" s="183">
        <v>70</v>
      </c>
      <c r="I39" s="428">
        <v>34</v>
      </c>
      <c r="J39" s="266">
        <v>70</v>
      </c>
    </row>
    <row r="40" spans="1:10" s="238" customFormat="1" x14ac:dyDescent="0.2">
      <c r="A40" s="259" t="s">
        <v>18</v>
      </c>
      <c r="B40" s="327">
        <v>32</v>
      </c>
      <c r="C40" s="327">
        <v>33</v>
      </c>
      <c r="D40" s="327">
        <v>32</v>
      </c>
      <c r="E40" s="505">
        <v>31.417375775562633</v>
      </c>
      <c r="F40" s="260">
        <v>34.299999999999997</v>
      </c>
      <c r="G40" s="183">
        <v>40</v>
      </c>
      <c r="H40" s="183">
        <v>70</v>
      </c>
      <c r="I40" s="428">
        <v>40</v>
      </c>
      <c r="J40" s="266">
        <v>70</v>
      </c>
    </row>
    <row r="41" spans="1:10" s="238" customFormat="1" x14ac:dyDescent="0.2">
      <c r="A41" s="259" t="s">
        <v>21</v>
      </c>
      <c r="B41" s="327">
        <v>38</v>
      </c>
      <c r="C41" s="327">
        <v>36</v>
      </c>
      <c r="D41" s="327">
        <v>33</v>
      </c>
      <c r="E41" s="505">
        <v>35.058740405841448</v>
      </c>
      <c r="F41" s="260">
        <v>34.200000000000003</v>
      </c>
      <c r="G41" s="183">
        <v>43</v>
      </c>
      <c r="H41" s="183">
        <v>70</v>
      </c>
      <c r="I41" s="428">
        <v>43</v>
      </c>
      <c r="J41" s="266">
        <v>70</v>
      </c>
    </row>
    <row r="42" spans="1:10" s="238" customFormat="1" x14ac:dyDescent="0.2">
      <c r="A42" s="259" t="s">
        <v>23</v>
      </c>
      <c r="B42" s="327">
        <v>22</v>
      </c>
      <c r="C42" s="327">
        <v>20</v>
      </c>
      <c r="D42" s="327">
        <v>19</v>
      </c>
      <c r="E42" s="505">
        <v>18.44574325799206</v>
      </c>
      <c r="F42" s="260">
        <v>21.4</v>
      </c>
      <c r="G42" s="183">
        <v>30</v>
      </c>
      <c r="H42" s="183">
        <v>70</v>
      </c>
      <c r="I42" s="428">
        <v>30</v>
      </c>
      <c r="J42" s="266">
        <v>70</v>
      </c>
    </row>
    <row r="43" spans="1:10" s="238" customFormat="1" x14ac:dyDescent="0.2">
      <c r="A43" s="259" t="s">
        <v>24</v>
      </c>
      <c r="B43" s="327">
        <v>40</v>
      </c>
      <c r="C43" s="327">
        <v>40</v>
      </c>
      <c r="D43" s="327">
        <v>36</v>
      </c>
      <c r="E43" s="505">
        <v>34.295434980205265</v>
      </c>
      <c r="F43" s="260">
        <v>34.799999999999997</v>
      </c>
      <c r="G43" s="183">
        <v>46</v>
      </c>
      <c r="H43" s="183">
        <v>70</v>
      </c>
      <c r="I43" s="428">
        <v>46</v>
      </c>
      <c r="J43" s="266">
        <v>70</v>
      </c>
    </row>
    <row r="44" spans="1:10" s="238" customFormat="1" x14ac:dyDescent="0.2">
      <c r="A44" s="259" t="s">
        <v>26</v>
      </c>
      <c r="B44" s="327">
        <v>28</v>
      </c>
      <c r="C44" s="327">
        <v>28</v>
      </c>
      <c r="D44" s="327">
        <v>25</v>
      </c>
      <c r="E44" s="505">
        <v>27.378414753082218</v>
      </c>
      <c r="F44" s="260">
        <v>27</v>
      </c>
      <c r="G44" s="183">
        <v>36</v>
      </c>
      <c r="H44" s="183">
        <v>70</v>
      </c>
      <c r="I44" s="428">
        <v>36</v>
      </c>
      <c r="J44" s="266">
        <v>70</v>
      </c>
    </row>
    <row r="45" spans="1:10" s="238" customFormat="1" x14ac:dyDescent="0.2">
      <c r="A45" s="259" t="s">
        <v>28</v>
      </c>
      <c r="B45" s="327">
        <v>34</v>
      </c>
      <c r="C45" s="327">
        <v>32</v>
      </c>
      <c r="D45" s="327">
        <v>30</v>
      </c>
      <c r="E45" s="505">
        <v>29.522959294885844</v>
      </c>
      <c r="F45" s="260">
        <v>30.4</v>
      </c>
      <c r="G45" s="183">
        <v>40</v>
      </c>
      <c r="H45" s="183">
        <v>70</v>
      </c>
      <c r="I45" s="428">
        <v>40</v>
      </c>
      <c r="J45" s="266">
        <v>70</v>
      </c>
    </row>
    <row r="47" spans="1:10" ht="15.75" x14ac:dyDescent="0.25">
      <c r="A47" s="5" t="s">
        <v>96</v>
      </c>
      <c r="B47" s="5"/>
      <c r="C47" s="5"/>
      <c r="D47" s="5"/>
    </row>
    <row r="48" spans="1:10" outlineLevel="1" x14ac:dyDescent="0.2"/>
    <row r="49" spans="1:7" ht="15.75" outlineLevel="1" x14ac:dyDescent="0.25">
      <c r="A49" s="5" t="s">
        <v>41</v>
      </c>
    </row>
    <row r="50" spans="1:7" ht="15.75" outlineLevel="1" x14ac:dyDescent="0.25">
      <c r="A50" s="5" t="s">
        <v>40</v>
      </c>
    </row>
    <row r="51" spans="1:7" ht="15.75" outlineLevel="1" x14ac:dyDescent="0.25">
      <c r="A51" s="5" t="s">
        <v>42</v>
      </c>
    </row>
    <row r="52" spans="1:7" ht="15.75" outlineLevel="1" x14ac:dyDescent="0.25">
      <c r="A52" s="5" t="s">
        <v>43</v>
      </c>
    </row>
    <row r="53" spans="1:7" ht="15.75" outlineLevel="1" x14ac:dyDescent="0.25">
      <c r="A53" s="5" t="s">
        <v>44</v>
      </c>
    </row>
    <row r="54" spans="1:7" ht="15.75" outlineLevel="1" x14ac:dyDescent="0.25">
      <c r="A54" s="5" t="s">
        <v>231</v>
      </c>
    </row>
    <row r="55" spans="1:7" outlineLevel="1" x14ac:dyDescent="0.2"/>
    <row r="56" spans="1:7" ht="15.75" outlineLevel="1" x14ac:dyDescent="0.25">
      <c r="A56" s="5" t="s">
        <v>45</v>
      </c>
    </row>
    <row r="57" spans="1:7" ht="15.75" outlineLevel="1" x14ac:dyDescent="0.25">
      <c r="A57" s="360" t="s">
        <v>39</v>
      </c>
    </row>
    <row r="59" spans="1:7" ht="15.75" x14ac:dyDescent="0.25">
      <c r="A59" s="5" t="s">
        <v>100</v>
      </c>
      <c r="E59" s="47"/>
      <c r="F59" s="47"/>
      <c r="G59" s="47"/>
    </row>
    <row r="60" spans="1:7" ht="15.75" x14ac:dyDescent="0.25">
      <c r="A60" s="5" t="s">
        <v>146</v>
      </c>
    </row>
    <row r="62" spans="1:7" ht="15.75" outlineLevel="1" x14ac:dyDescent="0.25">
      <c r="A62" s="5" t="s">
        <v>126</v>
      </c>
    </row>
    <row r="63" spans="1:7" ht="15.75" outlineLevel="1" x14ac:dyDescent="0.25">
      <c r="A63" s="5" t="s">
        <v>45</v>
      </c>
    </row>
    <row r="64" spans="1:7" ht="16.5" outlineLevel="1" x14ac:dyDescent="0.3">
      <c r="A64" s="23" t="s">
        <v>125</v>
      </c>
    </row>
    <row r="65" spans="1:1" outlineLevel="1" x14ac:dyDescent="0.2">
      <c r="A65" s="107"/>
    </row>
    <row r="66" spans="1:1" ht="15.75" outlineLevel="1" x14ac:dyDescent="0.25">
      <c r="A66" s="5" t="s">
        <v>128</v>
      </c>
    </row>
    <row r="67" spans="1:1" ht="15.75" outlineLevel="1" x14ac:dyDescent="0.25">
      <c r="A67" s="5" t="s">
        <v>129</v>
      </c>
    </row>
    <row r="68" spans="1:1" ht="15.75" outlineLevel="1" x14ac:dyDescent="0.25">
      <c r="A68" s="5" t="s">
        <v>130</v>
      </c>
    </row>
    <row r="69" spans="1:1" ht="15.75" outlineLevel="1" x14ac:dyDescent="0.25">
      <c r="A69" s="5" t="s">
        <v>45</v>
      </c>
    </row>
    <row r="70" spans="1:1" ht="16.5" outlineLevel="1" x14ac:dyDescent="0.3">
      <c r="A70" s="23" t="s">
        <v>127</v>
      </c>
    </row>
  </sheetData>
  <mergeCells count="4">
    <mergeCell ref="B8:H8"/>
    <mergeCell ref="G9:H9"/>
    <mergeCell ref="I9:J9"/>
    <mergeCell ref="B9:F9"/>
  </mergeCells>
  <conditionalFormatting sqref="I40:J40">
    <cfRule type="expression" dxfId="35" priority="1">
      <formula>G40&lt;&gt;I40</formula>
    </cfRule>
  </conditionalFormatting>
  <hyperlinks>
    <hyperlink ref="A57" r:id="rId1" xr:uid="{00000000-0004-0000-0400-000000000000}"/>
    <hyperlink ref="M2" location="Contents!A1" display="Back to contents" xr:uid="{00000000-0004-0000-0400-000001000000}"/>
    <hyperlink ref="L2" location="'Supplementary Mode Share data'!A1" display="Back" xr:uid="{00000000-0004-0000-0400-000002000000}"/>
    <hyperlink ref="N2" location="'Outcome 1b cycle network access'!A1" display="Next" xr:uid="{00000000-0004-0000-0400-000003000000}"/>
    <hyperlink ref="A64" r:id="rId2" xr:uid="{00000000-0004-0000-0400-000004000000}"/>
    <hyperlink ref="A70" r:id="rId3" xr:uid="{00000000-0004-0000-0400-000005000000}"/>
    <hyperlink ref="M3" location="'Borough dashboard'!A1" display="Back to borough dashboard" xr:uid="{00000000-0004-0000-0400-000006000000}"/>
  </hyperlinks>
  <pageMargins left="0.70866141732283472" right="0.70866141732283472" top="0.74803149606299213" bottom="0.74803149606299213" header="0.31496062992125984" footer="0.31496062992125984"/>
  <pageSetup paperSize="9" scale="4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008D48"/>
    <pageSetUpPr fitToPage="1"/>
  </sheetPr>
  <dimension ref="A1:L57"/>
  <sheetViews>
    <sheetView showGridLines="0" workbookViewId="0"/>
  </sheetViews>
  <sheetFormatPr defaultRowHeight="15" x14ac:dyDescent="0.2"/>
  <cols>
    <col min="1" max="1" width="22.77734375" style="1" customWidth="1"/>
    <col min="2" max="5" width="12.21875" style="1" customWidth="1"/>
    <col min="6" max="7" width="10.109375" style="1" customWidth="1"/>
    <col min="8" max="9" width="9.21875" style="1" customWidth="1"/>
    <col min="10" max="10" width="7.6640625" style="1" customWidth="1"/>
    <col min="11" max="11" width="20.6640625" style="1" bestFit="1" customWidth="1"/>
    <col min="12" max="16384" width="8.88671875" style="1"/>
  </cols>
  <sheetData>
    <row r="1" spans="1:12" s="238" customFormat="1" ht="20.25" x14ac:dyDescent="0.2">
      <c r="A1" s="303" t="s">
        <v>58</v>
      </c>
      <c r="B1" s="303"/>
      <c r="C1" s="303"/>
      <c r="D1" s="479"/>
      <c r="E1" s="479"/>
      <c r="F1" s="479"/>
      <c r="G1" s="479"/>
      <c r="H1" s="479"/>
      <c r="I1" s="479"/>
      <c r="J1" s="479"/>
      <c r="K1" s="479"/>
      <c r="L1" s="479"/>
    </row>
    <row r="2" spans="1:12" s="238" customFormat="1" ht="16.5" x14ac:dyDescent="0.2">
      <c r="A2" s="254" t="s">
        <v>173</v>
      </c>
      <c r="B2" s="254"/>
      <c r="C2" s="254"/>
      <c r="D2" s="255"/>
      <c r="E2" s="255"/>
      <c r="F2" s="255"/>
      <c r="G2" s="255"/>
      <c r="H2" s="255"/>
      <c r="I2" s="255"/>
      <c r="J2" s="235" t="s">
        <v>101</v>
      </c>
      <c r="K2" s="235" t="s">
        <v>83</v>
      </c>
      <c r="L2" s="235" t="s">
        <v>102</v>
      </c>
    </row>
    <row r="3" spans="1:12" s="238" customFormat="1" ht="16.5" x14ac:dyDescent="0.2">
      <c r="A3" s="239" t="s">
        <v>174</v>
      </c>
      <c r="B3" s="239"/>
      <c r="C3" s="239"/>
      <c r="K3" s="235" t="s">
        <v>261</v>
      </c>
    </row>
    <row r="4" spans="1:12" s="238" customFormat="1" ht="16.5" x14ac:dyDescent="0.2">
      <c r="A4" s="239" t="s">
        <v>175</v>
      </c>
      <c r="B4" s="239"/>
      <c r="C4" s="239"/>
    </row>
    <row r="5" spans="1:12" s="238" customFormat="1" ht="16.5" x14ac:dyDescent="0.2">
      <c r="A5" s="239" t="s">
        <v>176</v>
      </c>
      <c r="B5" s="239"/>
      <c r="C5" s="239"/>
    </row>
    <row r="6" spans="1:12" ht="16.5" x14ac:dyDescent="0.3">
      <c r="A6" s="6"/>
      <c r="B6" s="6"/>
      <c r="C6" s="6"/>
      <c r="D6" s="6"/>
      <c r="E6" s="6"/>
      <c r="F6" s="6"/>
      <c r="G6" s="6"/>
      <c r="H6" s="6"/>
      <c r="I6" s="6"/>
    </row>
    <row r="7" spans="1:12" ht="24.75" customHeight="1" x14ac:dyDescent="0.3">
      <c r="A7" s="68"/>
      <c r="B7" s="68"/>
      <c r="C7" s="68"/>
      <c r="D7" s="616" t="s">
        <v>109</v>
      </c>
      <c r="E7" s="616"/>
      <c r="F7" s="616"/>
      <c r="G7" s="616"/>
      <c r="H7" s="6"/>
      <c r="I7" s="6"/>
    </row>
    <row r="8" spans="1:12" x14ac:dyDescent="0.2">
      <c r="A8" s="69"/>
      <c r="B8" s="658" t="s">
        <v>52</v>
      </c>
      <c r="C8" s="658"/>
      <c r="D8" s="658"/>
      <c r="E8" s="659"/>
      <c r="F8" s="605" t="s">
        <v>53</v>
      </c>
      <c r="G8" s="605"/>
      <c r="H8" s="617" t="s">
        <v>265</v>
      </c>
      <c r="I8" s="605"/>
    </row>
    <row r="9" spans="1:12" x14ac:dyDescent="0.2">
      <c r="A9" s="95" t="s">
        <v>0</v>
      </c>
      <c r="B9" s="333">
        <v>2016</v>
      </c>
      <c r="C9" s="509">
        <v>2018</v>
      </c>
      <c r="D9" s="551">
        <v>2019</v>
      </c>
      <c r="E9" s="143" t="s">
        <v>314</v>
      </c>
      <c r="F9" s="507" t="s">
        <v>54</v>
      </c>
      <c r="G9" s="69">
        <v>2041</v>
      </c>
      <c r="H9" s="429">
        <v>2021</v>
      </c>
      <c r="I9" s="83">
        <v>2041</v>
      </c>
    </row>
    <row r="10" spans="1:12" x14ac:dyDescent="0.2">
      <c r="A10" s="70" t="s">
        <v>33</v>
      </c>
      <c r="B10" s="331"/>
      <c r="C10" s="508"/>
      <c r="D10" s="544"/>
      <c r="E10" s="568"/>
      <c r="F10" s="37"/>
      <c r="G10" s="37"/>
      <c r="H10" s="384"/>
      <c r="I10" s="385"/>
    </row>
    <row r="11" spans="1:12" x14ac:dyDescent="0.2">
      <c r="A11" s="298" t="s">
        <v>6</v>
      </c>
      <c r="B11" s="332">
        <v>0</v>
      </c>
      <c r="C11" s="510">
        <v>5</v>
      </c>
      <c r="D11" s="510">
        <v>20</v>
      </c>
      <c r="E11" s="299">
        <v>37</v>
      </c>
      <c r="F11" s="300">
        <v>48</v>
      </c>
      <c r="G11" s="300">
        <v>93</v>
      </c>
      <c r="H11" s="428">
        <v>48</v>
      </c>
      <c r="I11" s="266">
        <v>93</v>
      </c>
      <c r="J11"/>
      <c r="L11" s="56"/>
    </row>
    <row r="12" spans="1:12" x14ac:dyDescent="0.2">
      <c r="A12" s="298" t="s">
        <v>1</v>
      </c>
      <c r="B12" s="332">
        <v>24</v>
      </c>
      <c r="C12" s="510">
        <v>90</v>
      </c>
      <c r="D12" s="510">
        <v>92</v>
      </c>
      <c r="E12" s="299">
        <v>92</v>
      </c>
      <c r="F12" s="300">
        <v>91</v>
      </c>
      <c r="G12" s="300">
        <v>100</v>
      </c>
      <c r="H12" s="428" t="s">
        <v>264</v>
      </c>
      <c r="I12" s="266">
        <v>100</v>
      </c>
      <c r="J12"/>
      <c r="L12" s="56"/>
    </row>
    <row r="13" spans="1:12" x14ac:dyDescent="0.2">
      <c r="A13" s="298" t="s">
        <v>11</v>
      </c>
      <c r="B13" s="332">
        <v>20</v>
      </c>
      <c r="C13" s="510">
        <v>45</v>
      </c>
      <c r="D13" s="510">
        <v>44</v>
      </c>
      <c r="E13" s="299">
        <v>47</v>
      </c>
      <c r="F13" s="300">
        <v>46</v>
      </c>
      <c r="G13" s="300">
        <v>97</v>
      </c>
      <c r="H13" s="428">
        <v>85</v>
      </c>
      <c r="I13" s="266">
        <v>100</v>
      </c>
      <c r="J13"/>
      <c r="L13" s="56"/>
    </row>
    <row r="14" spans="1:12" x14ac:dyDescent="0.2">
      <c r="A14" s="298" t="s">
        <v>31</v>
      </c>
      <c r="B14" s="332">
        <v>0</v>
      </c>
      <c r="C14" s="510">
        <v>3</v>
      </c>
      <c r="D14" s="510">
        <v>3</v>
      </c>
      <c r="E14" s="299">
        <v>3</v>
      </c>
      <c r="F14" s="300">
        <v>16</v>
      </c>
      <c r="G14" s="300">
        <v>90</v>
      </c>
      <c r="H14" s="428">
        <v>16</v>
      </c>
      <c r="I14" s="266">
        <v>90</v>
      </c>
      <c r="J14"/>
      <c r="L14" s="56"/>
    </row>
    <row r="15" spans="1:12" x14ac:dyDescent="0.2">
      <c r="A15" s="298" t="s">
        <v>12</v>
      </c>
      <c r="B15" s="332">
        <v>10</v>
      </c>
      <c r="C15" s="510">
        <v>11</v>
      </c>
      <c r="D15" s="510">
        <v>11</v>
      </c>
      <c r="E15" s="299">
        <v>11</v>
      </c>
      <c r="F15" s="300">
        <v>25</v>
      </c>
      <c r="G15" s="300">
        <v>81</v>
      </c>
      <c r="H15" s="428">
        <v>20</v>
      </c>
      <c r="I15" s="266">
        <v>81</v>
      </c>
      <c r="J15"/>
      <c r="L15" s="56"/>
    </row>
    <row r="16" spans="1:12" x14ac:dyDescent="0.2">
      <c r="A16" s="298" t="s">
        <v>17</v>
      </c>
      <c r="B16" s="332">
        <v>3</v>
      </c>
      <c r="C16" s="510">
        <v>13</v>
      </c>
      <c r="D16" s="510">
        <v>22</v>
      </c>
      <c r="E16" s="299">
        <v>29</v>
      </c>
      <c r="F16" s="300">
        <v>52</v>
      </c>
      <c r="G16" s="300">
        <v>93</v>
      </c>
      <c r="H16" s="428">
        <v>52</v>
      </c>
      <c r="I16" s="266">
        <v>93</v>
      </c>
      <c r="J16"/>
      <c r="L16" s="56"/>
    </row>
    <row r="17" spans="1:12" x14ac:dyDescent="0.2">
      <c r="A17" s="298" t="s">
        <v>32</v>
      </c>
      <c r="B17" s="332">
        <v>1</v>
      </c>
      <c r="C17" s="510">
        <v>43</v>
      </c>
      <c r="D17" s="510">
        <v>45</v>
      </c>
      <c r="E17" s="299">
        <v>46</v>
      </c>
      <c r="F17" s="300">
        <v>48</v>
      </c>
      <c r="G17" s="300">
        <v>96</v>
      </c>
      <c r="H17" s="428">
        <v>70</v>
      </c>
      <c r="I17" s="266">
        <v>96</v>
      </c>
      <c r="J17"/>
      <c r="L17" s="56"/>
    </row>
    <row r="18" spans="1:12" x14ac:dyDescent="0.2">
      <c r="A18" s="298" t="s">
        <v>19</v>
      </c>
      <c r="B18" s="332">
        <v>17</v>
      </c>
      <c r="C18" s="510">
        <v>26</v>
      </c>
      <c r="D18" s="510">
        <v>27</v>
      </c>
      <c r="E18" s="299">
        <v>41</v>
      </c>
      <c r="F18" s="300">
        <v>41</v>
      </c>
      <c r="G18" s="300">
        <v>95</v>
      </c>
      <c r="H18" s="428">
        <v>41</v>
      </c>
      <c r="I18" s="266">
        <v>95</v>
      </c>
      <c r="J18"/>
      <c r="L18" s="56"/>
    </row>
    <row r="19" spans="1:12" x14ac:dyDescent="0.2">
      <c r="A19" s="298" t="s">
        <v>20</v>
      </c>
      <c r="B19" s="332">
        <v>4</v>
      </c>
      <c r="C19" s="510">
        <v>5</v>
      </c>
      <c r="D19" s="510">
        <v>5</v>
      </c>
      <c r="E19" s="299">
        <v>16</v>
      </c>
      <c r="F19" s="300">
        <v>19</v>
      </c>
      <c r="G19" s="300">
        <v>71</v>
      </c>
      <c r="H19" s="428">
        <v>19</v>
      </c>
      <c r="I19" s="266">
        <v>71</v>
      </c>
      <c r="J19"/>
      <c r="L19" s="56"/>
    </row>
    <row r="20" spans="1:12" x14ac:dyDescent="0.2">
      <c r="A20" s="298" t="s">
        <v>22</v>
      </c>
      <c r="B20" s="332">
        <v>8</v>
      </c>
      <c r="C20" s="510">
        <v>8</v>
      </c>
      <c r="D20" s="510">
        <v>17</v>
      </c>
      <c r="E20" s="299">
        <v>24</v>
      </c>
      <c r="F20" s="300">
        <v>22</v>
      </c>
      <c r="G20" s="300">
        <v>88</v>
      </c>
      <c r="H20" s="428">
        <v>22</v>
      </c>
      <c r="I20" s="266">
        <v>88</v>
      </c>
      <c r="J20"/>
      <c r="L20" s="56"/>
    </row>
    <row r="21" spans="1:12" x14ac:dyDescent="0.2">
      <c r="A21" s="298" t="s">
        <v>25</v>
      </c>
      <c r="B21" s="332">
        <v>17</v>
      </c>
      <c r="C21" s="510">
        <v>18</v>
      </c>
      <c r="D21" s="510">
        <v>27</v>
      </c>
      <c r="E21" s="299">
        <v>44</v>
      </c>
      <c r="F21" s="300">
        <v>60</v>
      </c>
      <c r="G21" s="300">
        <v>95</v>
      </c>
      <c r="H21" s="428">
        <v>60</v>
      </c>
      <c r="I21" s="266">
        <v>95</v>
      </c>
      <c r="J21"/>
      <c r="L21" s="56"/>
    </row>
    <row r="22" spans="1:12" x14ac:dyDescent="0.2">
      <c r="A22" s="298" t="s">
        <v>27</v>
      </c>
      <c r="B22" s="332">
        <v>30</v>
      </c>
      <c r="C22" s="510">
        <v>35</v>
      </c>
      <c r="D22" s="510">
        <v>37</v>
      </c>
      <c r="E22" s="299">
        <v>39</v>
      </c>
      <c r="F22" s="300">
        <v>43</v>
      </c>
      <c r="G22" s="300">
        <v>96</v>
      </c>
      <c r="H22" s="428">
        <v>43</v>
      </c>
      <c r="I22" s="266">
        <v>96</v>
      </c>
      <c r="J22"/>
      <c r="L22" s="56"/>
    </row>
    <row r="23" spans="1:12" x14ac:dyDescent="0.2">
      <c r="A23" s="298" t="s">
        <v>29</v>
      </c>
      <c r="B23" s="332">
        <v>22</v>
      </c>
      <c r="C23" s="510">
        <v>22</v>
      </c>
      <c r="D23" s="510">
        <v>23</v>
      </c>
      <c r="E23" s="299">
        <v>34</v>
      </c>
      <c r="F23" s="300">
        <v>38</v>
      </c>
      <c r="G23" s="300">
        <v>83</v>
      </c>
      <c r="H23" s="428">
        <v>38</v>
      </c>
      <c r="I23" s="266">
        <v>83</v>
      </c>
      <c r="J23"/>
      <c r="L23" s="56"/>
    </row>
    <row r="24" spans="1:12" x14ac:dyDescent="0.2">
      <c r="A24" s="298" t="s">
        <v>30</v>
      </c>
      <c r="B24" s="334">
        <v>11</v>
      </c>
      <c r="C24" s="511">
        <v>19</v>
      </c>
      <c r="D24" s="510">
        <v>31</v>
      </c>
      <c r="E24" s="579">
        <v>39</v>
      </c>
      <c r="F24" s="300">
        <v>79</v>
      </c>
      <c r="G24" s="301">
        <v>93</v>
      </c>
      <c r="H24" s="428">
        <v>79</v>
      </c>
      <c r="I24" s="266">
        <v>93</v>
      </c>
      <c r="J24"/>
      <c r="L24" s="56"/>
    </row>
    <row r="25" spans="1:12" ht="15.75" x14ac:dyDescent="0.25">
      <c r="A25" s="70" t="s">
        <v>35</v>
      </c>
      <c r="B25" s="330"/>
      <c r="C25" s="506"/>
      <c r="D25" s="578"/>
      <c r="E25" s="552"/>
      <c r="F25" s="70"/>
      <c r="G25" s="71"/>
      <c r="H25" s="430"/>
      <c r="I25" s="185"/>
      <c r="J25"/>
      <c r="L25" s="56"/>
    </row>
    <row r="26" spans="1:12" x14ac:dyDescent="0.2">
      <c r="A26" s="298" t="s">
        <v>34</v>
      </c>
      <c r="B26" s="332">
        <v>1</v>
      </c>
      <c r="C26" s="510">
        <v>2</v>
      </c>
      <c r="D26" s="510">
        <v>2</v>
      </c>
      <c r="E26" s="299">
        <v>5</v>
      </c>
      <c r="F26" s="300">
        <v>4</v>
      </c>
      <c r="G26" s="300">
        <v>54</v>
      </c>
      <c r="H26" s="428">
        <v>4</v>
      </c>
      <c r="I26" s="266">
        <v>54</v>
      </c>
      <c r="J26"/>
      <c r="L26" s="56"/>
    </row>
    <row r="27" spans="1:12" x14ac:dyDescent="0.2">
      <c r="A27" s="298" t="s">
        <v>2</v>
      </c>
      <c r="B27" s="332">
        <v>0</v>
      </c>
      <c r="C27" s="510">
        <v>0</v>
      </c>
      <c r="D27" s="510">
        <v>0</v>
      </c>
      <c r="E27" s="299">
        <v>0</v>
      </c>
      <c r="F27" s="300">
        <v>4</v>
      </c>
      <c r="G27" s="300">
        <v>58</v>
      </c>
      <c r="H27" s="428">
        <v>4</v>
      </c>
      <c r="I27" s="266">
        <v>58</v>
      </c>
      <c r="J27"/>
      <c r="L27" s="56"/>
    </row>
    <row r="28" spans="1:12" x14ac:dyDescent="0.2">
      <c r="A28" s="298" t="s">
        <v>3</v>
      </c>
      <c r="B28" s="332">
        <v>0</v>
      </c>
      <c r="C28" s="510">
        <v>1</v>
      </c>
      <c r="D28" s="510">
        <v>1</v>
      </c>
      <c r="E28" s="299">
        <v>1</v>
      </c>
      <c r="F28" s="300">
        <v>7</v>
      </c>
      <c r="G28" s="300">
        <v>38</v>
      </c>
      <c r="H28" s="428">
        <v>7</v>
      </c>
      <c r="I28" s="266">
        <v>38</v>
      </c>
      <c r="J28"/>
      <c r="L28" s="56"/>
    </row>
    <row r="29" spans="1:12" x14ac:dyDescent="0.2">
      <c r="A29" s="298" t="s">
        <v>4</v>
      </c>
      <c r="B29" s="332">
        <v>0</v>
      </c>
      <c r="C29" s="510">
        <v>7</v>
      </c>
      <c r="D29" s="510">
        <v>6</v>
      </c>
      <c r="E29" s="299">
        <v>8</v>
      </c>
      <c r="F29" s="300">
        <v>12</v>
      </c>
      <c r="G29" s="300">
        <v>79</v>
      </c>
      <c r="H29" s="428">
        <v>12</v>
      </c>
      <c r="I29" s="266">
        <v>79</v>
      </c>
      <c r="J29"/>
      <c r="L29" s="56"/>
    </row>
    <row r="30" spans="1:12" x14ac:dyDescent="0.2">
      <c r="A30" s="298" t="s">
        <v>5</v>
      </c>
      <c r="B30" s="332">
        <v>0</v>
      </c>
      <c r="C30" s="510">
        <v>0</v>
      </c>
      <c r="D30" s="510">
        <v>0</v>
      </c>
      <c r="E30" s="299">
        <v>0</v>
      </c>
      <c r="F30" s="300">
        <v>5</v>
      </c>
      <c r="G30" s="300">
        <v>41</v>
      </c>
      <c r="H30" s="428">
        <v>5</v>
      </c>
      <c r="I30" s="266">
        <v>41</v>
      </c>
      <c r="J30"/>
      <c r="L30" s="56"/>
    </row>
    <row r="31" spans="1:12" x14ac:dyDescent="0.2">
      <c r="A31" s="298" t="s">
        <v>7</v>
      </c>
      <c r="B31" s="332">
        <v>0</v>
      </c>
      <c r="C31" s="510">
        <v>0</v>
      </c>
      <c r="D31" s="510">
        <v>0</v>
      </c>
      <c r="E31" s="299">
        <v>9</v>
      </c>
      <c r="F31" s="300">
        <v>6</v>
      </c>
      <c r="G31" s="300">
        <v>51</v>
      </c>
      <c r="H31" s="428">
        <v>6</v>
      </c>
      <c r="I31" s="266">
        <v>51</v>
      </c>
      <c r="J31"/>
      <c r="L31" s="56"/>
    </row>
    <row r="32" spans="1:12" x14ac:dyDescent="0.2">
      <c r="A32" s="298" t="s">
        <v>8</v>
      </c>
      <c r="B32" s="332">
        <v>0</v>
      </c>
      <c r="C32" s="510">
        <v>1</v>
      </c>
      <c r="D32" s="510">
        <v>1</v>
      </c>
      <c r="E32" s="299">
        <v>6</v>
      </c>
      <c r="F32" s="300">
        <v>16</v>
      </c>
      <c r="G32" s="300">
        <v>69</v>
      </c>
      <c r="H32" s="428">
        <v>16</v>
      </c>
      <c r="I32" s="266">
        <v>69</v>
      </c>
      <c r="J32"/>
      <c r="L32" s="56"/>
    </row>
    <row r="33" spans="1:12" x14ac:dyDescent="0.2">
      <c r="A33" s="298" t="s">
        <v>9</v>
      </c>
      <c r="B33" s="332">
        <v>0</v>
      </c>
      <c r="C33" s="510">
        <v>0</v>
      </c>
      <c r="D33" s="510">
        <v>7</v>
      </c>
      <c r="E33" s="299">
        <v>19</v>
      </c>
      <c r="F33" s="300">
        <v>30</v>
      </c>
      <c r="G33" s="300">
        <v>61</v>
      </c>
      <c r="H33" s="428">
        <v>30</v>
      </c>
      <c r="I33" s="266">
        <v>61</v>
      </c>
      <c r="J33"/>
      <c r="L33" s="56"/>
    </row>
    <row r="34" spans="1:12" x14ac:dyDescent="0.2">
      <c r="A34" s="298" t="s">
        <v>10</v>
      </c>
      <c r="B34" s="332">
        <v>2</v>
      </c>
      <c r="C34" s="510">
        <v>7</v>
      </c>
      <c r="D34" s="510">
        <v>13</v>
      </c>
      <c r="E34" s="299">
        <v>25</v>
      </c>
      <c r="F34" s="300">
        <v>34</v>
      </c>
      <c r="G34" s="300">
        <v>72</v>
      </c>
      <c r="H34" s="428">
        <v>34</v>
      </c>
      <c r="I34" s="266">
        <v>72</v>
      </c>
      <c r="J34"/>
      <c r="L34" s="56"/>
    </row>
    <row r="35" spans="1:12" x14ac:dyDescent="0.2">
      <c r="A35" s="298" t="s">
        <v>13</v>
      </c>
      <c r="B35" s="332">
        <v>0</v>
      </c>
      <c r="C35" s="510">
        <v>0</v>
      </c>
      <c r="D35" s="510">
        <v>0</v>
      </c>
      <c r="E35" s="299">
        <v>0</v>
      </c>
      <c r="F35" s="300">
        <v>10</v>
      </c>
      <c r="G35" s="300">
        <v>51</v>
      </c>
      <c r="H35" s="428">
        <v>10</v>
      </c>
      <c r="I35" s="266">
        <v>51</v>
      </c>
      <c r="J35"/>
      <c r="L35" s="56"/>
    </row>
    <row r="36" spans="1:12" x14ac:dyDescent="0.2">
      <c r="A36" s="298" t="s">
        <v>14</v>
      </c>
      <c r="B36" s="332">
        <v>0</v>
      </c>
      <c r="C36" s="510">
        <v>0</v>
      </c>
      <c r="D36" s="510">
        <v>0</v>
      </c>
      <c r="E36" s="299">
        <v>0</v>
      </c>
      <c r="F36" s="300">
        <v>0</v>
      </c>
      <c r="G36" s="300">
        <v>42</v>
      </c>
      <c r="H36" s="428">
        <v>0</v>
      </c>
      <c r="I36" s="266">
        <v>42</v>
      </c>
      <c r="J36"/>
      <c r="L36" s="56"/>
    </row>
    <row r="37" spans="1:12" x14ac:dyDescent="0.2">
      <c r="A37" s="298" t="s">
        <v>15</v>
      </c>
      <c r="B37" s="332">
        <v>0</v>
      </c>
      <c r="C37" s="510">
        <v>0</v>
      </c>
      <c r="D37" s="510">
        <v>0</v>
      </c>
      <c r="E37" s="299">
        <v>2</v>
      </c>
      <c r="F37" s="300">
        <v>4</v>
      </c>
      <c r="G37" s="300">
        <v>46</v>
      </c>
      <c r="H37" s="428">
        <v>4</v>
      </c>
      <c r="I37" s="266">
        <v>46</v>
      </c>
      <c r="J37"/>
      <c r="L37" s="56"/>
    </row>
    <row r="38" spans="1:12" x14ac:dyDescent="0.2">
      <c r="A38" s="298" t="s">
        <v>16</v>
      </c>
      <c r="B38" s="332">
        <v>0</v>
      </c>
      <c r="C38" s="510">
        <v>0</v>
      </c>
      <c r="D38" s="510">
        <v>0</v>
      </c>
      <c r="E38" s="299">
        <v>8</v>
      </c>
      <c r="F38" s="300">
        <v>17</v>
      </c>
      <c r="G38" s="300">
        <v>60</v>
      </c>
      <c r="H38" s="428">
        <v>17</v>
      </c>
      <c r="I38" s="266">
        <v>60</v>
      </c>
      <c r="J38"/>
      <c r="L38" s="56"/>
    </row>
    <row r="39" spans="1:12" x14ac:dyDescent="0.2">
      <c r="A39" s="302" t="s">
        <v>18</v>
      </c>
      <c r="B39" s="332">
        <v>0</v>
      </c>
      <c r="C39" s="510">
        <v>4</v>
      </c>
      <c r="D39" s="510">
        <v>10</v>
      </c>
      <c r="E39" s="299">
        <v>25</v>
      </c>
      <c r="F39" s="300">
        <v>37</v>
      </c>
      <c r="G39" s="300">
        <v>71</v>
      </c>
      <c r="H39" s="428">
        <v>37</v>
      </c>
      <c r="I39" s="266">
        <v>71</v>
      </c>
      <c r="J39"/>
      <c r="L39" s="56"/>
    </row>
    <row r="40" spans="1:12" x14ac:dyDescent="0.2">
      <c r="A40" s="298" t="s">
        <v>21</v>
      </c>
      <c r="B40" s="332">
        <v>3</v>
      </c>
      <c r="C40" s="510">
        <v>3</v>
      </c>
      <c r="D40" s="510">
        <v>4</v>
      </c>
      <c r="E40" s="299">
        <v>10</v>
      </c>
      <c r="F40" s="300">
        <v>29</v>
      </c>
      <c r="G40" s="300">
        <v>50</v>
      </c>
      <c r="H40" s="428">
        <v>29</v>
      </c>
      <c r="I40" s="266">
        <v>50</v>
      </c>
      <c r="J40"/>
      <c r="L40" s="56"/>
    </row>
    <row r="41" spans="1:12" x14ac:dyDescent="0.2">
      <c r="A41" s="298" t="s">
        <v>23</v>
      </c>
      <c r="B41" s="332">
        <v>0</v>
      </c>
      <c r="C41" s="510">
        <v>7</v>
      </c>
      <c r="D41" s="510">
        <v>6</v>
      </c>
      <c r="E41" s="299">
        <v>7</v>
      </c>
      <c r="F41" s="300">
        <v>6</v>
      </c>
      <c r="G41" s="300">
        <v>47</v>
      </c>
      <c r="H41" s="428">
        <v>6</v>
      </c>
      <c r="I41" s="266">
        <v>47</v>
      </c>
      <c r="J41"/>
      <c r="L41" s="56"/>
    </row>
    <row r="42" spans="1:12" x14ac:dyDescent="0.2">
      <c r="A42" s="298" t="s">
        <v>24</v>
      </c>
      <c r="B42" s="332">
        <v>0</v>
      </c>
      <c r="C42" s="510">
        <v>0</v>
      </c>
      <c r="D42" s="510">
        <v>0</v>
      </c>
      <c r="E42" s="299">
        <v>3</v>
      </c>
      <c r="F42" s="300">
        <v>15</v>
      </c>
      <c r="G42" s="300">
        <v>72</v>
      </c>
      <c r="H42" s="428">
        <v>15</v>
      </c>
      <c r="I42" s="266">
        <v>72</v>
      </c>
      <c r="J42"/>
      <c r="L42" s="56"/>
    </row>
    <row r="43" spans="1:12" x14ac:dyDescent="0.2">
      <c r="A43" s="298" t="s">
        <v>26</v>
      </c>
      <c r="B43" s="332">
        <v>0</v>
      </c>
      <c r="C43" s="510">
        <v>0</v>
      </c>
      <c r="D43" s="510">
        <v>0</v>
      </c>
      <c r="E43" s="299">
        <v>0</v>
      </c>
      <c r="F43" s="300">
        <v>24</v>
      </c>
      <c r="G43" s="300">
        <v>37</v>
      </c>
      <c r="H43" s="428">
        <v>24</v>
      </c>
      <c r="I43" s="266">
        <v>37</v>
      </c>
      <c r="J43"/>
      <c r="L43" s="56"/>
    </row>
    <row r="44" spans="1:12" x14ac:dyDescent="0.2">
      <c r="A44" s="298" t="s">
        <v>28</v>
      </c>
      <c r="B44" s="332">
        <v>0</v>
      </c>
      <c r="C44" s="510">
        <v>5</v>
      </c>
      <c r="D44" s="510">
        <v>12</v>
      </c>
      <c r="E44" s="299">
        <v>33</v>
      </c>
      <c r="F44" s="300">
        <v>54</v>
      </c>
      <c r="G44" s="300">
        <v>75</v>
      </c>
      <c r="H44" s="428">
        <v>54</v>
      </c>
      <c r="I44" s="266">
        <v>75</v>
      </c>
    </row>
    <row r="45" spans="1:12" x14ac:dyDescent="0.2">
      <c r="A45" s="486" t="s">
        <v>145</v>
      </c>
      <c r="B45" s="486">
        <v>5</v>
      </c>
      <c r="C45" s="486"/>
      <c r="D45" s="486"/>
      <c r="E45" s="486"/>
      <c r="F45" s="486">
        <v>25.82</v>
      </c>
      <c r="G45" s="486">
        <v>70</v>
      </c>
      <c r="H45" s="487"/>
    </row>
    <row r="47" spans="1:12" ht="15.75" x14ac:dyDescent="0.25">
      <c r="A47" s="5" t="s">
        <v>315</v>
      </c>
      <c r="B47" s="480"/>
      <c r="C47" s="480"/>
      <c r="D47" s="480"/>
      <c r="E47" s="480"/>
      <c r="F47" s="480"/>
      <c r="G47" s="480"/>
      <c r="H47" s="480"/>
      <c r="I47" s="480"/>
      <c r="J47" s="480"/>
    </row>
    <row r="48" spans="1:12" ht="15.75" x14ac:dyDescent="0.25">
      <c r="A48" s="360" t="s">
        <v>284</v>
      </c>
      <c r="B48" s="20"/>
      <c r="C48" s="20"/>
    </row>
    <row r="49" spans="1:10" ht="15.75" x14ac:dyDescent="0.25">
      <c r="A49" s="5" t="s">
        <v>316</v>
      </c>
      <c r="B49" s="20"/>
      <c r="C49" s="20"/>
    </row>
    <row r="50" spans="1:10" ht="15.75" x14ac:dyDescent="0.25">
      <c r="A50" s="5" t="s">
        <v>282</v>
      </c>
      <c r="B50" s="480"/>
      <c r="C50" s="480"/>
      <c r="D50" s="480"/>
      <c r="E50" s="480"/>
      <c r="F50" s="480"/>
      <c r="G50" s="480"/>
      <c r="H50" s="480"/>
      <c r="I50" s="480"/>
      <c r="J50" s="480"/>
    </row>
    <row r="51" spans="1:10" ht="15.75" x14ac:dyDescent="0.25">
      <c r="A51" s="5" t="s">
        <v>283</v>
      </c>
      <c r="B51" s="20"/>
      <c r="C51" s="20"/>
    </row>
    <row r="52" spans="1:10" ht="15.75" x14ac:dyDescent="0.25">
      <c r="A52" s="5" t="s">
        <v>211</v>
      </c>
      <c r="B52" s="20"/>
      <c r="C52" s="20"/>
    </row>
    <row r="53" spans="1:10" ht="16.5" x14ac:dyDescent="0.3">
      <c r="A53" s="360" t="s">
        <v>147</v>
      </c>
      <c r="B53" s="23"/>
      <c r="C53" s="23"/>
      <c r="D53" s="47"/>
      <c r="E53" s="47"/>
      <c r="F53" s="47"/>
    </row>
    <row r="54" spans="1:10" ht="16.5" x14ac:dyDescent="0.3">
      <c r="A54" s="360"/>
      <c r="B54" s="23"/>
      <c r="C54" s="23"/>
      <c r="D54" s="47"/>
      <c r="E54" s="47"/>
      <c r="F54" s="47"/>
    </row>
    <row r="55" spans="1:10" ht="15.75" x14ac:dyDescent="0.25">
      <c r="A55" s="5" t="s">
        <v>97</v>
      </c>
      <c r="B55" s="5"/>
      <c r="C55" s="5"/>
    </row>
    <row r="56" spans="1:10" ht="15.75" x14ac:dyDescent="0.25">
      <c r="A56" s="5" t="s">
        <v>45</v>
      </c>
      <c r="B56" s="5"/>
      <c r="C56" s="5"/>
    </row>
    <row r="57" spans="1:10" ht="16.5" x14ac:dyDescent="0.3">
      <c r="A57" s="360" t="s">
        <v>62</v>
      </c>
      <c r="B57" s="23"/>
      <c r="C57" s="23"/>
    </row>
  </sheetData>
  <sortState xmlns:xlrd2="http://schemas.microsoft.com/office/spreadsheetml/2017/richdata2" ref="J9:P41">
    <sortCondition ref="J9"/>
  </sortState>
  <mergeCells count="4">
    <mergeCell ref="D7:G7"/>
    <mergeCell ref="F8:G8"/>
    <mergeCell ref="H8:I8"/>
    <mergeCell ref="B8:E8"/>
  </mergeCells>
  <conditionalFormatting sqref="H39:I39">
    <cfRule type="expression" dxfId="34" priority="1">
      <formula>F39&lt;&gt;H39</formula>
    </cfRule>
  </conditionalFormatting>
  <hyperlinks>
    <hyperlink ref="K2" location="Contents!A1" display="Back to contents" xr:uid="{00000000-0004-0000-0500-000000000000}"/>
    <hyperlink ref="J2" location="'Outcome 1a daily active travel'!A1" display="Back" xr:uid="{00000000-0004-0000-0500-000001000000}"/>
    <hyperlink ref="L2" location="'Outcome 2 Vision Zero'!A1" display="Next" xr:uid="{00000000-0004-0000-0500-000002000000}"/>
    <hyperlink ref="A53" r:id="rId1" xr:uid="{00000000-0004-0000-0500-000003000000}"/>
    <hyperlink ref="A57" r:id="rId2" xr:uid="{00000000-0004-0000-0500-000004000000}"/>
    <hyperlink ref="K3" location="'Borough dashboard'!A1" display="Back to borough dashboard" xr:uid="{00000000-0004-0000-0500-000005000000}"/>
    <hyperlink ref="A48" r:id="rId3" xr:uid="{00000000-0004-0000-0500-000006000000}"/>
  </hyperlinks>
  <pageMargins left="0.70866141732283472" right="0.70866141732283472" top="0.74803149606299213" bottom="0.74803149606299213" header="0.31496062992125984" footer="0.31496062992125984"/>
  <pageSetup paperSize="9" scale="66" orientation="portrait" r:id="rId4"/>
  <ignoredErrors>
    <ignoredError sqref="F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08D48"/>
    <pageSetUpPr fitToPage="1"/>
  </sheetPr>
  <dimension ref="A1:AB62"/>
  <sheetViews>
    <sheetView workbookViewId="0"/>
  </sheetViews>
  <sheetFormatPr defaultColWidth="8.88671875" defaultRowHeight="12.75" outlineLevelCol="1" x14ac:dyDescent="0.2"/>
  <cols>
    <col min="1" max="1" width="15.44140625" style="10" customWidth="1"/>
    <col min="2" max="6" width="8.88671875" style="10" hidden="1" customWidth="1" outlineLevel="1"/>
    <col min="7" max="7" width="8.88671875" style="10" collapsed="1"/>
    <col min="8" max="12" width="8.88671875" style="10" hidden="1" customWidth="1" outlineLevel="1"/>
    <col min="13" max="13" width="8.88671875" style="10" customWidth="1" collapsed="1"/>
    <col min="14" max="18" width="8.88671875" style="10" customWidth="1"/>
    <col min="19" max="20" width="8.88671875" style="108"/>
    <col min="21" max="21" width="8.109375" style="10" customWidth="1"/>
    <col min="22" max="24" width="10" style="10" customWidth="1"/>
    <col min="25" max="25" width="3.21875" style="10" customWidth="1"/>
    <col min="26" max="26" width="7.21875" style="10" customWidth="1"/>
    <col min="27" max="27" width="20.21875" style="10" customWidth="1"/>
    <col min="28" max="16384" width="8.88671875" style="10"/>
  </cols>
  <sheetData>
    <row r="1" spans="1:28" ht="20.25" x14ac:dyDescent="0.4">
      <c r="A1" s="208" t="s">
        <v>58</v>
      </c>
      <c r="B1" s="122"/>
      <c r="C1" s="122"/>
      <c r="D1" s="122"/>
      <c r="E1" s="122"/>
      <c r="F1" s="122"/>
      <c r="G1" s="122"/>
      <c r="H1" s="122"/>
      <c r="I1" s="122"/>
      <c r="J1" s="123"/>
      <c r="K1" s="123"/>
      <c r="L1" s="123"/>
      <c r="M1" s="123"/>
      <c r="N1" s="123"/>
      <c r="O1" s="123"/>
      <c r="P1" s="123"/>
      <c r="Q1" s="123"/>
      <c r="R1" s="123"/>
      <c r="S1" s="123"/>
      <c r="T1" s="123"/>
      <c r="U1" s="123"/>
      <c r="V1" s="123"/>
      <c r="W1" s="123"/>
      <c r="X1" s="123"/>
      <c r="Y1" s="123"/>
      <c r="Z1" s="123"/>
      <c r="AA1" s="123"/>
      <c r="AB1" s="123"/>
    </row>
    <row r="2" spans="1:28" s="251" customFormat="1" ht="16.5" x14ac:dyDescent="0.2">
      <c r="A2" s="248" t="s">
        <v>236</v>
      </c>
      <c r="B2" s="249"/>
      <c r="C2" s="249"/>
      <c r="D2" s="249"/>
      <c r="E2" s="249"/>
      <c r="F2" s="249"/>
      <c r="G2" s="249"/>
      <c r="H2" s="249"/>
      <c r="I2" s="249"/>
      <c r="J2" s="250"/>
      <c r="K2" s="250"/>
      <c r="L2" s="250"/>
      <c r="M2" s="250"/>
      <c r="N2" s="250"/>
      <c r="O2" s="250"/>
      <c r="P2" s="250"/>
      <c r="Q2" s="250"/>
      <c r="R2" s="250"/>
      <c r="S2" s="250"/>
      <c r="T2" s="250"/>
      <c r="U2" s="250"/>
      <c r="V2" s="250"/>
      <c r="W2" s="250"/>
      <c r="X2" s="250"/>
      <c r="Y2" s="250"/>
      <c r="Z2" s="235" t="s">
        <v>101</v>
      </c>
      <c r="AA2" s="235" t="s">
        <v>83</v>
      </c>
      <c r="AB2" s="235" t="s">
        <v>102</v>
      </c>
    </row>
    <row r="3" spans="1:28" s="251" customFormat="1" ht="16.5" x14ac:dyDescent="0.2">
      <c r="A3" s="239" t="s">
        <v>235</v>
      </c>
      <c r="B3" s="238"/>
      <c r="C3" s="238"/>
      <c r="D3" s="238"/>
      <c r="E3" s="238"/>
      <c r="F3" s="238"/>
      <c r="G3" s="238"/>
      <c r="H3" s="238"/>
      <c r="I3" s="238"/>
      <c r="S3" s="273"/>
      <c r="T3" s="273"/>
      <c r="AA3" s="235" t="s">
        <v>261</v>
      </c>
    </row>
    <row r="4" spans="1:28" s="251" customFormat="1" ht="16.5" x14ac:dyDescent="0.2">
      <c r="A4" s="252" t="s">
        <v>84</v>
      </c>
      <c r="B4" s="238"/>
      <c r="C4" s="238"/>
      <c r="D4" s="238"/>
      <c r="E4" s="238"/>
      <c r="F4" s="238"/>
      <c r="G4" s="238"/>
      <c r="H4" s="238"/>
      <c r="I4" s="238"/>
      <c r="S4" s="273"/>
      <c r="T4" s="273"/>
    </row>
    <row r="5" spans="1:28" s="251" customFormat="1" ht="16.5" x14ac:dyDescent="0.2">
      <c r="A5" s="253" t="s">
        <v>142</v>
      </c>
      <c r="B5" s="238"/>
      <c r="C5" s="238"/>
      <c r="D5" s="238"/>
      <c r="E5" s="238"/>
      <c r="F5" s="238"/>
      <c r="G5" s="238"/>
      <c r="H5" s="238"/>
      <c r="I5" s="238"/>
      <c r="S5" s="273"/>
      <c r="T5" s="273"/>
    </row>
    <row r="6" spans="1:28" s="251" customFormat="1" ht="16.5" x14ac:dyDescent="0.2">
      <c r="A6" s="253" t="s">
        <v>85</v>
      </c>
      <c r="B6" s="238"/>
      <c r="C6" s="238"/>
      <c r="D6" s="238"/>
      <c r="E6" s="238"/>
      <c r="F6" s="238"/>
      <c r="G6" s="238"/>
      <c r="H6" s="238"/>
      <c r="I6" s="238"/>
      <c r="S6" s="273"/>
      <c r="T6" s="273"/>
    </row>
    <row r="7" spans="1:28" s="251" customFormat="1" ht="16.5" x14ac:dyDescent="0.2">
      <c r="A7" s="253" t="s">
        <v>86</v>
      </c>
      <c r="B7" s="238"/>
      <c r="C7" s="238"/>
      <c r="D7" s="238"/>
      <c r="E7" s="238"/>
      <c r="F7" s="238"/>
      <c r="G7" s="238"/>
      <c r="H7" s="238"/>
      <c r="I7" s="238"/>
      <c r="S7" s="273"/>
      <c r="T7" s="273"/>
    </row>
    <row r="8" spans="1:28" s="251" customFormat="1" ht="16.5" x14ac:dyDescent="0.2">
      <c r="A8" s="239" t="s">
        <v>177</v>
      </c>
      <c r="B8" s="238"/>
      <c r="C8" s="238"/>
      <c r="D8" s="238"/>
      <c r="E8" s="238"/>
      <c r="F8" s="238"/>
      <c r="G8" s="238"/>
      <c r="H8" s="238"/>
      <c r="I8" s="238"/>
      <c r="S8" s="273"/>
      <c r="T8" s="273"/>
    </row>
    <row r="9" spans="1:28" ht="16.5" x14ac:dyDescent="0.3">
      <c r="A9" s="6"/>
      <c r="B9" s="1"/>
      <c r="C9" s="1"/>
      <c r="D9" s="1"/>
      <c r="E9" s="1"/>
      <c r="F9" s="1"/>
      <c r="G9" s="1"/>
      <c r="H9" s="1"/>
      <c r="I9" s="1"/>
    </row>
    <row r="10" spans="1:28" ht="16.5" x14ac:dyDescent="0.3">
      <c r="A10" s="6"/>
      <c r="B10" s="616" t="s">
        <v>95</v>
      </c>
      <c r="C10" s="616"/>
      <c r="D10" s="616"/>
      <c r="E10" s="616"/>
      <c r="F10" s="616"/>
      <c r="G10" s="616"/>
      <c r="H10" s="616"/>
      <c r="I10" s="616"/>
      <c r="J10" s="616"/>
      <c r="K10" s="616"/>
      <c r="L10" s="616"/>
      <c r="M10" s="616"/>
      <c r="N10" s="616"/>
      <c r="O10" s="616"/>
      <c r="P10" s="616"/>
      <c r="Q10" s="616"/>
      <c r="R10" s="616"/>
      <c r="S10" s="616"/>
      <c r="T10" s="616"/>
      <c r="U10" s="616"/>
      <c r="V10" s="386"/>
      <c r="W10" s="386"/>
      <c r="X10" s="386"/>
      <c r="AA10" s="392"/>
    </row>
    <row r="11" spans="1:28" ht="15" customHeight="1" x14ac:dyDescent="0.2">
      <c r="A11" s="85"/>
      <c r="B11" s="660" t="s">
        <v>234</v>
      </c>
      <c r="C11" s="660"/>
      <c r="D11" s="660"/>
      <c r="E11" s="660"/>
      <c r="F11" s="660"/>
      <c r="G11" s="660"/>
      <c r="H11" s="660"/>
      <c r="I11" s="660"/>
      <c r="J11" s="660"/>
      <c r="K11" s="660"/>
      <c r="L11" s="660"/>
      <c r="M11" s="660"/>
      <c r="N11" s="660"/>
      <c r="O11" s="661"/>
      <c r="P11" s="628" t="s">
        <v>52</v>
      </c>
      <c r="Q11" s="602"/>
      <c r="R11" s="626"/>
      <c r="S11" s="605" t="s">
        <v>53</v>
      </c>
      <c r="T11" s="605"/>
      <c r="U11" s="605"/>
      <c r="V11" s="617" t="s">
        <v>265</v>
      </c>
      <c r="W11" s="605"/>
      <c r="X11" s="605"/>
    </row>
    <row r="12" spans="1:28" s="65" customFormat="1" ht="27" x14ac:dyDescent="0.2">
      <c r="A12" s="62" t="s">
        <v>0</v>
      </c>
      <c r="B12" s="320">
        <v>2005</v>
      </c>
      <c r="C12" s="320">
        <v>2006</v>
      </c>
      <c r="D12" s="320">
        <v>2007</v>
      </c>
      <c r="E12" s="320">
        <v>2008</v>
      </c>
      <c r="F12" s="320">
        <v>2009</v>
      </c>
      <c r="G12" s="320" t="s">
        <v>87</v>
      </c>
      <c r="H12" s="320">
        <v>2010</v>
      </c>
      <c r="I12" s="320">
        <v>2011</v>
      </c>
      <c r="J12" s="320">
        <v>2012</v>
      </c>
      <c r="K12" s="320">
        <v>2013</v>
      </c>
      <c r="L12" s="320">
        <v>2014</v>
      </c>
      <c r="M12" s="320" t="s">
        <v>88</v>
      </c>
      <c r="N12" s="320">
        <v>2015</v>
      </c>
      <c r="O12" s="335">
        <v>2016</v>
      </c>
      <c r="P12" s="320">
        <v>2017</v>
      </c>
      <c r="Q12" s="34">
        <v>2018</v>
      </c>
      <c r="R12" s="61">
        <v>2019</v>
      </c>
      <c r="S12" s="274">
        <v>2022</v>
      </c>
      <c r="T12" s="274">
        <v>2030</v>
      </c>
      <c r="U12" s="59">
        <v>2041</v>
      </c>
      <c r="V12" s="426">
        <v>2022</v>
      </c>
      <c r="W12" s="274">
        <v>2030</v>
      </c>
      <c r="X12" s="385">
        <v>2041</v>
      </c>
    </row>
    <row r="13" spans="1:28" s="1" customFormat="1" ht="15" x14ac:dyDescent="0.2">
      <c r="A13" s="70" t="s">
        <v>33</v>
      </c>
      <c r="B13" s="331"/>
      <c r="C13" s="331"/>
      <c r="D13" s="331"/>
      <c r="E13" s="336"/>
      <c r="F13" s="336"/>
      <c r="G13" s="336"/>
      <c r="H13" s="336"/>
      <c r="I13" s="336"/>
      <c r="J13" s="336"/>
      <c r="K13" s="336"/>
      <c r="L13" s="336"/>
      <c r="M13" s="336"/>
      <c r="N13" s="336"/>
      <c r="O13" s="337"/>
      <c r="P13" s="336"/>
      <c r="Q13" s="532"/>
      <c r="R13" s="283"/>
      <c r="S13" s="275"/>
      <c r="T13" s="275"/>
      <c r="U13" s="63"/>
      <c r="V13" s="427"/>
      <c r="W13" s="275"/>
      <c r="X13" s="63"/>
    </row>
    <row r="14" spans="1:28" s="65" customFormat="1" ht="13.5" x14ac:dyDescent="0.25">
      <c r="A14" s="72" t="s">
        <v>6</v>
      </c>
      <c r="B14" s="338">
        <v>258.87797843895663</v>
      </c>
      <c r="C14" s="338">
        <v>228.89391444816894</v>
      </c>
      <c r="D14" s="338">
        <v>202.26691684315091</v>
      </c>
      <c r="E14" s="338">
        <v>210.17949459319166</v>
      </c>
      <c r="F14" s="338">
        <v>239.72856755637102</v>
      </c>
      <c r="G14" s="338">
        <v>227.98937437596783</v>
      </c>
      <c r="H14" s="338">
        <v>208.3611752157629</v>
      </c>
      <c r="I14" s="338">
        <v>188.44874100744107</v>
      </c>
      <c r="J14" s="338">
        <v>188.50180619882244</v>
      </c>
      <c r="K14" s="338">
        <v>175.47485942977286</v>
      </c>
      <c r="L14" s="338">
        <v>149.06962019840103</v>
      </c>
      <c r="M14" s="338">
        <v>181.97124041004005</v>
      </c>
      <c r="N14" s="338">
        <v>149.16276314085735</v>
      </c>
      <c r="O14" s="339">
        <v>138.8858522572375</v>
      </c>
      <c r="P14" s="338">
        <v>144</v>
      </c>
      <c r="Q14" s="533">
        <v>152</v>
      </c>
      <c r="R14" s="284">
        <v>141</v>
      </c>
      <c r="S14" s="276">
        <v>80</v>
      </c>
      <c r="T14" s="276">
        <v>55</v>
      </c>
      <c r="U14" s="9">
        <v>0</v>
      </c>
      <c r="V14" s="428">
        <v>80</v>
      </c>
      <c r="W14" s="266">
        <v>55</v>
      </c>
      <c r="X14" s="266">
        <v>0</v>
      </c>
    </row>
    <row r="15" spans="1:28" s="65" customFormat="1" ht="13.5" x14ac:dyDescent="0.25">
      <c r="A15" s="72" t="s">
        <v>1</v>
      </c>
      <c r="B15" s="338">
        <v>44.311267942197759</v>
      </c>
      <c r="C15" s="338">
        <v>62.446863037759165</v>
      </c>
      <c r="D15" s="338">
        <v>49.587206937380898</v>
      </c>
      <c r="E15" s="338">
        <v>52.674485645621267</v>
      </c>
      <c r="F15" s="338">
        <v>48.245215310509941</v>
      </c>
      <c r="G15" s="338">
        <v>51.453007774693809</v>
      </c>
      <c r="H15" s="338">
        <v>42.27119019112282</v>
      </c>
      <c r="I15" s="338">
        <v>50.109620214948535</v>
      </c>
      <c r="J15" s="338">
        <v>58.494063994924588</v>
      </c>
      <c r="K15" s="338">
        <v>60.636782296576492</v>
      </c>
      <c r="L15" s="338">
        <v>56.135595095561413</v>
      </c>
      <c r="M15" s="338">
        <v>53.529450358626775</v>
      </c>
      <c r="N15" s="338">
        <v>49.004461720622487</v>
      </c>
      <c r="O15" s="339">
        <v>51.568355262858518</v>
      </c>
      <c r="P15" s="338">
        <v>54</v>
      </c>
      <c r="Q15" s="533">
        <v>82</v>
      </c>
      <c r="R15" s="284">
        <v>76</v>
      </c>
      <c r="S15" s="276">
        <v>18</v>
      </c>
      <c r="T15" s="276">
        <v>16</v>
      </c>
      <c r="U15" s="9">
        <v>0</v>
      </c>
      <c r="V15" s="428">
        <v>35</v>
      </c>
      <c r="W15" s="266">
        <v>16</v>
      </c>
      <c r="X15" s="266">
        <v>0</v>
      </c>
      <c r="Y15" s="66"/>
    </row>
    <row r="16" spans="1:28" s="65" customFormat="1" ht="13.5" x14ac:dyDescent="0.25">
      <c r="A16" s="72" t="s">
        <v>11</v>
      </c>
      <c r="B16" s="338">
        <v>233.12725774852808</v>
      </c>
      <c r="C16" s="338">
        <v>203.30936899625604</v>
      </c>
      <c r="D16" s="338">
        <v>212.29735344438629</v>
      </c>
      <c r="E16" s="338">
        <v>252.90647126331862</v>
      </c>
      <c r="F16" s="338">
        <v>189.95579244267205</v>
      </c>
      <c r="G16" s="338">
        <v>218.31924877903219</v>
      </c>
      <c r="H16" s="338">
        <v>182.8320693572615</v>
      </c>
      <c r="I16" s="338">
        <v>186.69046648576528</v>
      </c>
      <c r="J16" s="338">
        <v>230.56951552394582</v>
      </c>
      <c r="K16" s="338">
        <v>149.28425536595671</v>
      </c>
      <c r="L16" s="338">
        <v>133.45435106181492</v>
      </c>
      <c r="M16" s="338">
        <v>176.56613155894883</v>
      </c>
      <c r="N16" s="338">
        <v>146.35156696951904</v>
      </c>
      <c r="O16" s="339">
        <v>146.32321768687598</v>
      </c>
      <c r="P16" s="338">
        <v>152</v>
      </c>
      <c r="Q16" s="533">
        <v>160</v>
      </c>
      <c r="R16" s="284">
        <v>149</v>
      </c>
      <c r="S16" s="276">
        <v>76</v>
      </c>
      <c r="T16" s="276">
        <v>53</v>
      </c>
      <c r="U16" s="9">
        <v>0</v>
      </c>
      <c r="V16" s="428">
        <v>114</v>
      </c>
      <c r="W16" s="266">
        <v>53</v>
      </c>
      <c r="X16" s="266">
        <v>0</v>
      </c>
    </row>
    <row r="17" spans="1:27" s="65" customFormat="1" ht="13.5" x14ac:dyDescent="0.25">
      <c r="A17" s="72" t="s">
        <v>31</v>
      </c>
      <c r="B17" s="338">
        <v>221.06149220027808</v>
      </c>
      <c r="C17" s="338">
        <v>212.3174640907832</v>
      </c>
      <c r="D17" s="338">
        <v>182.05969196512359</v>
      </c>
      <c r="E17" s="338">
        <v>158.79940189571488</v>
      </c>
      <c r="F17" s="338">
        <v>168.53393239708913</v>
      </c>
      <c r="G17" s="338">
        <v>188.55439650979778</v>
      </c>
      <c r="H17" s="338">
        <v>144.7559778541731</v>
      </c>
      <c r="I17" s="338">
        <v>155.9338815611207</v>
      </c>
      <c r="J17" s="338">
        <v>143.50363933757262</v>
      </c>
      <c r="K17" s="338">
        <v>112.86617223599733</v>
      </c>
      <c r="L17" s="338">
        <v>135.48255680273903</v>
      </c>
      <c r="M17" s="338">
        <v>138.50844555832055</v>
      </c>
      <c r="N17" s="338">
        <v>112.60908491533657</v>
      </c>
      <c r="O17" s="339">
        <v>121.42502989073519</v>
      </c>
      <c r="P17" s="338">
        <v>97</v>
      </c>
      <c r="Q17" s="533">
        <v>112</v>
      </c>
      <c r="R17" s="284">
        <v>99</v>
      </c>
      <c r="S17" s="276">
        <v>66</v>
      </c>
      <c r="T17" s="276">
        <v>42</v>
      </c>
      <c r="U17" s="9">
        <v>0</v>
      </c>
      <c r="V17" s="428">
        <v>38</v>
      </c>
      <c r="W17" s="266">
        <v>21</v>
      </c>
      <c r="X17" s="266">
        <v>0</v>
      </c>
      <c r="Y17" s="26"/>
    </row>
    <row r="18" spans="1:27" s="65" customFormat="1" ht="13.5" x14ac:dyDescent="0.25">
      <c r="A18" s="72" t="s">
        <v>12</v>
      </c>
      <c r="B18" s="338">
        <v>176.29094794689041</v>
      </c>
      <c r="C18" s="338">
        <v>201.75162677167381</v>
      </c>
      <c r="D18" s="338">
        <v>148.02954244732609</v>
      </c>
      <c r="E18" s="338">
        <v>148.62149818876733</v>
      </c>
      <c r="F18" s="338">
        <v>189.98763155750092</v>
      </c>
      <c r="G18" s="338">
        <v>172.9362493824317</v>
      </c>
      <c r="H18" s="338">
        <v>165.36412378466869</v>
      </c>
      <c r="I18" s="338">
        <v>151.51061900194426</v>
      </c>
      <c r="J18" s="338">
        <v>174.30505081735248</v>
      </c>
      <c r="K18" s="338">
        <v>175.18244316209751</v>
      </c>
      <c r="L18" s="338">
        <v>157.87844196770919</v>
      </c>
      <c r="M18" s="338">
        <v>164.84813574675445</v>
      </c>
      <c r="N18" s="338">
        <v>129.95902809501581</v>
      </c>
      <c r="O18" s="339">
        <v>122.54875297614579</v>
      </c>
      <c r="P18" s="338">
        <v>138</v>
      </c>
      <c r="Q18" s="533">
        <v>118</v>
      </c>
      <c r="R18" s="284">
        <v>110</v>
      </c>
      <c r="S18" s="276">
        <v>61</v>
      </c>
      <c r="T18" s="276">
        <v>49</v>
      </c>
      <c r="U18" s="9">
        <v>0</v>
      </c>
      <c r="V18" s="428">
        <v>33</v>
      </c>
      <c r="W18" s="266">
        <v>27</v>
      </c>
      <c r="X18" s="266">
        <v>0</v>
      </c>
    </row>
    <row r="19" spans="1:27" s="65" customFormat="1" ht="13.5" x14ac:dyDescent="0.25">
      <c r="A19" s="72" t="s">
        <v>17</v>
      </c>
      <c r="B19" s="338">
        <v>190.7470215093324</v>
      </c>
      <c r="C19" s="338">
        <v>165.12239830634459</v>
      </c>
      <c r="D19" s="338">
        <v>185.11038275447481</v>
      </c>
      <c r="E19" s="338">
        <v>146.22532594035934</v>
      </c>
      <c r="F19" s="338">
        <v>168.01151911952152</v>
      </c>
      <c r="G19" s="338">
        <v>171.04332952600652</v>
      </c>
      <c r="H19" s="338">
        <v>170.63056517173121</v>
      </c>
      <c r="I19" s="338">
        <v>198.81293059930127</v>
      </c>
      <c r="J19" s="338">
        <v>200.65247605328264</v>
      </c>
      <c r="K19" s="338">
        <v>143.11333132338066</v>
      </c>
      <c r="L19" s="338">
        <v>162.38186002903549</v>
      </c>
      <c r="M19" s="338">
        <v>175.11823263534626</v>
      </c>
      <c r="N19" s="338">
        <v>155.56242522145112</v>
      </c>
      <c r="O19" s="339">
        <v>124.72917462684245</v>
      </c>
      <c r="P19" s="338">
        <v>125</v>
      </c>
      <c r="Q19" s="533">
        <v>141</v>
      </c>
      <c r="R19" s="284">
        <v>111</v>
      </c>
      <c r="S19" s="276">
        <v>60</v>
      </c>
      <c r="T19" s="276">
        <v>53</v>
      </c>
      <c r="U19" s="9">
        <v>0</v>
      </c>
      <c r="V19" s="428">
        <v>60</v>
      </c>
      <c r="W19" s="266">
        <v>53</v>
      </c>
      <c r="X19" s="266">
        <v>0</v>
      </c>
    </row>
    <row r="20" spans="1:27" s="65" customFormat="1" ht="13.5" x14ac:dyDescent="0.25">
      <c r="A20" s="72" t="s">
        <v>32</v>
      </c>
      <c r="B20" s="338">
        <v>224.12866026212154</v>
      </c>
      <c r="C20" s="338">
        <v>208.93539471283734</v>
      </c>
      <c r="D20" s="338">
        <v>209.37178825403916</v>
      </c>
      <c r="E20" s="338">
        <v>203.30224579016556</v>
      </c>
      <c r="F20" s="338">
        <v>182.38981158184379</v>
      </c>
      <c r="G20" s="338">
        <v>205.62558012020145</v>
      </c>
      <c r="H20" s="338">
        <v>167.79925835399601</v>
      </c>
      <c r="I20" s="338">
        <v>168.86531098568383</v>
      </c>
      <c r="J20" s="338">
        <v>164.40895033980397</v>
      </c>
      <c r="K20" s="338">
        <v>129.43075058323222</v>
      </c>
      <c r="L20" s="338">
        <v>133.66535285546587</v>
      </c>
      <c r="M20" s="338">
        <v>152.83392462363636</v>
      </c>
      <c r="N20" s="338">
        <v>107.51957534678495</v>
      </c>
      <c r="O20" s="339">
        <v>113.40506278605716</v>
      </c>
      <c r="P20" s="338">
        <v>116</v>
      </c>
      <c r="Q20" s="533">
        <v>126</v>
      </c>
      <c r="R20" s="284">
        <v>113</v>
      </c>
      <c r="S20" s="276">
        <v>72</v>
      </c>
      <c r="T20" s="276">
        <v>46</v>
      </c>
      <c r="U20" s="9">
        <v>0</v>
      </c>
      <c r="V20" s="428">
        <v>72</v>
      </c>
      <c r="W20" s="266">
        <v>46</v>
      </c>
      <c r="X20" s="266">
        <v>0</v>
      </c>
      <c r="Y20" s="67"/>
    </row>
    <row r="21" spans="1:27" s="65" customFormat="1" ht="13.5" x14ac:dyDescent="0.25">
      <c r="A21" s="72" t="s">
        <v>19</v>
      </c>
      <c r="B21" s="338">
        <v>315.19439290677576</v>
      </c>
      <c r="C21" s="338">
        <v>320.04930020309365</v>
      </c>
      <c r="D21" s="338">
        <v>291.89290965613657</v>
      </c>
      <c r="E21" s="338">
        <v>282.6030113322102</v>
      </c>
      <c r="F21" s="338">
        <v>309.31113632781472</v>
      </c>
      <c r="G21" s="338">
        <v>303.81015008520615</v>
      </c>
      <c r="H21" s="338">
        <v>283.33041862749388</v>
      </c>
      <c r="I21" s="338">
        <v>287.44604661837741</v>
      </c>
      <c r="J21" s="338">
        <v>257.44410284150399</v>
      </c>
      <c r="K21" s="338">
        <v>249.31688992390758</v>
      </c>
      <c r="L21" s="338">
        <v>204.14193478586577</v>
      </c>
      <c r="M21" s="338">
        <v>256.33587855942972</v>
      </c>
      <c r="N21" s="338">
        <v>196.85664172428088</v>
      </c>
      <c r="O21" s="339">
        <v>195.144309187896</v>
      </c>
      <c r="P21" s="338">
        <v>207</v>
      </c>
      <c r="Q21" s="533">
        <v>202</v>
      </c>
      <c r="R21" s="284">
        <v>200</v>
      </c>
      <c r="S21" s="276">
        <v>106</v>
      </c>
      <c r="T21" s="276">
        <v>77</v>
      </c>
      <c r="U21" s="9">
        <v>0</v>
      </c>
      <c r="V21" s="428">
        <v>146</v>
      </c>
      <c r="W21" s="266">
        <v>77</v>
      </c>
      <c r="X21" s="266">
        <v>0</v>
      </c>
      <c r="Y21" s="67"/>
    </row>
    <row r="22" spans="1:27" s="65" customFormat="1" ht="13.5" x14ac:dyDescent="0.25">
      <c r="A22" s="72" t="s">
        <v>20</v>
      </c>
      <c r="B22" s="338">
        <v>258.07027209980413</v>
      </c>
      <c r="C22" s="338">
        <v>235.09653406385488</v>
      </c>
      <c r="D22" s="338">
        <v>206.78807114884404</v>
      </c>
      <c r="E22" s="338">
        <v>192.72928526496565</v>
      </c>
      <c r="F22" s="338">
        <v>209.05102270372075</v>
      </c>
      <c r="G22" s="338">
        <v>220.34703705623787</v>
      </c>
      <c r="H22" s="338">
        <v>190.46870811211906</v>
      </c>
      <c r="I22" s="338">
        <v>192.53587617396252</v>
      </c>
      <c r="J22" s="338">
        <v>177.39344495574849</v>
      </c>
      <c r="K22" s="338">
        <v>136.4873056067994</v>
      </c>
      <c r="L22" s="338">
        <v>131.67136063140074</v>
      </c>
      <c r="M22" s="338">
        <v>165.71133909600604</v>
      </c>
      <c r="N22" s="338">
        <v>114.8696620681831</v>
      </c>
      <c r="O22" s="339">
        <v>116.64203946032103</v>
      </c>
      <c r="P22" s="338">
        <v>120</v>
      </c>
      <c r="Q22" s="533">
        <v>107</v>
      </c>
      <c r="R22" s="284">
        <v>119</v>
      </c>
      <c r="S22" s="276">
        <v>77</v>
      </c>
      <c r="T22" s="276">
        <v>50</v>
      </c>
      <c r="U22" s="9">
        <v>0</v>
      </c>
      <c r="V22" s="428">
        <v>44</v>
      </c>
      <c r="W22" s="266">
        <v>26</v>
      </c>
      <c r="X22" s="266">
        <v>0</v>
      </c>
    </row>
    <row r="23" spans="1:27" s="65" customFormat="1" ht="13.5" x14ac:dyDescent="0.25">
      <c r="A23" s="72" t="s">
        <v>22</v>
      </c>
      <c r="B23" s="338">
        <v>175.51256277881762</v>
      </c>
      <c r="C23" s="338">
        <v>165.67665069874099</v>
      </c>
      <c r="D23" s="338">
        <v>196.06303825559047</v>
      </c>
      <c r="E23" s="338">
        <v>169.96780799454186</v>
      </c>
      <c r="F23" s="338">
        <v>168.65193479000268</v>
      </c>
      <c r="G23" s="338">
        <v>175.1743989035387</v>
      </c>
      <c r="H23" s="338">
        <v>152.69104065264094</v>
      </c>
      <c r="I23" s="338">
        <v>144.91754783034739</v>
      </c>
      <c r="J23" s="338">
        <v>146.21708730411325</v>
      </c>
      <c r="K23" s="338">
        <v>111.53954245146298</v>
      </c>
      <c r="L23" s="338">
        <v>125.78698862228416</v>
      </c>
      <c r="M23" s="338">
        <v>136.23044137216976</v>
      </c>
      <c r="N23" s="338">
        <v>135.58631278347164</v>
      </c>
      <c r="O23" s="339">
        <v>123.88250596677064</v>
      </c>
      <c r="P23" s="338">
        <v>149</v>
      </c>
      <c r="Q23" s="533">
        <v>108</v>
      </c>
      <c r="R23" s="284">
        <v>135</v>
      </c>
      <c r="S23" s="276">
        <v>61</v>
      </c>
      <c r="T23" s="276">
        <v>41</v>
      </c>
      <c r="U23" s="9">
        <v>0</v>
      </c>
      <c r="V23" s="428">
        <v>61</v>
      </c>
      <c r="W23" s="266">
        <v>41</v>
      </c>
      <c r="X23" s="266">
        <v>0</v>
      </c>
    </row>
    <row r="24" spans="1:27" s="65" customFormat="1" ht="13.5" x14ac:dyDescent="0.25">
      <c r="A24" s="72" t="s">
        <v>25</v>
      </c>
      <c r="B24" s="338">
        <v>261.21410583161162</v>
      </c>
      <c r="C24" s="338">
        <v>252.17179722022547</v>
      </c>
      <c r="D24" s="338">
        <v>249.01735045014172</v>
      </c>
      <c r="E24" s="338">
        <v>281.50037078163331</v>
      </c>
      <c r="F24" s="338">
        <v>240.03048143216705</v>
      </c>
      <c r="G24" s="338">
        <v>256.78682114315586</v>
      </c>
      <c r="H24" s="338">
        <v>270.94863633298587</v>
      </c>
      <c r="I24" s="338">
        <v>229.03062497388592</v>
      </c>
      <c r="J24" s="338">
        <v>209.68305619623689</v>
      </c>
      <c r="K24" s="338">
        <v>167.99504184702926</v>
      </c>
      <c r="L24" s="338">
        <v>153.40211421715134</v>
      </c>
      <c r="M24" s="338">
        <v>206.21189471345784</v>
      </c>
      <c r="N24" s="338">
        <v>162.13078048430961</v>
      </c>
      <c r="O24" s="339">
        <v>135.91182713785037</v>
      </c>
      <c r="P24" s="338">
        <v>151</v>
      </c>
      <c r="Q24" s="533">
        <v>189</v>
      </c>
      <c r="R24" s="284">
        <v>164</v>
      </c>
      <c r="S24" s="276">
        <v>90</v>
      </c>
      <c r="T24" s="276">
        <v>62</v>
      </c>
      <c r="U24" s="9">
        <v>0</v>
      </c>
      <c r="V24" s="428">
        <v>90</v>
      </c>
      <c r="W24" s="266">
        <v>62</v>
      </c>
      <c r="X24" s="266">
        <v>0</v>
      </c>
    </row>
    <row r="25" spans="1:27" s="65" customFormat="1" ht="13.5" x14ac:dyDescent="0.25">
      <c r="A25" s="72" t="s">
        <v>27</v>
      </c>
      <c r="B25" s="338">
        <v>212.91654303831498</v>
      </c>
      <c r="C25" s="338">
        <v>212.91416863628478</v>
      </c>
      <c r="D25" s="338">
        <v>235.36074459060609</v>
      </c>
      <c r="E25" s="338">
        <v>235.71334925575331</v>
      </c>
      <c r="F25" s="338">
        <v>182.66938395093163</v>
      </c>
      <c r="G25" s="338">
        <v>215.91483789437817</v>
      </c>
      <c r="H25" s="338">
        <v>167.95496409595435</v>
      </c>
      <c r="I25" s="338">
        <v>175.30868419125719</v>
      </c>
      <c r="J25" s="338">
        <v>264.65035583109454</v>
      </c>
      <c r="K25" s="338">
        <v>159.61549041283243</v>
      </c>
      <c r="L25" s="338">
        <v>167.19794854615299</v>
      </c>
      <c r="M25" s="338">
        <v>186.94548861545832</v>
      </c>
      <c r="N25" s="338">
        <v>144.40812199308618</v>
      </c>
      <c r="O25" s="339">
        <v>174.8074969902421</v>
      </c>
      <c r="P25" s="338">
        <v>187</v>
      </c>
      <c r="Q25" s="533">
        <v>163</v>
      </c>
      <c r="R25" s="284">
        <v>160</v>
      </c>
      <c r="S25" s="276">
        <v>76</v>
      </c>
      <c r="T25" s="276">
        <v>56</v>
      </c>
      <c r="U25" s="9">
        <v>0</v>
      </c>
      <c r="V25" s="428">
        <v>45</v>
      </c>
      <c r="W25" s="266">
        <v>32</v>
      </c>
      <c r="X25" s="266">
        <v>0</v>
      </c>
    </row>
    <row r="26" spans="1:27" s="65" customFormat="1" ht="13.5" x14ac:dyDescent="0.25">
      <c r="A26" s="72" t="s">
        <v>29</v>
      </c>
      <c r="B26" s="338">
        <v>231.50108849022783</v>
      </c>
      <c r="C26" s="338">
        <v>229.75943478276309</v>
      </c>
      <c r="D26" s="338">
        <v>262.63499398875797</v>
      </c>
      <c r="E26" s="338">
        <v>206.37416265606933</v>
      </c>
      <c r="F26" s="338">
        <v>220.13927330039775</v>
      </c>
      <c r="G26" s="338">
        <v>230.08179064364316</v>
      </c>
      <c r="H26" s="338">
        <v>203.51213215366087</v>
      </c>
      <c r="I26" s="338">
        <v>210.26439889940184</v>
      </c>
      <c r="J26" s="338">
        <v>210.76558610041695</v>
      </c>
      <c r="K26" s="338">
        <v>186.63153706016794</v>
      </c>
      <c r="L26" s="338">
        <v>177.14222186930365</v>
      </c>
      <c r="M26" s="338">
        <v>197.66317521659025</v>
      </c>
      <c r="N26" s="338">
        <v>155.02828347545153</v>
      </c>
      <c r="O26" s="339">
        <v>155.29123503032827</v>
      </c>
      <c r="P26" s="338">
        <v>147</v>
      </c>
      <c r="Q26" s="533">
        <v>169</v>
      </c>
      <c r="R26" s="284">
        <v>168</v>
      </c>
      <c r="S26" s="276">
        <v>81</v>
      </c>
      <c r="T26" s="276">
        <v>59</v>
      </c>
      <c r="U26" s="9">
        <v>0</v>
      </c>
      <c r="V26" s="428">
        <v>81</v>
      </c>
      <c r="W26" s="266">
        <v>59</v>
      </c>
      <c r="X26" s="266">
        <v>0</v>
      </c>
    </row>
    <row r="27" spans="1:27" s="65" customFormat="1" ht="13.5" x14ac:dyDescent="0.25">
      <c r="A27" s="72" t="s">
        <v>30</v>
      </c>
      <c r="B27" s="338">
        <v>478.44303224228003</v>
      </c>
      <c r="C27" s="338">
        <v>501.84715604349628</v>
      </c>
      <c r="D27" s="338">
        <v>466.38061298449685</v>
      </c>
      <c r="E27" s="338">
        <v>431.27645928220329</v>
      </c>
      <c r="F27" s="338">
        <v>425.96868117219134</v>
      </c>
      <c r="G27" s="338">
        <v>460.78318834493359</v>
      </c>
      <c r="H27" s="338">
        <v>348.02163572544953</v>
      </c>
      <c r="I27" s="338">
        <v>317.84290367178409</v>
      </c>
      <c r="J27" s="338">
        <v>360.57811897815719</v>
      </c>
      <c r="K27" s="338">
        <v>333.12567878961988</v>
      </c>
      <c r="L27" s="338">
        <v>287.91413573268903</v>
      </c>
      <c r="M27" s="338">
        <v>329.4964945795399</v>
      </c>
      <c r="N27" s="338">
        <v>271.03465606935168</v>
      </c>
      <c r="O27" s="339">
        <v>265.91931516190618</v>
      </c>
      <c r="P27" s="338">
        <v>270</v>
      </c>
      <c r="Q27" s="533">
        <v>272</v>
      </c>
      <c r="R27" s="535">
        <v>247</v>
      </c>
      <c r="S27" s="276">
        <v>161</v>
      </c>
      <c r="T27" s="276">
        <v>99</v>
      </c>
      <c r="U27" s="9">
        <v>0</v>
      </c>
      <c r="V27" s="428">
        <v>161</v>
      </c>
      <c r="W27" s="266">
        <v>99</v>
      </c>
      <c r="X27" s="266">
        <v>0</v>
      </c>
    </row>
    <row r="28" spans="1:27" s="1" customFormat="1" ht="15" x14ac:dyDescent="0.2">
      <c r="A28" s="70" t="s">
        <v>35</v>
      </c>
      <c r="B28" s="340"/>
      <c r="C28" s="340"/>
      <c r="D28" s="340"/>
      <c r="E28" s="340"/>
      <c r="F28" s="340"/>
      <c r="G28" s="340"/>
      <c r="H28" s="340"/>
      <c r="I28" s="340"/>
      <c r="J28" s="341"/>
      <c r="K28" s="342"/>
      <c r="L28" s="340"/>
      <c r="M28" s="340"/>
      <c r="N28" s="340"/>
      <c r="O28" s="343"/>
      <c r="P28" s="340"/>
      <c r="Q28" s="534"/>
      <c r="R28" s="283"/>
      <c r="S28" s="275"/>
      <c r="T28" s="275"/>
      <c r="U28" s="63"/>
      <c r="V28" s="427"/>
      <c r="W28" s="275"/>
      <c r="X28" s="63"/>
      <c r="Z28" s="65"/>
      <c r="AA28" s="65"/>
    </row>
    <row r="29" spans="1:27" s="65" customFormat="1" ht="13.5" x14ac:dyDescent="0.25">
      <c r="A29" s="72" t="s">
        <v>34</v>
      </c>
      <c r="B29" s="338">
        <v>114.95345094423769</v>
      </c>
      <c r="C29" s="338">
        <v>123.70445871810412</v>
      </c>
      <c r="D29" s="338">
        <v>111.26248802612422</v>
      </c>
      <c r="E29" s="338">
        <v>114.93697367174546</v>
      </c>
      <c r="F29" s="338">
        <v>86.203845683964715</v>
      </c>
      <c r="G29" s="338">
        <v>110.21224340883525</v>
      </c>
      <c r="H29" s="338">
        <v>89.750974870270696</v>
      </c>
      <c r="I29" s="338">
        <v>92.258026305501716</v>
      </c>
      <c r="J29" s="338">
        <v>82.245182406914196</v>
      </c>
      <c r="K29" s="338">
        <v>74.647505972975935</v>
      </c>
      <c r="L29" s="338">
        <v>75.261803221125348</v>
      </c>
      <c r="M29" s="338">
        <v>82.832698555357567</v>
      </c>
      <c r="N29" s="338">
        <v>61.148836715709947</v>
      </c>
      <c r="O29" s="339">
        <v>65.937691380340084</v>
      </c>
      <c r="P29" s="338">
        <v>91</v>
      </c>
      <c r="Q29" s="533">
        <v>100</v>
      </c>
      <c r="R29" s="533">
        <v>89</v>
      </c>
      <c r="S29" s="276">
        <v>39</v>
      </c>
      <c r="T29" s="276">
        <v>25</v>
      </c>
      <c r="U29" s="9">
        <v>0</v>
      </c>
      <c r="V29" s="428">
        <v>39</v>
      </c>
      <c r="W29" s="266">
        <v>25</v>
      </c>
      <c r="X29" s="266">
        <v>0</v>
      </c>
    </row>
    <row r="30" spans="1:27" s="65" customFormat="1" ht="13.5" x14ac:dyDescent="0.25">
      <c r="A30" s="72" t="s">
        <v>2</v>
      </c>
      <c r="B30" s="338">
        <v>274.47104961055351</v>
      </c>
      <c r="C30" s="338">
        <v>268.9641417170414</v>
      </c>
      <c r="D30" s="338">
        <v>289.60999099658176</v>
      </c>
      <c r="E30" s="338">
        <v>241.54242521317735</v>
      </c>
      <c r="F30" s="338">
        <v>255.29440487548044</v>
      </c>
      <c r="G30" s="338">
        <v>265.97640248256687</v>
      </c>
      <c r="H30" s="338">
        <v>258.85214710006272</v>
      </c>
      <c r="I30" s="338">
        <v>243.56699758019673</v>
      </c>
      <c r="J30" s="338">
        <v>196.80357653289954</v>
      </c>
      <c r="K30" s="338">
        <v>210.5392224644294</v>
      </c>
      <c r="L30" s="338">
        <v>172.74968299480042</v>
      </c>
      <c r="M30" s="338">
        <v>216.5023253344778</v>
      </c>
      <c r="N30" s="338">
        <v>166.59300536440537</v>
      </c>
      <c r="O30" s="339">
        <v>117.44863036931791</v>
      </c>
      <c r="P30" s="338">
        <v>148</v>
      </c>
      <c r="Q30" s="533">
        <v>135</v>
      </c>
      <c r="R30" s="533">
        <v>145</v>
      </c>
      <c r="S30" s="276">
        <v>93</v>
      </c>
      <c r="T30" s="276">
        <v>65</v>
      </c>
      <c r="U30" s="9">
        <v>0</v>
      </c>
      <c r="V30" s="428">
        <v>84</v>
      </c>
      <c r="W30" s="266">
        <v>50</v>
      </c>
      <c r="X30" s="266">
        <v>0</v>
      </c>
    </row>
    <row r="31" spans="1:27" s="65" customFormat="1" ht="13.5" x14ac:dyDescent="0.25">
      <c r="A31" s="72" t="s">
        <v>3</v>
      </c>
      <c r="B31" s="338">
        <v>150.00831637077357</v>
      </c>
      <c r="C31" s="338">
        <v>168.65542462218849</v>
      </c>
      <c r="D31" s="338">
        <v>159.51759866631579</v>
      </c>
      <c r="E31" s="338">
        <v>129.34109747296171</v>
      </c>
      <c r="F31" s="338">
        <v>135.03094496091956</v>
      </c>
      <c r="G31" s="338">
        <v>148.51067641863182</v>
      </c>
      <c r="H31" s="338">
        <v>116.3873265416904</v>
      </c>
      <c r="I31" s="338">
        <v>94.340556209681765</v>
      </c>
      <c r="J31" s="338">
        <v>91.334691975465816</v>
      </c>
      <c r="K31" s="338">
        <v>62.205391739277104</v>
      </c>
      <c r="L31" s="338">
        <v>59.244354060196407</v>
      </c>
      <c r="M31" s="338">
        <v>84.702464105262294</v>
      </c>
      <c r="N31" s="338">
        <v>60.772631571980007</v>
      </c>
      <c r="O31" s="339">
        <v>74.306629776260621</v>
      </c>
      <c r="P31" s="338">
        <v>57</v>
      </c>
      <c r="Q31" s="533">
        <v>81</v>
      </c>
      <c r="R31" s="533">
        <v>77</v>
      </c>
      <c r="S31" s="276">
        <v>52</v>
      </c>
      <c r="T31" s="276">
        <v>25</v>
      </c>
      <c r="U31" s="9">
        <v>0</v>
      </c>
      <c r="V31" s="428">
        <v>52</v>
      </c>
      <c r="W31" s="266">
        <v>25</v>
      </c>
      <c r="X31" s="266">
        <v>0</v>
      </c>
    </row>
    <row r="32" spans="1:27" s="65" customFormat="1" ht="13.5" x14ac:dyDescent="0.25">
      <c r="A32" s="72" t="s">
        <v>4</v>
      </c>
      <c r="B32" s="338">
        <v>241.21914171910984</v>
      </c>
      <c r="C32" s="338">
        <v>199.02882473873154</v>
      </c>
      <c r="D32" s="338">
        <v>178.84520033928686</v>
      </c>
      <c r="E32" s="338">
        <v>175.33340009999552</v>
      </c>
      <c r="F32" s="338">
        <v>185.18467402240876</v>
      </c>
      <c r="G32" s="338">
        <v>195.9222481839065</v>
      </c>
      <c r="H32" s="338">
        <v>165.37948562700532</v>
      </c>
      <c r="I32" s="338">
        <v>144.98122606000507</v>
      </c>
      <c r="J32" s="338">
        <v>159.69327151295215</v>
      </c>
      <c r="K32" s="338">
        <v>151.93276613096504</v>
      </c>
      <c r="L32" s="338">
        <v>157.92675835503022</v>
      </c>
      <c r="M32" s="338">
        <v>155.98270153719153</v>
      </c>
      <c r="N32" s="338">
        <v>145.26666266330884</v>
      </c>
      <c r="O32" s="339">
        <v>149.90567582019656</v>
      </c>
      <c r="P32" s="338">
        <v>132</v>
      </c>
      <c r="Q32" s="533">
        <v>155</v>
      </c>
      <c r="R32" s="533">
        <v>119</v>
      </c>
      <c r="S32" s="276">
        <v>69</v>
      </c>
      <c r="T32" s="276">
        <v>47</v>
      </c>
      <c r="U32" s="9">
        <v>0</v>
      </c>
      <c r="V32" s="428">
        <v>69</v>
      </c>
      <c r="W32" s="266">
        <v>47</v>
      </c>
      <c r="X32" s="266">
        <v>0</v>
      </c>
    </row>
    <row r="33" spans="1:26" s="65" customFormat="1" ht="13.5" x14ac:dyDescent="0.25">
      <c r="A33" s="72" t="s">
        <v>5</v>
      </c>
      <c r="B33" s="338">
        <v>236.87254482989744</v>
      </c>
      <c r="C33" s="338">
        <v>247.18492820225086</v>
      </c>
      <c r="D33" s="338">
        <v>223.98356755843952</v>
      </c>
      <c r="E33" s="338">
        <v>212.49565488116863</v>
      </c>
      <c r="F33" s="338">
        <v>204.8683701927128</v>
      </c>
      <c r="G33" s="338">
        <v>225.08101313289384</v>
      </c>
      <c r="H33" s="338">
        <v>161.26162677581064</v>
      </c>
      <c r="I33" s="338">
        <v>149.26777809346444</v>
      </c>
      <c r="J33" s="338">
        <v>146.6781967540534</v>
      </c>
      <c r="K33" s="338">
        <v>124.21625895739545</v>
      </c>
      <c r="L33" s="338">
        <v>106.74244915058672</v>
      </c>
      <c r="M33" s="338">
        <v>137.63326194626214</v>
      </c>
      <c r="N33" s="338">
        <v>131.18316087069212</v>
      </c>
      <c r="O33" s="339">
        <v>129.19139950693818</v>
      </c>
      <c r="P33" s="338">
        <v>107</v>
      </c>
      <c r="Q33" s="533">
        <v>111</v>
      </c>
      <c r="R33" s="533">
        <v>106</v>
      </c>
      <c r="S33" s="276">
        <v>79</v>
      </c>
      <c r="T33" s="276">
        <v>41</v>
      </c>
      <c r="U33" s="9">
        <v>0</v>
      </c>
      <c r="V33" s="428">
        <v>79</v>
      </c>
      <c r="W33" s="266">
        <v>41</v>
      </c>
      <c r="X33" s="266">
        <v>0</v>
      </c>
    </row>
    <row r="34" spans="1:26" s="65" customFormat="1" ht="13.5" x14ac:dyDescent="0.25">
      <c r="A34" s="72" t="s">
        <v>7</v>
      </c>
      <c r="B34" s="338">
        <v>300.76889948728808</v>
      </c>
      <c r="C34" s="338">
        <v>262.68345391779792</v>
      </c>
      <c r="D34" s="338">
        <v>259.79670750665116</v>
      </c>
      <c r="E34" s="338">
        <v>226.59786480658883</v>
      </c>
      <c r="F34" s="338">
        <v>211.44482055009851</v>
      </c>
      <c r="G34" s="338">
        <v>252.25834925368491</v>
      </c>
      <c r="H34" s="338">
        <v>177.54677629567664</v>
      </c>
      <c r="I34" s="338">
        <v>200.96039770501349</v>
      </c>
      <c r="J34" s="338">
        <v>184.99712916562157</v>
      </c>
      <c r="K34" s="338">
        <v>143.50853168335192</v>
      </c>
      <c r="L34" s="338">
        <v>144.28439890767561</v>
      </c>
      <c r="M34" s="338">
        <v>170.25944675146786</v>
      </c>
      <c r="N34" s="338">
        <v>126.52515249756307</v>
      </c>
      <c r="O34" s="339">
        <v>122.92146828768995</v>
      </c>
      <c r="P34" s="338">
        <v>126</v>
      </c>
      <c r="Q34" s="533">
        <v>111</v>
      </c>
      <c r="R34" s="533">
        <v>164</v>
      </c>
      <c r="S34" s="276">
        <v>88</v>
      </c>
      <c r="T34" s="276">
        <v>51</v>
      </c>
      <c r="U34" s="9">
        <v>0</v>
      </c>
      <c r="V34" s="428">
        <v>88</v>
      </c>
      <c r="W34" s="266">
        <v>51</v>
      </c>
      <c r="X34" s="266">
        <v>0</v>
      </c>
    </row>
    <row r="35" spans="1:26" s="65" customFormat="1" ht="13.5" x14ac:dyDescent="0.25">
      <c r="A35" s="72" t="s">
        <v>8</v>
      </c>
      <c r="B35" s="338">
        <v>259.5844467411257</v>
      </c>
      <c r="C35" s="338">
        <v>256.9229485358108</v>
      </c>
      <c r="D35" s="338">
        <v>238.81361540430012</v>
      </c>
      <c r="E35" s="338">
        <v>194.64452450047432</v>
      </c>
      <c r="F35" s="338">
        <v>220.22655200863818</v>
      </c>
      <c r="G35" s="338">
        <v>234.03841743806979</v>
      </c>
      <c r="H35" s="338">
        <v>174.16945572179108</v>
      </c>
      <c r="I35" s="338">
        <v>146.53547845240152</v>
      </c>
      <c r="J35" s="338">
        <v>169.67902510077121</v>
      </c>
      <c r="K35" s="338">
        <v>162.46327450305989</v>
      </c>
      <c r="L35" s="338">
        <v>161.63894734969625</v>
      </c>
      <c r="M35" s="338">
        <v>162.89723622554396</v>
      </c>
      <c r="N35" s="338">
        <v>138.83865130007209</v>
      </c>
      <c r="O35" s="339">
        <v>148.39624998293536</v>
      </c>
      <c r="P35" s="338">
        <v>162</v>
      </c>
      <c r="Q35" s="533">
        <v>144</v>
      </c>
      <c r="R35" s="533">
        <v>141</v>
      </c>
      <c r="S35" s="276">
        <v>82</v>
      </c>
      <c r="T35" s="276">
        <v>49</v>
      </c>
      <c r="U35" s="9">
        <v>0</v>
      </c>
      <c r="V35" s="428">
        <v>82</v>
      </c>
      <c r="W35" s="266">
        <v>49</v>
      </c>
      <c r="X35" s="266">
        <v>0</v>
      </c>
    </row>
    <row r="36" spans="1:26" s="65" customFormat="1" ht="13.5" x14ac:dyDescent="0.25">
      <c r="A36" s="72" t="s">
        <v>9</v>
      </c>
      <c r="B36" s="338">
        <v>235.31131277312946</v>
      </c>
      <c r="C36" s="338">
        <v>217.81879483351719</v>
      </c>
      <c r="D36" s="338">
        <v>178.95370512407979</v>
      </c>
      <c r="E36" s="338">
        <v>153.2346800067611</v>
      </c>
      <c r="F36" s="338">
        <v>177.86405201380924</v>
      </c>
      <c r="G36" s="338">
        <v>192.63650895025935</v>
      </c>
      <c r="H36" s="338">
        <v>178.70834627185087</v>
      </c>
      <c r="I36" s="338">
        <v>177.83933610507094</v>
      </c>
      <c r="J36" s="338">
        <v>148.02367821311012</v>
      </c>
      <c r="K36" s="338">
        <v>131.11124400478838</v>
      </c>
      <c r="L36" s="338">
        <v>107.95470991611222</v>
      </c>
      <c r="M36" s="338">
        <v>148.72746290218652</v>
      </c>
      <c r="N36" s="338">
        <v>118.43215309682567</v>
      </c>
      <c r="O36" s="339">
        <v>107.63631876782399</v>
      </c>
      <c r="P36" s="338">
        <v>130</v>
      </c>
      <c r="Q36" s="533">
        <v>126</v>
      </c>
      <c r="R36" s="533">
        <v>121</v>
      </c>
      <c r="S36" s="276">
        <v>67</v>
      </c>
      <c r="T36" s="276">
        <v>45</v>
      </c>
      <c r="U36" s="9">
        <v>0</v>
      </c>
      <c r="V36" s="428">
        <v>68</v>
      </c>
      <c r="W36" s="266">
        <v>45</v>
      </c>
      <c r="X36" s="266">
        <v>0</v>
      </c>
    </row>
    <row r="37" spans="1:26" s="65" customFormat="1" ht="13.5" x14ac:dyDescent="0.25">
      <c r="A37" s="72" t="s">
        <v>10</v>
      </c>
      <c r="B37" s="338">
        <v>205.79519435493452</v>
      </c>
      <c r="C37" s="338">
        <v>213.130062775715</v>
      </c>
      <c r="D37" s="338">
        <v>214.34930320561207</v>
      </c>
      <c r="E37" s="338">
        <v>203.57595392503745</v>
      </c>
      <c r="F37" s="338">
        <v>180.31328945359857</v>
      </c>
      <c r="G37" s="338">
        <v>203.43276074297953</v>
      </c>
      <c r="H37" s="338">
        <v>176.03972486044563</v>
      </c>
      <c r="I37" s="338">
        <v>166.61883670329934</v>
      </c>
      <c r="J37" s="338">
        <v>127.84116924382114</v>
      </c>
      <c r="K37" s="338">
        <v>77.968127981575435</v>
      </c>
      <c r="L37" s="338">
        <v>88.458558602595318</v>
      </c>
      <c r="M37" s="338">
        <v>127.38528347834736</v>
      </c>
      <c r="N37" s="338">
        <v>99.615236232990355</v>
      </c>
      <c r="O37" s="339">
        <v>75.964638149389657</v>
      </c>
      <c r="P37" s="338">
        <v>97</v>
      </c>
      <c r="Q37" s="533">
        <v>109</v>
      </c>
      <c r="R37" s="533">
        <v>91</v>
      </c>
      <c r="S37" s="276">
        <v>71</v>
      </c>
      <c r="T37" s="276">
        <v>38</v>
      </c>
      <c r="U37" s="9">
        <v>0</v>
      </c>
      <c r="V37" s="428">
        <v>39</v>
      </c>
      <c r="W37" s="266">
        <v>18</v>
      </c>
      <c r="X37" s="266">
        <v>0</v>
      </c>
    </row>
    <row r="38" spans="1:26" s="65" customFormat="1" ht="13.5" x14ac:dyDescent="0.25">
      <c r="A38" s="72" t="s">
        <v>13</v>
      </c>
      <c r="B38" s="338">
        <v>141.69118419435981</v>
      </c>
      <c r="C38" s="338">
        <v>115.1585885036727</v>
      </c>
      <c r="D38" s="338">
        <v>102.0278857538905</v>
      </c>
      <c r="E38" s="338">
        <v>93.108184797759336</v>
      </c>
      <c r="F38" s="338">
        <v>95.471402501182808</v>
      </c>
      <c r="G38" s="338">
        <v>109.49144915017305</v>
      </c>
      <c r="H38" s="338">
        <v>85.33357654531018</v>
      </c>
      <c r="I38" s="338">
        <v>72.133331331654418</v>
      </c>
      <c r="J38" s="338">
        <v>80.485792455082731</v>
      </c>
      <c r="K38" s="338">
        <v>67.70294556638747</v>
      </c>
      <c r="L38" s="338">
        <v>87.57530202363435</v>
      </c>
      <c r="M38" s="338">
        <v>78.646189584413833</v>
      </c>
      <c r="N38" s="338">
        <v>73.101492216825591</v>
      </c>
      <c r="O38" s="339">
        <v>65.415278102772447</v>
      </c>
      <c r="P38" s="338">
        <v>69</v>
      </c>
      <c r="Q38" s="533">
        <v>71</v>
      </c>
      <c r="R38" s="533">
        <v>56</v>
      </c>
      <c r="S38" s="276">
        <v>38</v>
      </c>
      <c r="T38" s="276">
        <v>24</v>
      </c>
      <c r="U38" s="9">
        <v>0</v>
      </c>
      <c r="V38" s="428">
        <v>38</v>
      </c>
      <c r="W38" s="266">
        <v>24</v>
      </c>
      <c r="X38" s="266">
        <v>0</v>
      </c>
    </row>
    <row r="39" spans="1:26" s="65" customFormat="1" ht="13.5" x14ac:dyDescent="0.25">
      <c r="A39" s="72" t="s">
        <v>14</v>
      </c>
      <c r="B39" s="338">
        <v>173.82634866476451</v>
      </c>
      <c r="C39" s="338">
        <v>204.33408490499434</v>
      </c>
      <c r="D39" s="338">
        <v>202.69507174810664</v>
      </c>
      <c r="E39" s="338">
        <v>159.39610644121646</v>
      </c>
      <c r="F39" s="338">
        <v>130.59469496143669</v>
      </c>
      <c r="G39" s="338">
        <v>174.16926134410375</v>
      </c>
      <c r="H39" s="338">
        <v>120.3212739100026</v>
      </c>
      <c r="I39" s="338">
        <v>130.83530500960521</v>
      </c>
      <c r="J39" s="338">
        <v>124.87077749833873</v>
      </c>
      <c r="K39" s="338">
        <v>91.655457525784215</v>
      </c>
      <c r="L39" s="338">
        <v>88.681432406397107</v>
      </c>
      <c r="M39" s="338">
        <v>111.27284927002556</v>
      </c>
      <c r="N39" s="338">
        <v>105.80976075414907</v>
      </c>
      <c r="O39" s="339">
        <v>110.07969197339737</v>
      </c>
      <c r="P39" s="338">
        <v>72</v>
      </c>
      <c r="Q39" s="533">
        <v>80</v>
      </c>
      <c r="R39" s="533">
        <v>91</v>
      </c>
      <c r="S39" s="276">
        <v>61</v>
      </c>
      <c r="T39" s="276">
        <v>33</v>
      </c>
      <c r="U39" s="9">
        <v>0</v>
      </c>
      <c r="V39" s="428">
        <v>44</v>
      </c>
      <c r="W39" s="266">
        <v>24</v>
      </c>
      <c r="X39" s="266">
        <v>0</v>
      </c>
    </row>
    <row r="40" spans="1:26" s="65" customFormat="1" ht="13.5" x14ac:dyDescent="0.25">
      <c r="A40" s="72" t="s">
        <v>15</v>
      </c>
      <c r="B40" s="338">
        <v>231.83959028491302</v>
      </c>
      <c r="C40" s="338">
        <v>206.29987138813541</v>
      </c>
      <c r="D40" s="338">
        <v>203.49453945101303</v>
      </c>
      <c r="E40" s="338">
        <v>185.59286182268647</v>
      </c>
      <c r="F40" s="338">
        <v>168.92898921534146</v>
      </c>
      <c r="G40" s="338">
        <v>199.23117043241785</v>
      </c>
      <c r="H40" s="338">
        <v>164.19208431193709</v>
      </c>
      <c r="I40" s="338">
        <v>143.64286780703878</v>
      </c>
      <c r="J40" s="338">
        <v>152.19222785365599</v>
      </c>
      <c r="K40" s="338">
        <v>104.98892343297121</v>
      </c>
      <c r="L40" s="338">
        <v>132.79983252087166</v>
      </c>
      <c r="M40" s="338">
        <v>139.56318718529494</v>
      </c>
      <c r="N40" s="338">
        <v>112.0348654182621</v>
      </c>
      <c r="O40" s="339">
        <v>103.14462917492958</v>
      </c>
      <c r="P40" s="338">
        <v>98</v>
      </c>
      <c r="Q40" s="533">
        <v>125</v>
      </c>
      <c r="R40" s="533">
        <v>109</v>
      </c>
      <c r="S40" s="276">
        <v>70</v>
      </c>
      <c r="T40" s="276">
        <v>42</v>
      </c>
      <c r="U40" s="9">
        <v>0</v>
      </c>
      <c r="V40" s="428">
        <v>70</v>
      </c>
      <c r="W40" s="266">
        <v>42</v>
      </c>
      <c r="X40" s="266">
        <v>0</v>
      </c>
    </row>
    <row r="41" spans="1:26" s="65" customFormat="1" ht="13.5" x14ac:dyDescent="0.25">
      <c r="A41" s="72" t="s">
        <v>16</v>
      </c>
      <c r="B41" s="338">
        <v>215.20197964161878</v>
      </c>
      <c r="C41" s="338">
        <v>232.27598382611484</v>
      </c>
      <c r="D41" s="338">
        <v>178.67064292280617</v>
      </c>
      <c r="E41" s="338">
        <v>176.83570273116621</v>
      </c>
      <c r="F41" s="338">
        <v>178.15409387945445</v>
      </c>
      <c r="G41" s="338">
        <v>196.22768060023208</v>
      </c>
      <c r="H41" s="338">
        <v>177.91236840113032</v>
      </c>
      <c r="I41" s="338">
        <v>146.27490129955495</v>
      </c>
      <c r="J41" s="338">
        <v>128.86825955458966</v>
      </c>
      <c r="K41" s="338">
        <v>121.59008969909527</v>
      </c>
      <c r="L41" s="338">
        <v>131.65124998500383</v>
      </c>
      <c r="M41" s="338">
        <v>141.25937378787481</v>
      </c>
      <c r="N41" s="338">
        <v>124.87315190036888</v>
      </c>
      <c r="O41" s="339">
        <v>124.80584029680655</v>
      </c>
      <c r="P41" s="338">
        <v>114</v>
      </c>
      <c r="Q41" s="533">
        <v>122</v>
      </c>
      <c r="R41" s="533">
        <v>117</v>
      </c>
      <c r="S41" s="276">
        <v>69</v>
      </c>
      <c r="T41" s="276">
        <v>42</v>
      </c>
      <c r="U41" s="9">
        <v>0</v>
      </c>
      <c r="V41" s="428">
        <v>65</v>
      </c>
      <c r="W41" s="266">
        <v>41</v>
      </c>
      <c r="X41" s="266">
        <v>0</v>
      </c>
    </row>
    <row r="42" spans="1:26" s="65" customFormat="1" ht="13.5" x14ac:dyDescent="0.25">
      <c r="A42" s="2" t="s">
        <v>18</v>
      </c>
      <c r="B42" s="338">
        <v>109.70348682966741</v>
      </c>
      <c r="C42" s="338">
        <v>117.8118480727414</v>
      </c>
      <c r="D42" s="338">
        <v>87.144916258367388</v>
      </c>
      <c r="E42" s="338">
        <v>107.12214412650246</v>
      </c>
      <c r="F42" s="338">
        <v>94.683663266708308</v>
      </c>
      <c r="G42" s="338">
        <v>103.29321171079739</v>
      </c>
      <c r="H42" s="338">
        <v>81.860738626938144</v>
      </c>
      <c r="I42" s="338">
        <v>84.781698554943887</v>
      </c>
      <c r="J42" s="338">
        <v>68.297275709858866</v>
      </c>
      <c r="K42" s="338">
        <v>71.842030494134661</v>
      </c>
      <c r="L42" s="338">
        <v>72.343217695149747</v>
      </c>
      <c r="M42" s="338">
        <v>75.824992216205061</v>
      </c>
      <c r="N42" s="338">
        <v>51.172580736011582</v>
      </c>
      <c r="O42" s="339">
        <v>52.653657290629738</v>
      </c>
      <c r="P42" s="338">
        <v>50</v>
      </c>
      <c r="Q42" s="533">
        <v>55</v>
      </c>
      <c r="R42" s="533">
        <v>60</v>
      </c>
      <c r="S42" s="276">
        <v>36</v>
      </c>
      <c r="T42" s="276">
        <v>23</v>
      </c>
      <c r="U42" s="9">
        <v>0</v>
      </c>
      <c r="V42" s="428">
        <v>36</v>
      </c>
      <c r="W42" s="266">
        <v>23</v>
      </c>
      <c r="X42" s="266">
        <v>0</v>
      </c>
    </row>
    <row r="43" spans="1:26" s="65" customFormat="1" ht="13.5" x14ac:dyDescent="0.25">
      <c r="A43" s="72" t="s">
        <v>21</v>
      </c>
      <c r="B43" s="338">
        <v>129.52389352568852</v>
      </c>
      <c r="C43" s="338">
        <v>126.33886661265045</v>
      </c>
      <c r="D43" s="338">
        <v>115.29893240329444</v>
      </c>
      <c r="E43" s="338">
        <v>112.53954245146295</v>
      </c>
      <c r="F43" s="338">
        <v>101.6245902993921</v>
      </c>
      <c r="G43" s="338">
        <v>117.0651650584977</v>
      </c>
      <c r="H43" s="338">
        <v>84.463307406655616</v>
      </c>
      <c r="I43" s="338">
        <v>89.587030492066233</v>
      </c>
      <c r="J43" s="338">
        <v>109.75655202104878</v>
      </c>
      <c r="K43" s="338">
        <v>72.540116618338644</v>
      </c>
      <c r="L43" s="338">
        <v>92.022165061393522</v>
      </c>
      <c r="M43" s="338">
        <v>89.673834319900564</v>
      </c>
      <c r="N43" s="338">
        <v>72.84203049413469</v>
      </c>
      <c r="O43" s="339">
        <v>70.796088508843781</v>
      </c>
      <c r="P43" s="338">
        <v>60</v>
      </c>
      <c r="Q43" s="533">
        <v>77</v>
      </c>
      <c r="R43" s="533">
        <v>93</v>
      </c>
      <c r="S43" s="276">
        <v>41</v>
      </c>
      <c r="T43" s="276">
        <v>27</v>
      </c>
      <c r="U43" s="9">
        <v>0</v>
      </c>
      <c r="V43" s="428">
        <v>41</v>
      </c>
      <c r="W43" s="266">
        <v>27</v>
      </c>
      <c r="X43" s="266">
        <v>0</v>
      </c>
    </row>
    <row r="44" spans="1:26" s="65" customFormat="1" ht="13.5" x14ac:dyDescent="0.25">
      <c r="A44" s="72" t="s">
        <v>23</v>
      </c>
      <c r="B44" s="338">
        <v>186.14808610351957</v>
      </c>
      <c r="C44" s="338">
        <v>176.28382474079987</v>
      </c>
      <c r="D44" s="338">
        <v>163.15675536492247</v>
      </c>
      <c r="E44" s="338">
        <v>150.04015548560236</v>
      </c>
      <c r="F44" s="338">
        <v>130.74216206714888</v>
      </c>
      <c r="G44" s="338">
        <v>161.27419675239861</v>
      </c>
      <c r="H44" s="338">
        <v>145.23593897863563</v>
      </c>
      <c r="I44" s="338">
        <v>141.45532295025163</v>
      </c>
      <c r="J44" s="338">
        <v>150.44931517431678</v>
      </c>
      <c r="K44" s="338">
        <v>98.727230849969033</v>
      </c>
      <c r="L44" s="338">
        <v>100.71661781169277</v>
      </c>
      <c r="M44" s="338">
        <v>127.31688515297317</v>
      </c>
      <c r="N44" s="338">
        <v>99.4772667353988</v>
      </c>
      <c r="O44" s="339">
        <v>102.12466207025156</v>
      </c>
      <c r="P44" s="338">
        <v>81</v>
      </c>
      <c r="Q44" s="533">
        <v>104</v>
      </c>
      <c r="R44" s="533">
        <v>100</v>
      </c>
      <c r="S44" s="276">
        <v>56</v>
      </c>
      <c r="T44" s="276">
        <v>38</v>
      </c>
      <c r="U44" s="9">
        <v>0</v>
      </c>
      <c r="V44" s="428">
        <v>56</v>
      </c>
      <c r="W44" s="266">
        <v>38</v>
      </c>
      <c r="X44" s="266">
        <v>0</v>
      </c>
    </row>
    <row r="45" spans="1:26" s="65" customFormat="1" ht="13.5" x14ac:dyDescent="0.25">
      <c r="A45" s="72" t="s">
        <v>24</v>
      </c>
      <c r="B45" s="338">
        <v>132.74201852542996</v>
      </c>
      <c r="C45" s="338">
        <v>153.20284089193225</v>
      </c>
      <c r="D45" s="338">
        <v>125.69733551201362</v>
      </c>
      <c r="E45" s="338">
        <v>111.86379783396717</v>
      </c>
      <c r="F45" s="338">
        <v>104.42880680635884</v>
      </c>
      <c r="G45" s="338">
        <v>125.58695991394036</v>
      </c>
      <c r="H45" s="338">
        <v>116.80947367071126</v>
      </c>
      <c r="I45" s="338">
        <v>116.58897426893967</v>
      </c>
      <c r="J45" s="338">
        <v>92.85584628115889</v>
      </c>
      <c r="K45" s="338">
        <v>96.079835515116287</v>
      </c>
      <c r="L45" s="338">
        <v>98.910026902695876</v>
      </c>
      <c r="M45" s="338">
        <v>104.2488313277244</v>
      </c>
      <c r="N45" s="338">
        <v>68.899844489576381</v>
      </c>
      <c r="O45" s="339">
        <v>72.839656092104505</v>
      </c>
      <c r="P45" s="338">
        <v>77</v>
      </c>
      <c r="Q45" s="533">
        <v>85</v>
      </c>
      <c r="R45" s="533">
        <v>72</v>
      </c>
      <c r="S45" s="276">
        <v>44</v>
      </c>
      <c r="T45" s="276">
        <v>31</v>
      </c>
      <c r="U45" s="9">
        <v>0</v>
      </c>
      <c r="V45" s="428">
        <v>44</v>
      </c>
      <c r="W45" s="266">
        <v>28</v>
      </c>
      <c r="X45" s="266">
        <v>0</v>
      </c>
    </row>
    <row r="46" spans="1:26" s="65" customFormat="1" ht="13.5" x14ac:dyDescent="0.25">
      <c r="A46" s="72" t="s">
        <v>26</v>
      </c>
      <c r="B46" s="338">
        <v>127.80695572696216</v>
      </c>
      <c r="C46" s="338">
        <v>141.5402272564618</v>
      </c>
      <c r="D46" s="338">
        <v>125.174922234446</v>
      </c>
      <c r="E46" s="338">
        <v>126.23622606207348</v>
      </c>
      <c r="F46" s="338">
        <v>98.963092094077268</v>
      </c>
      <c r="G46" s="338">
        <v>123.94428467480415</v>
      </c>
      <c r="H46" s="338">
        <v>87.031662669514148</v>
      </c>
      <c r="I46" s="338">
        <v>82.642613627196695</v>
      </c>
      <c r="J46" s="338">
        <v>74.359694967642</v>
      </c>
      <c r="K46" s="338">
        <v>68.225358843955107</v>
      </c>
      <c r="L46" s="338">
        <v>55.664270328906007</v>
      </c>
      <c r="M46" s="338">
        <v>73.58472008744279</v>
      </c>
      <c r="N46" s="338">
        <v>42.047742220445365</v>
      </c>
      <c r="O46" s="339">
        <v>47.039360042480325</v>
      </c>
      <c r="P46" s="338">
        <v>61</v>
      </c>
      <c r="Q46" s="533">
        <v>70</v>
      </c>
      <c r="R46" s="533">
        <v>68</v>
      </c>
      <c r="S46" s="276">
        <v>43</v>
      </c>
      <c r="T46" s="276">
        <v>22</v>
      </c>
      <c r="U46" s="9">
        <v>0</v>
      </c>
      <c r="V46" s="428">
        <v>43</v>
      </c>
      <c r="W46" s="266">
        <v>22</v>
      </c>
      <c r="X46" s="266">
        <v>0</v>
      </c>
    </row>
    <row r="47" spans="1:26" s="65" customFormat="1" ht="13.5" x14ac:dyDescent="0.25">
      <c r="A47" s="72" t="s">
        <v>28</v>
      </c>
      <c r="B47" s="338">
        <v>183.56436899832445</v>
      </c>
      <c r="C47" s="338">
        <v>181.66575057702693</v>
      </c>
      <c r="D47" s="338">
        <v>161.98331337859739</v>
      </c>
      <c r="E47" s="338">
        <v>175.55738933395287</v>
      </c>
      <c r="F47" s="338">
        <v>122.73043359871701</v>
      </c>
      <c r="G47" s="338">
        <v>165.10025117732374</v>
      </c>
      <c r="H47" s="338">
        <v>125.60419256955731</v>
      </c>
      <c r="I47" s="338">
        <v>131.1441985497728</v>
      </c>
      <c r="J47" s="338">
        <v>123.36833132544909</v>
      </c>
      <c r="K47" s="338">
        <v>93.624733841111009</v>
      </c>
      <c r="L47" s="338">
        <v>120.71744615841055</v>
      </c>
      <c r="M47" s="338">
        <v>118.89178048886015</v>
      </c>
      <c r="N47" s="338">
        <v>91.221438386612576</v>
      </c>
      <c r="O47" s="339">
        <v>90.411357645429874</v>
      </c>
      <c r="P47" s="338">
        <v>92</v>
      </c>
      <c r="Q47" s="533">
        <v>103</v>
      </c>
      <c r="R47" s="533">
        <v>94</v>
      </c>
      <c r="S47" s="276">
        <v>58</v>
      </c>
      <c r="T47" s="276">
        <v>36</v>
      </c>
      <c r="U47" s="9">
        <v>0</v>
      </c>
      <c r="V47" s="428">
        <v>50</v>
      </c>
      <c r="W47" s="266">
        <v>29</v>
      </c>
      <c r="X47" s="266">
        <v>0</v>
      </c>
    </row>
    <row r="48" spans="1:26" ht="13.5" x14ac:dyDescent="0.25">
      <c r="G48" s="296"/>
      <c r="H48" s="296"/>
      <c r="I48" s="296"/>
      <c r="J48" s="296"/>
      <c r="K48" s="296"/>
      <c r="L48" s="296"/>
      <c r="M48" s="296"/>
      <c r="N48" s="296"/>
      <c r="O48" s="296"/>
      <c r="P48" s="296"/>
      <c r="Q48" s="296"/>
      <c r="R48" s="296"/>
      <c r="S48" s="452">
        <f t="shared" ref="S48:U48" si="0">SUM(S14:S47)</f>
        <v>2241</v>
      </c>
      <c r="T48" s="452">
        <f t="shared" si="0"/>
        <v>1462</v>
      </c>
      <c r="U48" s="452">
        <f t="shared" si="0"/>
        <v>0</v>
      </c>
      <c r="V48" s="452">
        <f t="shared" ref="V48:X48" si="1">SUM(V14:V47)</f>
        <v>2147</v>
      </c>
      <c r="W48" s="452">
        <f t="shared" si="1"/>
        <v>1316</v>
      </c>
      <c r="X48" s="452">
        <f t="shared" si="1"/>
        <v>0</v>
      </c>
      <c r="Y48" s="297"/>
      <c r="Z48" s="297"/>
    </row>
    <row r="49" spans="1:27" ht="13.5" x14ac:dyDescent="0.25">
      <c r="A49" s="664" t="s">
        <v>241</v>
      </c>
      <c r="B49" s="664"/>
      <c r="C49" s="664"/>
      <c r="D49" s="664"/>
      <c r="E49" s="664"/>
      <c r="F49" s="664"/>
      <c r="G49" s="664"/>
      <c r="H49" s="664"/>
      <c r="I49" s="664"/>
      <c r="J49" s="664"/>
      <c r="K49" s="664"/>
      <c r="L49" s="664"/>
      <c r="M49" s="664"/>
      <c r="N49" s="664"/>
      <c r="O49" s="664"/>
      <c r="P49" s="664"/>
      <c r="Q49" s="664"/>
      <c r="R49" s="664"/>
      <c r="S49" s="664"/>
      <c r="T49" s="664"/>
      <c r="U49" s="664"/>
      <c r="V49" s="388"/>
      <c r="W49" s="388"/>
      <c r="X49" s="388"/>
      <c r="Y49" s="108"/>
      <c r="Z49" s="108"/>
      <c r="AA49" s="108"/>
    </row>
    <row r="50" spans="1:27" ht="13.5" x14ac:dyDescent="0.25">
      <c r="A50" s="295" t="s">
        <v>237</v>
      </c>
      <c r="B50" s="20"/>
      <c r="C50" s="20"/>
      <c r="D50" s="20"/>
      <c r="E50" s="20"/>
      <c r="F50" s="20"/>
      <c r="G50" s="20"/>
      <c r="H50" s="20"/>
      <c r="I50" s="20"/>
      <c r="J50" s="20"/>
      <c r="K50" s="20"/>
      <c r="L50" s="20"/>
      <c r="M50" s="20"/>
      <c r="N50" s="20"/>
      <c r="O50" s="20"/>
      <c r="P50" s="20"/>
      <c r="Q50" s="20"/>
      <c r="R50" s="20"/>
      <c r="S50" s="295"/>
      <c r="T50" s="295"/>
      <c r="U50" s="20"/>
      <c r="V50" s="20"/>
      <c r="W50" s="20"/>
      <c r="X50" s="20"/>
    </row>
    <row r="51" spans="1:27" ht="13.5" x14ac:dyDescent="0.25">
      <c r="A51" s="109" t="s">
        <v>304</v>
      </c>
    </row>
    <row r="52" spans="1:27" ht="16.5" x14ac:dyDescent="0.3">
      <c r="A52" s="281"/>
      <c r="B52" s="281"/>
      <c r="C52" s="281"/>
      <c r="D52" s="281"/>
      <c r="E52" s="281"/>
      <c r="F52" s="281"/>
      <c r="G52" s="281"/>
      <c r="H52" s="281"/>
      <c r="I52" s="281"/>
      <c r="J52" s="281"/>
      <c r="K52" s="281"/>
      <c r="L52" s="281"/>
      <c r="M52" s="281"/>
      <c r="N52" s="281"/>
      <c r="O52" s="281"/>
      <c r="P52" s="489"/>
      <c r="Q52" s="281"/>
      <c r="R52" s="526"/>
      <c r="S52" s="281"/>
      <c r="T52" s="281"/>
      <c r="U52" s="281"/>
      <c r="V52" s="387"/>
      <c r="W52" s="387"/>
      <c r="X52" s="387"/>
    </row>
    <row r="53" spans="1:27" ht="28.5" customHeight="1" x14ac:dyDescent="0.3">
      <c r="A53" s="662" t="s">
        <v>238</v>
      </c>
      <c r="B53" s="663"/>
      <c r="C53" s="663"/>
      <c r="D53" s="663"/>
      <c r="E53" s="663"/>
      <c r="F53" s="663"/>
      <c r="G53" s="663"/>
      <c r="H53" s="663"/>
      <c r="I53" s="663"/>
      <c r="J53" s="663"/>
      <c r="K53" s="663"/>
      <c r="L53" s="663"/>
      <c r="M53" s="663"/>
      <c r="N53" s="663"/>
      <c r="O53" s="663"/>
      <c r="P53" s="663"/>
      <c r="Q53" s="663"/>
      <c r="R53" s="663"/>
      <c r="S53" s="663"/>
      <c r="T53" s="663"/>
      <c r="U53" s="663"/>
      <c r="V53" s="387"/>
      <c r="W53" s="387"/>
      <c r="X53" s="387"/>
    </row>
    <row r="54" spans="1:27" ht="16.5" x14ac:dyDescent="0.3">
      <c r="A54" s="663"/>
      <c r="B54" s="663"/>
      <c r="C54" s="663"/>
      <c r="D54" s="663"/>
      <c r="E54" s="663"/>
      <c r="F54" s="663"/>
      <c r="G54" s="663"/>
      <c r="H54" s="663"/>
      <c r="I54" s="663"/>
      <c r="J54" s="663"/>
      <c r="K54" s="663"/>
      <c r="L54" s="663"/>
      <c r="M54" s="663"/>
      <c r="N54" s="663"/>
      <c r="O54" s="663"/>
      <c r="P54" s="663"/>
      <c r="Q54" s="663"/>
      <c r="R54" s="663"/>
      <c r="S54" s="663"/>
      <c r="T54" s="663"/>
      <c r="U54" s="663"/>
      <c r="V54" s="387"/>
      <c r="W54" s="387"/>
      <c r="X54" s="387"/>
    </row>
    <row r="55" spans="1:27" ht="16.5" x14ac:dyDescent="0.3">
      <c r="A55" s="292" t="s">
        <v>233</v>
      </c>
      <c r="B55" s="281"/>
      <c r="C55" s="281"/>
      <c r="D55" s="281"/>
      <c r="E55" s="281"/>
      <c r="F55" s="281"/>
      <c r="G55" s="281"/>
      <c r="H55" s="281"/>
      <c r="I55" s="281"/>
      <c r="J55" s="281"/>
      <c r="K55" s="281"/>
      <c r="L55" s="281"/>
      <c r="M55" s="281"/>
      <c r="N55" s="281"/>
      <c r="O55" s="281"/>
      <c r="P55" s="489"/>
      <c r="Q55" s="281"/>
      <c r="R55" s="526"/>
      <c r="S55" s="281"/>
      <c r="T55" s="281"/>
      <c r="U55" s="281"/>
      <c r="V55" s="387"/>
      <c r="W55" s="387"/>
      <c r="X55" s="387"/>
    </row>
    <row r="57" spans="1:27" ht="13.5" x14ac:dyDescent="0.25">
      <c r="A57" s="20" t="s">
        <v>140</v>
      </c>
    </row>
    <row r="58" spans="1:27" ht="13.5" x14ac:dyDescent="0.25">
      <c r="A58" s="109" t="s">
        <v>141</v>
      </c>
    </row>
    <row r="59" spans="1:27" ht="13.5" x14ac:dyDescent="0.25">
      <c r="A59" s="109" t="s">
        <v>232</v>
      </c>
    </row>
    <row r="61" spans="1:27" ht="13.5" x14ac:dyDescent="0.25">
      <c r="A61" s="20" t="s">
        <v>240</v>
      </c>
    </row>
    <row r="62" spans="1:27" ht="13.5" x14ac:dyDescent="0.25">
      <c r="A62" s="20" t="s">
        <v>230</v>
      </c>
    </row>
  </sheetData>
  <mergeCells count="7">
    <mergeCell ref="V11:X11"/>
    <mergeCell ref="B10:U10"/>
    <mergeCell ref="B11:O11"/>
    <mergeCell ref="A53:U54"/>
    <mergeCell ref="S11:U11"/>
    <mergeCell ref="A49:U49"/>
    <mergeCell ref="P11:R11"/>
  </mergeCells>
  <hyperlinks>
    <hyperlink ref="AA2" location="Contents!A1" display="Back to contents" xr:uid="{00000000-0004-0000-0600-000000000000}"/>
    <hyperlink ref="Z2" location="'Outcome 1b cycle network access'!A1" display="Back" xr:uid="{00000000-0004-0000-0600-000001000000}"/>
    <hyperlink ref="AB2" location="'Outcome 3a reduce traffic'!A1" display="Next" xr:uid="{00000000-0004-0000-0600-000002000000}"/>
    <hyperlink ref="A58" r:id="rId1" xr:uid="{00000000-0004-0000-0600-000003000000}"/>
    <hyperlink ref="A59" r:id="rId2" xr:uid="{00000000-0004-0000-0600-000004000000}"/>
    <hyperlink ref="A51" r:id="rId3" xr:uid="{00000000-0004-0000-0600-000005000000}"/>
    <hyperlink ref="AA3" location="'Borough dashboard'!A1" display="Back to borough dashboard" xr:uid="{00000000-0004-0000-0600-000006000000}"/>
  </hyperlinks>
  <pageMargins left="0.70866141732283472" right="0.70866141732283472" top="0.74803149606299213" bottom="0.74803149606299213" header="0.31496062992125984" footer="0.31496062992125984"/>
  <pageSetup paperSize="9" scale="54"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008D48"/>
    <pageSetUpPr fitToPage="1"/>
  </sheetPr>
  <dimension ref="A1:AC90"/>
  <sheetViews>
    <sheetView zoomScaleNormal="100" workbookViewId="0"/>
  </sheetViews>
  <sheetFormatPr defaultRowHeight="15" outlineLevelRow="1" outlineLevelCol="1" x14ac:dyDescent="0.2"/>
  <cols>
    <col min="1" max="1" width="20.33203125" style="1" customWidth="1"/>
    <col min="2" max="14" width="8.109375" style="1" hidden="1" customWidth="1" outlineLevel="1"/>
    <col min="15" max="15" width="8.109375" style="1" customWidth="1" collapsed="1"/>
    <col min="16" max="19" width="8.109375" style="1" customWidth="1"/>
    <col min="20" max="21" width="11.21875" style="1" customWidth="1"/>
    <col min="22" max="22" width="8.88671875" style="1"/>
    <col min="23" max="24" width="10.44140625" style="1" customWidth="1"/>
    <col min="25" max="25" width="9.33203125" style="1" customWidth="1"/>
    <col min="26" max="26" width="4.44140625" style="1" customWidth="1"/>
    <col min="27" max="27" width="8.88671875" style="1"/>
    <col min="28" max="28" width="20.33203125" style="1" customWidth="1"/>
    <col min="29" max="16384" width="8.88671875" style="1"/>
  </cols>
  <sheetData>
    <row r="1" spans="1:29" s="210" customFormat="1" ht="20.25" x14ac:dyDescent="0.4">
      <c r="A1" s="303" t="s">
        <v>58</v>
      </c>
      <c r="B1" s="208"/>
      <c r="C1" s="208"/>
      <c r="D1" s="208"/>
      <c r="E1" s="208"/>
      <c r="F1" s="208"/>
      <c r="G1" s="208"/>
      <c r="H1" s="208"/>
      <c r="I1" s="208"/>
      <c r="J1" s="208"/>
      <c r="K1" s="208"/>
      <c r="L1" s="208"/>
      <c r="M1" s="208"/>
      <c r="N1" s="208"/>
      <c r="O1" s="209"/>
      <c r="P1" s="209"/>
      <c r="Q1" s="209"/>
      <c r="R1" s="209"/>
      <c r="S1" s="209"/>
      <c r="T1" s="209"/>
      <c r="U1" s="209"/>
      <c r="V1" s="209"/>
      <c r="W1" s="209"/>
      <c r="X1" s="209"/>
      <c r="Y1" s="209"/>
      <c r="Z1" s="209"/>
      <c r="AA1" s="209"/>
      <c r="AB1" s="209"/>
      <c r="AC1" s="209"/>
    </row>
    <row r="2" spans="1:29" s="238" customFormat="1" ht="16.5" x14ac:dyDescent="0.2">
      <c r="A2" s="245" t="s">
        <v>178</v>
      </c>
      <c r="B2" s="245"/>
      <c r="C2" s="245"/>
      <c r="D2" s="245"/>
      <c r="E2" s="245"/>
      <c r="F2" s="245"/>
      <c r="G2" s="245"/>
      <c r="H2" s="245"/>
      <c r="I2" s="245"/>
      <c r="J2" s="245"/>
      <c r="K2" s="245"/>
      <c r="L2" s="245"/>
      <c r="M2" s="245"/>
      <c r="N2" s="245"/>
      <c r="O2" s="246"/>
      <c r="P2" s="246"/>
      <c r="Q2" s="246"/>
      <c r="R2" s="246"/>
      <c r="S2" s="246"/>
      <c r="T2" s="246"/>
      <c r="U2" s="246"/>
      <c r="V2" s="246"/>
      <c r="W2" s="246"/>
      <c r="X2" s="246"/>
      <c r="Y2" s="246"/>
      <c r="Z2" s="246"/>
      <c r="AA2" s="235" t="s">
        <v>101</v>
      </c>
      <c r="AB2" s="235" t="s">
        <v>83</v>
      </c>
      <c r="AC2" s="235" t="s">
        <v>102</v>
      </c>
    </row>
    <row r="3" spans="1:29" s="238" customFormat="1" ht="16.5" x14ac:dyDescent="0.2">
      <c r="A3" s="239" t="s">
        <v>63</v>
      </c>
      <c r="B3" s="239"/>
      <c r="C3" s="239"/>
      <c r="D3" s="239"/>
      <c r="E3" s="239"/>
      <c r="F3" s="239"/>
      <c r="G3" s="239"/>
      <c r="H3" s="239"/>
      <c r="I3" s="239"/>
      <c r="J3" s="239"/>
      <c r="K3" s="239"/>
      <c r="L3" s="239"/>
      <c r="M3" s="239"/>
      <c r="N3" s="239"/>
      <c r="AB3" s="235" t="s">
        <v>261</v>
      </c>
    </row>
    <row r="4" spans="1:29" s="238" customFormat="1" ht="16.5" x14ac:dyDescent="0.2">
      <c r="A4" s="239" t="s">
        <v>179</v>
      </c>
      <c r="B4" s="239"/>
      <c r="C4" s="239"/>
      <c r="D4" s="239"/>
      <c r="E4" s="239"/>
      <c r="F4" s="239"/>
      <c r="G4" s="239"/>
      <c r="H4" s="239"/>
      <c r="I4" s="239"/>
      <c r="J4" s="239"/>
      <c r="K4" s="239"/>
      <c r="L4" s="239"/>
      <c r="M4" s="239"/>
      <c r="N4" s="239"/>
    </row>
    <row r="5" spans="1:29" s="238" customFormat="1" ht="16.5" x14ac:dyDescent="0.2">
      <c r="A5" s="239" t="s">
        <v>180</v>
      </c>
      <c r="B5" s="239"/>
      <c r="C5" s="239"/>
      <c r="D5" s="239"/>
      <c r="E5" s="239"/>
      <c r="F5" s="239"/>
      <c r="G5" s="239"/>
      <c r="H5" s="239"/>
      <c r="I5" s="239"/>
      <c r="J5" s="239"/>
      <c r="K5" s="239"/>
      <c r="L5" s="239"/>
      <c r="M5" s="239"/>
      <c r="N5" s="239"/>
    </row>
    <row r="7" spans="1:29" x14ac:dyDescent="0.2">
      <c r="A7" s="27"/>
      <c r="B7" s="27"/>
      <c r="C7" s="27"/>
      <c r="D7" s="27"/>
      <c r="E7" s="27"/>
      <c r="F7" s="27"/>
      <c r="G7" s="27"/>
      <c r="H7" s="27"/>
      <c r="I7" s="27"/>
      <c r="J7" s="27"/>
      <c r="K7" s="27"/>
      <c r="L7" s="27"/>
      <c r="M7" s="27"/>
      <c r="N7" s="27"/>
      <c r="O7" s="608" t="s">
        <v>117</v>
      </c>
      <c r="P7" s="608"/>
      <c r="Q7" s="608"/>
      <c r="R7" s="608"/>
      <c r="S7" s="608"/>
      <c r="T7" s="608"/>
      <c r="U7" s="608"/>
      <c r="V7" s="608"/>
      <c r="W7" s="608"/>
      <c r="X7" s="385"/>
      <c r="Y7" s="385"/>
    </row>
    <row r="8" spans="1:29" x14ac:dyDescent="0.2">
      <c r="B8" s="602" t="s">
        <v>313</v>
      </c>
      <c r="C8" s="602"/>
      <c r="D8" s="602"/>
      <c r="E8" s="602"/>
      <c r="F8" s="602"/>
      <c r="G8" s="602"/>
      <c r="H8" s="602"/>
      <c r="I8" s="602"/>
      <c r="J8" s="602"/>
      <c r="K8" s="602"/>
      <c r="L8" s="602"/>
      <c r="M8" s="602"/>
      <c r="N8" s="602"/>
      <c r="O8" s="602"/>
      <c r="P8" s="602"/>
      <c r="Q8" s="602"/>
      <c r="R8" s="602"/>
      <c r="S8" s="626"/>
      <c r="T8" s="617" t="s">
        <v>53</v>
      </c>
      <c r="U8" s="605"/>
      <c r="V8" s="605"/>
      <c r="W8" s="669"/>
      <c r="X8" s="617" t="s">
        <v>265</v>
      </c>
      <c r="Y8" s="605"/>
      <c r="AB8" s="392"/>
    </row>
    <row r="9" spans="1:29" ht="27" x14ac:dyDescent="0.2">
      <c r="A9" s="3" t="s">
        <v>0</v>
      </c>
      <c r="B9" s="34">
        <v>2001</v>
      </c>
      <c r="C9" s="34">
        <v>2002</v>
      </c>
      <c r="D9" s="34">
        <v>2003</v>
      </c>
      <c r="E9" s="34">
        <v>2004</v>
      </c>
      <c r="F9" s="34">
        <v>2005</v>
      </c>
      <c r="G9" s="34">
        <v>2006</v>
      </c>
      <c r="H9" s="34">
        <v>2007</v>
      </c>
      <c r="I9" s="34">
        <v>2008</v>
      </c>
      <c r="J9" s="34">
        <v>2009</v>
      </c>
      <c r="K9" s="34">
        <v>2010</v>
      </c>
      <c r="L9" s="34">
        <v>2011</v>
      </c>
      <c r="M9" s="34">
        <v>2012</v>
      </c>
      <c r="N9" s="34">
        <v>2013</v>
      </c>
      <c r="O9" s="320">
        <v>2014</v>
      </c>
      <c r="P9" s="320">
        <v>2015</v>
      </c>
      <c r="Q9" s="320">
        <v>2016</v>
      </c>
      <c r="R9" s="320">
        <v>2017</v>
      </c>
      <c r="S9" s="61">
        <v>2018</v>
      </c>
      <c r="T9" s="91" t="s">
        <v>111</v>
      </c>
      <c r="U9" s="92" t="s">
        <v>110</v>
      </c>
      <c r="V9" s="4">
        <v>2021</v>
      </c>
      <c r="W9" s="4">
        <v>2041</v>
      </c>
      <c r="X9" s="429">
        <v>2021</v>
      </c>
      <c r="Y9" s="83">
        <v>2041</v>
      </c>
    </row>
    <row r="10" spans="1:29" x14ac:dyDescent="0.2">
      <c r="A10" s="70" t="s">
        <v>33</v>
      </c>
      <c r="B10" s="76"/>
      <c r="C10" s="76"/>
      <c r="D10" s="76"/>
      <c r="E10" s="76"/>
      <c r="F10" s="76"/>
      <c r="G10" s="76"/>
      <c r="H10" s="76"/>
      <c r="I10" s="76"/>
      <c r="J10" s="76"/>
      <c r="K10" s="76"/>
      <c r="L10" s="76"/>
      <c r="M10" s="76"/>
      <c r="N10" s="76"/>
      <c r="O10" s="344"/>
      <c r="P10" s="344"/>
      <c r="Q10" s="344"/>
      <c r="R10" s="344"/>
      <c r="S10" s="77"/>
      <c r="T10" s="58"/>
      <c r="U10" s="58"/>
      <c r="V10" s="58"/>
      <c r="W10" s="58"/>
      <c r="X10" s="434"/>
      <c r="Y10" s="58"/>
    </row>
    <row r="11" spans="1:29" ht="15.75" x14ac:dyDescent="0.25">
      <c r="A11" s="668" t="s">
        <v>6</v>
      </c>
      <c r="B11" s="73">
        <v>605</v>
      </c>
      <c r="C11" s="73">
        <v>595</v>
      </c>
      <c r="D11" s="73">
        <v>593</v>
      </c>
      <c r="E11" s="73">
        <v>574</v>
      </c>
      <c r="F11" s="73">
        <v>510</v>
      </c>
      <c r="G11" s="73">
        <v>512</v>
      </c>
      <c r="H11" s="73">
        <v>512</v>
      </c>
      <c r="I11" s="73">
        <v>495</v>
      </c>
      <c r="J11" s="73">
        <v>498</v>
      </c>
      <c r="K11" s="73">
        <v>478</v>
      </c>
      <c r="L11" s="73">
        <v>466</v>
      </c>
      <c r="M11" s="73">
        <v>445</v>
      </c>
      <c r="N11" s="73">
        <v>443</v>
      </c>
      <c r="O11" s="345">
        <v>450</v>
      </c>
      <c r="P11" s="345">
        <v>450</v>
      </c>
      <c r="Q11" s="345">
        <v>449</v>
      </c>
      <c r="R11" s="345">
        <v>447</v>
      </c>
      <c r="S11" s="74">
        <v>438</v>
      </c>
      <c r="T11" s="88">
        <v>0</v>
      </c>
      <c r="U11" s="88">
        <v>-0.15</v>
      </c>
      <c r="V11" s="12">
        <v>450</v>
      </c>
      <c r="W11" s="12">
        <v>382</v>
      </c>
      <c r="X11" s="435">
        <v>428</v>
      </c>
      <c r="Y11" s="436">
        <v>360</v>
      </c>
      <c r="Z11" s="25"/>
    </row>
    <row r="12" spans="1:29" ht="15.75" x14ac:dyDescent="0.25">
      <c r="A12" s="668"/>
      <c r="B12" s="73"/>
      <c r="C12" s="73"/>
      <c r="D12" s="73"/>
      <c r="E12" s="73"/>
      <c r="F12" s="73"/>
      <c r="G12" s="73"/>
      <c r="H12" s="73"/>
      <c r="I12" s="73"/>
      <c r="J12" s="73"/>
      <c r="K12" s="73"/>
      <c r="L12" s="73"/>
      <c r="M12" s="73"/>
      <c r="N12" s="73"/>
      <c r="O12" s="345"/>
      <c r="P12" s="345"/>
      <c r="Q12" s="345"/>
      <c r="R12" s="345"/>
      <c r="S12" s="74"/>
      <c r="T12" s="12"/>
      <c r="U12" s="88">
        <v>-0.2</v>
      </c>
      <c r="V12" s="12">
        <v>450</v>
      </c>
      <c r="W12" s="12">
        <v>360</v>
      </c>
      <c r="X12" s="435">
        <v>405</v>
      </c>
      <c r="Y12" s="436">
        <v>339</v>
      </c>
      <c r="Z12" s="25"/>
    </row>
    <row r="13" spans="1:29" ht="15.75" x14ac:dyDescent="0.25">
      <c r="A13" s="668" t="s">
        <v>1</v>
      </c>
      <c r="B13" s="73">
        <v>204</v>
      </c>
      <c r="C13" s="73">
        <v>195</v>
      </c>
      <c r="D13" s="73">
        <v>193</v>
      </c>
      <c r="E13" s="73">
        <v>198</v>
      </c>
      <c r="F13" s="73">
        <v>193</v>
      </c>
      <c r="G13" s="73">
        <v>196</v>
      </c>
      <c r="H13" s="73">
        <v>192</v>
      </c>
      <c r="I13" s="73">
        <v>177</v>
      </c>
      <c r="J13" s="73">
        <v>169</v>
      </c>
      <c r="K13" s="73">
        <v>166</v>
      </c>
      <c r="L13" s="73">
        <v>162</v>
      </c>
      <c r="M13" s="73">
        <v>157</v>
      </c>
      <c r="N13" s="73">
        <v>156</v>
      </c>
      <c r="O13" s="345">
        <v>160</v>
      </c>
      <c r="P13" s="345">
        <v>160</v>
      </c>
      <c r="Q13" s="345">
        <v>154</v>
      </c>
      <c r="R13" s="345">
        <v>150</v>
      </c>
      <c r="S13" s="74">
        <v>145</v>
      </c>
      <c r="T13" s="88">
        <v>-0.05</v>
      </c>
      <c r="U13" s="88">
        <v>-0.15</v>
      </c>
      <c r="V13" s="12">
        <v>152</v>
      </c>
      <c r="W13" s="12">
        <v>136</v>
      </c>
      <c r="X13" s="435" t="s">
        <v>264</v>
      </c>
      <c r="Y13" s="436" t="s">
        <v>264</v>
      </c>
      <c r="Z13" s="25"/>
    </row>
    <row r="14" spans="1:29" ht="15.75" x14ac:dyDescent="0.25">
      <c r="A14" s="668"/>
      <c r="B14" s="73"/>
      <c r="C14" s="73"/>
      <c r="D14" s="73"/>
      <c r="E14" s="73"/>
      <c r="F14" s="73"/>
      <c r="G14" s="73"/>
      <c r="H14" s="73"/>
      <c r="I14" s="73"/>
      <c r="J14" s="73"/>
      <c r="K14" s="73"/>
      <c r="L14" s="73"/>
      <c r="M14" s="73"/>
      <c r="N14" s="73"/>
      <c r="O14" s="345"/>
      <c r="P14" s="345"/>
      <c r="Q14" s="345"/>
      <c r="R14" s="345"/>
      <c r="S14" s="74"/>
      <c r="T14" s="88">
        <v>-0.1</v>
      </c>
      <c r="U14" s="88">
        <v>-0.2</v>
      </c>
      <c r="V14" s="12">
        <v>144</v>
      </c>
      <c r="W14" s="12">
        <v>128</v>
      </c>
      <c r="X14" s="435" t="s">
        <v>264</v>
      </c>
      <c r="Y14" s="436">
        <v>80</v>
      </c>
      <c r="Z14" s="25"/>
    </row>
    <row r="15" spans="1:29" ht="15.75" x14ac:dyDescent="0.25">
      <c r="A15" s="667" t="s">
        <v>11</v>
      </c>
      <c r="B15" s="73">
        <v>555</v>
      </c>
      <c r="C15" s="73">
        <v>561</v>
      </c>
      <c r="D15" s="73">
        <v>551</v>
      </c>
      <c r="E15" s="73">
        <v>533</v>
      </c>
      <c r="F15" s="73">
        <v>523</v>
      </c>
      <c r="G15" s="73">
        <v>543</v>
      </c>
      <c r="H15" s="73">
        <v>540</v>
      </c>
      <c r="I15" s="73">
        <v>527</v>
      </c>
      <c r="J15" s="73">
        <v>514</v>
      </c>
      <c r="K15" s="73">
        <v>507</v>
      </c>
      <c r="L15" s="73">
        <v>482</v>
      </c>
      <c r="M15" s="73">
        <v>471</v>
      </c>
      <c r="N15" s="73">
        <v>457</v>
      </c>
      <c r="O15" s="345">
        <v>464</v>
      </c>
      <c r="P15" s="345">
        <v>465</v>
      </c>
      <c r="Q15" s="345">
        <v>470</v>
      </c>
      <c r="R15" s="345">
        <v>458</v>
      </c>
      <c r="S15" s="74">
        <v>445</v>
      </c>
      <c r="T15" s="88">
        <v>0</v>
      </c>
      <c r="U15" s="88">
        <v>-0.15</v>
      </c>
      <c r="V15" s="12">
        <v>465</v>
      </c>
      <c r="W15" s="12">
        <v>395</v>
      </c>
      <c r="X15" s="435">
        <v>465</v>
      </c>
      <c r="Y15" s="436" t="s">
        <v>264</v>
      </c>
      <c r="Z15" s="25"/>
      <c r="AA15" s="25"/>
    </row>
    <row r="16" spans="1:29" ht="15.75" x14ac:dyDescent="0.25">
      <c r="A16" s="666"/>
      <c r="B16" s="73"/>
      <c r="C16" s="73"/>
      <c r="D16" s="73"/>
      <c r="E16" s="73"/>
      <c r="F16" s="73"/>
      <c r="G16" s="73"/>
      <c r="H16" s="73"/>
      <c r="I16" s="73"/>
      <c r="J16" s="73"/>
      <c r="K16" s="73"/>
      <c r="L16" s="73"/>
      <c r="M16" s="73"/>
      <c r="N16" s="73"/>
      <c r="O16" s="345"/>
      <c r="P16" s="345"/>
      <c r="Q16" s="345"/>
      <c r="R16" s="345"/>
      <c r="S16" s="74"/>
      <c r="T16" s="12"/>
      <c r="U16" s="88">
        <v>-0.2</v>
      </c>
      <c r="V16" s="12">
        <v>465</v>
      </c>
      <c r="W16" s="12">
        <v>372</v>
      </c>
      <c r="X16" s="435">
        <v>465</v>
      </c>
      <c r="Y16" s="436">
        <v>372</v>
      </c>
      <c r="Z16" s="25"/>
      <c r="AA16" s="25"/>
    </row>
    <row r="17" spans="1:26" ht="15.75" x14ac:dyDescent="0.25">
      <c r="A17" s="665" t="s">
        <v>31</v>
      </c>
      <c r="B17" s="73">
        <v>600</v>
      </c>
      <c r="C17" s="73">
        <v>602</v>
      </c>
      <c r="D17" s="73">
        <v>599</v>
      </c>
      <c r="E17" s="73">
        <v>600</v>
      </c>
      <c r="F17" s="73">
        <v>579</v>
      </c>
      <c r="G17" s="73">
        <v>594</v>
      </c>
      <c r="H17" s="73">
        <v>591</v>
      </c>
      <c r="I17" s="73">
        <v>562</v>
      </c>
      <c r="J17" s="73">
        <v>567</v>
      </c>
      <c r="K17" s="73">
        <v>554</v>
      </c>
      <c r="L17" s="73">
        <v>531</v>
      </c>
      <c r="M17" s="73">
        <v>500</v>
      </c>
      <c r="N17" s="73">
        <v>513</v>
      </c>
      <c r="O17" s="345">
        <v>506</v>
      </c>
      <c r="P17" s="345">
        <v>506</v>
      </c>
      <c r="Q17" s="345">
        <v>518</v>
      </c>
      <c r="R17" s="345">
        <v>511</v>
      </c>
      <c r="S17" s="74">
        <v>518</v>
      </c>
      <c r="T17" s="88">
        <v>0</v>
      </c>
      <c r="U17" s="88">
        <v>-0.15</v>
      </c>
      <c r="V17" s="12">
        <v>506</v>
      </c>
      <c r="W17" s="12">
        <v>430</v>
      </c>
      <c r="X17" s="435">
        <v>506</v>
      </c>
      <c r="Y17" s="436">
        <v>430</v>
      </c>
      <c r="Z17" s="25"/>
    </row>
    <row r="18" spans="1:26" ht="15.75" x14ac:dyDescent="0.25">
      <c r="A18" s="666"/>
      <c r="B18" s="73"/>
      <c r="C18" s="73"/>
      <c r="D18" s="73"/>
      <c r="E18" s="73"/>
      <c r="F18" s="73"/>
      <c r="G18" s="73"/>
      <c r="H18" s="73"/>
      <c r="I18" s="73"/>
      <c r="J18" s="73"/>
      <c r="K18" s="73"/>
      <c r="L18" s="73"/>
      <c r="M18" s="73"/>
      <c r="N18" s="73"/>
      <c r="O18" s="345"/>
      <c r="P18" s="345"/>
      <c r="Q18" s="345"/>
      <c r="R18" s="345"/>
      <c r="S18" s="74"/>
      <c r="T18" s="12"/>
      <c r="U18" s="88">
        <v>-0.2</v>
      </c>
      <c r="V18" s="12">
        <v>506</v>
      </c>
      <c r="W18" s="12">
        <v>405</v>
      </c>
      <c r="X18" s="435">
        <v>506</v>
      </c>
      <c r="Y18" s="436">
        <v>405</v>
      </c>
      <c r="Z18" s="25"/>
    </row>
    <row r="19" spans="1:26" ht="15.75" x14ac:dyDescent="0.25">
      <c r="A19" s="667" t="s">
        <v>12</v>
      </c>
      <c r="B19" s="73">
        <v>619</v>
      </c>
      <c r="C19" s="73">
        <v>615</v>
      </c>
      <c r="D19" s="73">
        <v>619</v>
      </c>
      <c r="E19" s="73">
        <v>601</v>
      </c>
      <c r="F19" s="73">
        <v>601</v>
      </c>
      <c r="G19" s="73">
        <v>603</v>
      </c>
      <c r="H19" s="73">
        <v>602</v>
      </c>
      <c r="I19" s="73">
        <v>572</v>
      </c>
      <c r="J19" s="73">
        <v>554</v>
      </c>
      <c r="K19" s="73">
        <v>544</v>
      </c>
      <c r="L19" s="73">
        <v>539</v>
      </c>
      <c r="M19" s="73">
        <v>532</v>
      </c>
      <c r="N19" s="73">
        <v>530</v>
      </c>
      <c r="O19" s="345">
        <v>538</v>
      </c>
      <c r="P19" s="345">
        <v>538</v>
      </c>
      <c r="Q19" s="345">
        <v>541</v>
      </c>
      <c r="R19" s="345">
        <v>536</v>
      </c>
      <c r="S19" s="74">
        <v>538</v>
      </c>
      <c r="T19" s="88">
        <v>0</v>
      </c>
      <c r="U19" s="88">
        <v>-0.15</v>
      </c>
      <c r="V19" s="12">
        <v>538</v>
      </c>
      <c r="W19" s="12">
        <v>457</v>
      </c>
      <c r="X19" s="435">
        <v>538</v>
      </c>
      <c r="Y19" s="436">
        <v>457</v>
      </c>
      <c r="Z19" s="25"/>
    </row>
    <row r="20" spans="1:26" ht="15.75" x14ac:dyDescent="0.25">
      <c r="A20" s="666"/>
      <c r="B20" s="73"/>
      <c r="C20" s="73"/>
      <c r="D20" s="73"/>
      <c r="E20" s="73"/>
      <c r="F20" s="73"/>
      <c r="G20" s="73"/>
      <c r="H20" s="73"/>
      <c r="I20" s="73"/>
      <c r="J20" s="73"/>
      <c r="K20" s="73"/>
      <c r="L20" s="73"/>
      <c r="M20" s="73"/>
      <c r="N20" s="73"/>
      <c r="O20" s="345"/>
      <c r="P20" s="345"/>
      <c r="Q20" s="345"/>
      <c r="R20" s="345"/>
      <c r="S20" s="74"/>
      <c r="T20" s="12"/>
      <c r="U20" s="88">
        <v>-0.2</v>
      </c>
      <c r="V20" s="12">
        <v>538</v>
      </c>
      <c r="W20" s="12">
        <v>430</v>
      </c>
      <c r="X20" s="435">
        <v>538</v>
      </c>
      <c r="Y20" s="436">
        <v>430</v>
      </c>
      <c r="Z20" s="25"/>
    </row>
    <row r="21" spans="1:26" ht="15.75" x14ac:dyDescent="0.25">
      <c r="A21" s="667" t="s">
        <v>17</v>
      </c>
      <c r="B21" s="73">
        <v>479</v>
      </c>
      <c r="C21" s="73">
        <v>475</v>
      </c>
      <c r="D21" s="73">
        <v>475</v>
      </c>
      <c r="E21" s="73">
        <v>454</v>
      </c>
      <c r="F21" s="73">
        <v>446</v>
      </c>
      <c r="G21" s="73">
        <v>451</v>
      </c>
      <c r="H21" s="73">
        <v>449</v>
      </c>
      <c r="I21" s="73">
        <v>437</v>
      </c>
      <c r="J21" s="73">
        <v>427</v>
      </c>
      <c r="K21" s="73">
        <v>416</v>
      </c>
      <c r="L21" s="73">
        <v>409</v>
      </c>
      <c r="M21" s="73">
        <v>400</v>
      </c>
      <c r="N21" s="73">
        <v>391</v>
      </c>
      <c r="O21" s="345">
        <v>396</v>
      </c>
      <c r="P21" s="345">
        <v>392</v>
      </c>
      <c r="Q21" s="345">
        <v>396</v>
      </c>
      <c r="R21" s="345">
        <v>393</v>
      </c>
      <c r="S21" s="74">
        <v>382</v>
      </c>
      <c r="T21" s="88">
        <v>0</v>
      </c>
      <c r="U21" s="88">
        <v>-0.15</v>
      </c>
      <c r="V21" s="12">
        <v>392</v>
      </c>
      <c r="W21" s="12">
        <v>333</v>
      </c>
      <c r="X21" s="435">
        <v>392</v>
      </c>
      <c r="Y21" s="436">
        <v>333</v>
      </c>
      <c r="Z21" s="25"/>
    </row>
    <row r="22" spans="1:26" ht="15.75" x14ac:dyDescent="0.25">
      <c r="A22" s="666"/>
      <c r="B22" s="73"/>
      <c r="C22" s="73"/>
      <c r="D22" s="73"/>
      <c r="E22" s="73"/>
      <c r="F22" s="73"/>
      <c r="G22" s="73"/>
      <c r="H22" s="73"/>
      <c r="I22" s="73"/>
      <c r="J22" s="73"/>
      <c r="K22" s="73"/>
      <c r="L22" s="73"/>
      <c r="M22" s="73"/>
      <c r="N22" s="73"/>
      <c r="O22" s="345"/>
      <c r="P22" s="345"/>
      <c r="Q22" s="345"/>
      <c r="R22" s="345"/>
      <c r="S22" s="74"/>
      <c r="T22" s="12"/>
      <c r="U22" s="88">
        <v>-0.2</v>
      </c>
      <c r="V22" s="12">
        <v>392</v>
      </c>
      <c r="W22" s="12">
        <v>313</v>
      </c>
      <c r="X22" s="435">
        <v>392</v>
      </c>
      <c r="Y22" s="436" t="s">
        <v>264</v>
      </c>
      <c r="Z22" s="25"/>
    </row>
    <row r="23" spans="1:26" ht="15.75" x14ac:dyDescent="0.25">
      <c r="A23" s="665" t="s">
        <v>32</v>
      </c>
      <c r="B23" s="73">
        <v>584</v>
      </c>
      <c r="C23" s="73">
        <v>580</v>
      </c>
      <c r="D23" s="73">
        <v>569</v>
      </c>
      <c r="E23" s="73">
        <v>563</v>
      </c>
      <c r="F23" s="73">
        <v>558</v>
      </c>
      <c r="G23" s="73">
        <v>569</v>
      </c>
      <c r="H23" s="73">
        <v>546</v>
      </c>
      <c r="I23" s="73">
        <v>530</v>
      </c>
      <c r="J23" s="73">
        <v>528</v>
      </c>
      <c r="K23" s="73">
        <v>525</v>
      </c>
      <c r="L23" s="73">
        <v>520</v>
      </c>
      <c r="M23" s="73">
        <v>494</v>
      </c>
      <c r="N23" s="73">
        <v>487</v>
      </c>
      <c r="O23" s="345">
        <v>503</v>
      </c>
      <c r="P23" s="345">
        <v>495</v>
      </c>
      <c r="Q23" s="345">
        <v>502</v>
      </c>
      <c r="R23" s="345">
        <v>501</v>
      </c>
      <c r="S23" s="74">
        <v>517</v>
      </c>
      <c r="T23" s="88">
        <v>0</v>
      </c>
      <c r="U23" s="88">
        <v>-0.15</v>
      </c>
      <c r="V23" s="12">
        <v>495</v>
      </c>
      <c r="W23" s="12">
        <v>421</v>
      </c>
      <c r="X23" s="435">
        <v>475</v>
      </c>
      <c r="Y23" s="436">
        <v>421</v>
      </c>
      <c r="Z23" s="25"/>
    </row>
    <row r="24" spans="1:26" ht="15.75" x14ac:dyDescent="0.25">
      <c r="A24" s="666"/>
      <c r="B24" s="73"/>
      <c r="C24" s="73"/>
      <c r="D24" s="73"/>
      <c r="E24" s="73"/>
      <c r="F24" s="73"/>
      <c r="G24" s="73"/>
      <c r="H24" s="73"/>
      <c r="I24" s="73"/>
      <c r="J24" s="73"/>
      <c r="K24" s="73"/>
      <c r="L24" s="73"/>
      <c r="M24" s="73"/>
      <c r="N24" s="73"/>
      <c r="O24" s="345"/>
      <c r="P24" s="345"/>
      <c r="Q24" s="345"/>
      <c r="R24" s="345"/>
      <c r="S24" s="74"/>
      <c r="T24" s="12"/>
      <c r="U24" s="88">
        <v>-0.2</v>
      </c>
      <c r="V24" s="12">
        <v>495</v>
      </c>
      <c r="W24" s="12">
        <v>396</v>
      </c>
      <c r="X24" s="435">
        <v>475</v>
      </c>
      <c r="Y24" s="436">
        <v>396</v>
      </c>
      <c r="Z24" s="25"/>
    </row>
    <row r="25" spans="1:26" ht="15.75" x14ac:dyDescent="0.25">
      <c r="A25" s="667" t="s">
        <v>19</v>
      </c>
      <c r="B25" s="73">
        <v>924</v>
      </c>
      <c r="C25" s="73">
        <v>907</v>
      </c>
      <c r="D25" s="73">
        <v>887</v>
      </c>
      <c r="E25" s="73">
        <v>855</v>
      </c>
      <c r="F25" s="73">
        <v>835</v>
      </c>
      <c r="G25" s="73">
        <v>832</v>
      </c>
      <c r="H25" s="73">
        <v>832</v>
      </c>
      <c r="I25" s="73">
        <v>807</v>
      </c>
      <c r="J25" s="73">
        <v>781</v>
      </c>
      <c r="K25" s="73">
        <v>756</v>
      </c>
      <c r="L25" s="73">
        <v>746</v>
      </c>
      <c r="M25" s="73">
        <v>718</v>
      </c>
      <c r="N25" s="73">
        <v>704</v>
      </c>
      <c r="O25" s="345">
        <v>716</v>
      </c>
      <c r="P25" s="345">
        <v>715</v>
      </c>
      <c r="Q25" s="345">
        <v>734</v>
      </c>
      <c r="R25" s="345">
        <v>745</v>
      </c>
      <c r="S25" s="74">
        <v>720</v>
      </c>
      <c r="T25" s="88">
        <v>0</v>
      </c>
      <c r="U25" s="88">
        <v>-0.15</v>
      </c>
      <c r="V25" s="12">
        <v>715</v>
      </c>
      <c r="W25" s="12">
        <v>608</v>
      </c>
      <c r="X25" s="435">
        <v>715</v>
      </c>
      <c r="Y25" s="436">
        <v>608</v>
      </c>
      <c r="Z25" s="25"/>
    </row>
    <row r="26" spans="1:26" ht="15.75" x14ac:dyDescent="0.25">
      <c r="A26" s="666"/>
      <c r="B26" s="73"/>
      <c r="C26" s="73"/>
      <c r="D26" s="73"/>
      <c r="E26" s="73"/>
      <c r="F26" s="73"/>
      <c r="G26" s="73"/>
      <c r="H26" s="73"/>
      <c r="I26" s="73"/>
      <c r="J26" s="73"/>
      <c r="K26" s="73"/>
      <c r="L26" s="73"/>
      <c r="M26" s="73"/>
      <c r="N26" s="73"/>
      <c r="O26" s="345"/>
      <c r="P26" s="345"/>
      <c r="Q26" s="345"/>
      <c r="R26" s="345"/>
      <c r="S26" s="74"/>
      <c r="T26" s="12"/>
      <c r="U26" s="88">
        <v>-0.2</v>
      </c>
      <c r="V26" s="12">
        <v>715</v>
      </c>
      <c r="W26" s="12">
        <v>572</v>
      </c>
      <c r="X26" s="435">
        <v>715</v>
      </c>
      <c r="Y26" s="436" t="s">
        <v>264</v>
      </c>
      <c r="Z26" s="25"/>
    </row>
    <row r="27" spans="1:26" ht="15.75" x14ac:dyDescent="0.25">
      <c r="A27" s="667" t="s">
        <v>20</v>
      </c>
      <c r="B27" s="73">
        <v>883</v>
      </c>
      <c r="C27" s="73">
        <v>879</v>
      </c>
      <c r="D27" s="73">
        <v>873</v>
      </c>
      <c r="E27" s="73">
        <v>848</v>
      </c>
      <c r="F27" s="73">
        <v>835</v>
      </c>
      <c r="G27" s="73">
        <v>831</v>
      </c>
      <c r="H27" s="73">
        <v>830</v>
      </c>
      <c r="I27" s="73">
        <v>809</v>
      </c>
      <c r="J27" s="73">
        <v>793</v>
      </c>
      <c r="K27" s="73">
        <v>775</v>
      </c>
      <c r="L27" s="73">
        <v>772</v>
      </c>
      <c r="M27" s="73">
        <v>753</v>
      </c>
      <c r="N27" s="73">
        <v>734</v>
      </c>
      <c r="O27" s="345">
        <v>744</v>
      </c>
      <c r="P27" s="345">
        <v>747</v>
      </c>
      <c r="Q27" s="345">
        <v>766</v>
      </c>
      <c r="R27" s="345">
        <v>764</v>
      </c>
      <c r="S27" s="74">
        <v>736</v>
      </c>
      <c r="T27" s="88">
        <v>0</v>
      </c>
      <c r="U27" s="88">
        <v>-0.15</v>
      </c>
      <c r="V27" s="12">
        <v>747</v>
      </c>
      <c r="W27" s="12">
        <v>635</v>
      </c>
      <c r="X27" s="435">
        <v>747</v>
      </c>
      <c r="Y27" s="436">
        <v>635</v>
      </c>
      <c r="Z27" s="25"/>
    </row>
    <row r="28" spans="1:26" ht="15.75" x14ac:dyDescent="0.25">
      <c r="A28" s="666"/>
      <c r="B28" s="73"/>
      <c r="C28" s="73"/>
      <c r="D28" s="73"/>
      <c r="E28" s="73"/>
      <c r="F28" s="73"/>
      <c r="G28" s="73"/>
      <c r="H28" s="73"/>
      <c r="I28" s="73"/>
      <c r="J28" s="73"/>
      <c r="K28" s="73"/>
      <c r="L28" s="73"/>
      <c r="M28" s="73"/>
      <c r="N28" s="73"/>
      <c r="O28" s="345"/>
      <c r="P28" s="345"/>
      <c r="Q28" s="345"/>
      <c r="R28" s="345"/>
      <c r="S28" s="74"/>
      <c r="T28" s="12"/>
      <c r="U28" s="88">
        <v>-0.2</v>
      </c>
      <c r="V28" s="12">
        <v>747</v>
      </c>
      <c r="W28" s="12">
        <v>598</v>
      </c>
      <c r="X28" s="435">
        <v>747</v>
      </c>
      <c r="Y28" s="436">
        <v>598</v>
      </c>
      <c r="Z28" s="25"/>
    </row>
    <row r="29" spans="1:26" ht="15.75" x14ac:dyDescent="0.25">
      <c r="A29" s="667" t="s">
        <v>22</v>
      </c>
      <c r="B29" s="73">
        <v>893</v>
      </c>
      <c r="C29" s="73">
        <v>877</v>
      </c>
      <c r="D29" s="73">
        <v>882</v>
      </c>
      <c r="E29" s="73">
        <v>901</v>
      </c>
      <c r="F29" s="73">
        <v>931</v>
      </c>
      <c r="G29" s="73">
        <v>960</v>
      </c>
      <c r="H29" s="73">
        <v>970</v>
      </c>
      <c r="I29" s="73">
        <v>951</v>
      </c>
      <c r="J29" s="73">
        <v>975</v>
      </c>
      <c r="K29" s="73">
        <v>944</v>
      </c>
      <c r="L29" s="73">
        <v>904</v>
      </c>
      <c r="M29" s="73">
        <v>886</v>
      </c>
      <c r="N29" s="73">
        <v>834</v>
      </c>
      <c r="O29" s="345">
        <v>889</v>
      </c>
      <c r="P29" s="345">
        <v>905</v>
      </c>
      <c r="Q29" s="345">
        <v>921</v>
      </c>
      <c r="R29" s="345">
        <v>938</v>
      </c>
      <c r="S29" s="74">
        <v>940</v>
      </c>
      <c r="T29" s="88">
        <v>0</v>
      </c>
      <c r="U29" s="88">
        <v>-0.15</v>
      </c>
      <c r="V29" s="12">
        <v>905</v>
      </c>
      <c r="W29" s="12">
        <v>769</v>
      </c>
      <c r="X29" s="435">
        <v>905</v>
      </c>
      <c r="Y29" s="436">
        <v>769</v>
      </c>
      <c r="Z29" s="25"/>
    </row>
    <row r="30" spans="1:26" ht="15.75" x14ac:dyDescent="0.25">
      <c r="A30" s="666"/>
      <c r="B30" s="73"/>
      <c r="C30" s="73"/>
      <c r="D30" s="73"/>
      <c r="E30" s="73"/>
      <c r="F30" s="73"/>
      <c r="G30" s="73"/>
      <c r="H30" s="73"/>
      <c r="I30" s="73"/>
      <c r="J30" s="73"/>
      <c r="K30" s="73"/>
      <c r="L30" s="73"/>
      <c r="M30" s="73"/>
      <c r="N30" s="73"/>
      <c r="O30" s="345"/>
      <c r="P30" s="345"/>
      <c r="Q30" s="345"/>
      <c r="R30" s="345"/>
      <c r="S30" s="74"/>
      <c r="T30" s="12"/>
      <c r="U30" s="88">
        <v>-0.2</v>
      </c>
      <c r="V30" s="12">
        <v>905</v>
      </c>
      <c r="W30" s="12">
        <v>724</v>
      </c>
      <c r="X30" s="435">
        <v>905</v>
      </c>
      <c r="Y30" s="436">
        <v>724</v>
      </c>
      <c r="Z30" s="25"/>
    </row>
    <row r="31" spans="1:26" ht="15.75" x14ac:dyDescent="0.25">
      <c r="A31" s="667" t="s">
        <v>25</v>
      </c>
      <c r="B31" s="73">
        <v>877</v>
      </c>
      <c r="C31" s="73">
        <v>867</v>
      </c>
      <c r="D31" s="73">
        <v>849</v>
      </c>
      <c r="E31" s="73">
        <v>827</v>
      </c>
      <c r="F31" s="73">
        <v>820</v>
      </c>
      <c r="G31" s="73">
        <v>819</v>
      </c>
      <c r="H31" s="73">
        <v>832</v>
      </c>
      <c r="I31" s="73">
        <v>794</v>
      </c>
      <c r="J31" s="73">
        <v>784</v>
      </c>
      <c r="K31" s="73">
        <v>762</v>
      </c>
      <c r="L31" s="73">
        <v>751</v>
      </c>
      <c r="M31" s="73">
        <v>715</v>
      </c>
      <c r="N31" s="73">
        <v>698</v>
      </c>
      <c r="O31" s="345">
        <v>708</v>
      </c>
      <c r="P31" s="345">
        <v>696</v>
      </c>
      <c r="Q31" s="345">
        <v>698</v>
      </c>
      <c r="R31" s="345">
        <v>708</v>
      </c>
      <c r="S31" s="74">
        <v>684</v>
      </c>
      <c r="T31" s="88">
        <v>0</v>
      </c>
      <c r="U31" s="88">
        <v>-0.15</v>
      </c>
      <c r="V31" s="12">
        <v>696</v>
      </c>
      <c r="W31" s="12">
        <v>591</v>
      </c>
      <c r="X31" s="428">
        <v>696</v>
      </c>
      <c r="Y31" s="266">
        <v>591</v>
      </c>
      <c r="Z31" s="25"/>
    </row>
    <row r="32" spans="1:26" ht="15.75" x14ac:dyDescent="0.25">
      <c r="A32" s="666"/>
      <c r="B32" s="73"/>
      <c r="C32" s="73"/>
      <c r="D32" s="73"/>
      <c r="E32" s="73"/>
      <c r="F32" s="73"/>
      <c r="G32" s="73"/>
      <c r="H32" s="73"/>
      <c r="I32" s="73"/>
      <c r="J32" s="73"/>
      <c r="K32" s="73"/>
      <c r="L32" s="73"/>
      <c r="M32" s="73"/>
      <c r="N32" s="73"/>
      <c r="O32" s="345"/>
      <c r="P32" s="345"/>
      <c r="Q32" s="345"/>
      <c r="R32" s="345"/>
      <c r="S32" s="74"/>
      <c r="T32" s="12"/>
      <c r="U32" s="88">
        <v>-0.2</v>
      </c>
      <c r="V32" s="12">
        <v>696</v>
      </c>
      <c r="W32" s="12">
        <v>556</v>
      </c>
      <c r="X32" s="428">
        <v>696</v>
      </c>
      <c r="Y32" s="266">
        <v>556</v>
      </c>
      <c r="Z32" s="25"/>
    </row>
    <row r="33" spans="1:27" ht="15.75" x14ac:dyDescent="0.25">
      <c r="A33" s="667" t="s">
        <v>27</v>
      </c>
      <c r="B33" s="73">
        <v>947</v>
      </c>
      <c r="C33" s="73">
        <v>953</v>
      </c>
      <c r="D33" s="73">
        <v>964</v>
      </c>
      <c r="E33" s="73">
        <v>948</v>
      </c>
      <c r="F33" s="73">
        <v>936</v>
      </c>
      <c r="G33" s="73">
        <v>970</v>
      </c>
      <c r="H33" s="73">
        <v>980</v>
      </c>
      <c r="I33" s="73">
        <v>944</v>
      </c>
      <c r="J33" s="73">
        <v>943</v>
      </c>
      <c r="K33" s="73">
        <v>950</v>
      </c>
      <c r="L33" s="73">
        <v>904</v>
      </c>
      <c r="M33" s="73">
        <v>864</v>
      </c>
      <c r="N33" s="73">
        <v>863</v>
      </c>
      <c r="O33" s="345">
        <v>857</v>
      </c>
      <c r="P33" s="345">
        <v>836</v>
      </c>
      <c r="Q33" s="345">
        <v>858</v>
      </c>
      <c r="R33" s="345">
        <v>872</v>
      </c>
      <c r="S33" s="74">
        <v>870</v>
      </c>
      <c r="T33" s="88">
        <v>0</v>
      </c>
      <c r="U33" s="88">
        <v>-0.15</v>
      </c>
      <c r="V33" s="12">
        <v>836</v>
      </c>
      <c r="W33" s="12">
        <v>710</v>
      </c>
      <c r="X33" s="435">
        <v>836</v>
      </c>
      <c r="Y33" s="436">
        <v>710</v>
      </c>
      <c r="Z33" s="25"/>
    </row>
    <row r="34" spans="1:27" ht="15.75" x14ac:dyDescent="0.25">
      <c r="A34" s="666"/>
      <c r="B34" s="73"/>
      <c r="C34" s="73"/>
      <c r="D34" s="73"/>
      <c r="E34" s="73"/>
      <c r="F34" s="73"/>
      <c r="G34" s="73"/>
      <c r="H34" s="73"/>
      <c r="I34" s="73"/>
      <c r="J34" s="73"/>
      <c r="K34" s="73"/>
      <c r="L34" s="73"/>
      <c r="M34" s="73"/>
      <c r="N34" s="73"/>
      <c r="O34" s="345"/>
      <c r="P34" s="345"/>
      <c r="Q34" s="345"/>
      <c r="R34" s="345"/>
      <c r="S34" s="74"/>
      <c r="T34" s="12"/>
      <c r="U34" s="88">
        <v>-0.2</v>
      </c>
      <c r="V34" s="12">
        <v>836</v>
      </c>
      <c r="W34" s="12">
        <v>669</v>
      </c>
      <c r="X34" s="435">
        <v>836</v>
      </c>
      <c r="Y34" s="436">
        <v>669</v>
      </c>
      <c r="Z34" s="25"/>
    </row>
    <row r="35" spans="1:27" ht="15.75" x14ac:dyDescent="0.25">
      <c r="A35" s="667" t="s">
        <v>29</v>
      </c>
      <c r="B35" s="73">
        <v>1016</v>
      </c>
      <c r="C35" s="73">
        <v>993</v>
      </c>
      <c r="D35" s="73">
        <v>974</v>
      </c>
      <c r="E35" s="73">
        <v>954</v>
      </c>
      <c r="F35" s="73">
        <v>935</v>
      </c>
      <c r="G35" s="73">
        <v>837</v>
      </c>
      <c r="H35" s="73">
        <v>891</v>
      </c>
      <c r="I35" s="73">
        <v>863</v>
      </c>
      <c r="J35" s="73">
        <v>828</v>
      </c>
      <c r="K35" s="73">
        <v>836</v>
      </c>
      <c r="L35" s="73">
        <v>795</v>
      </c>
      <c r="M35" s="73">
        <v>787</v>
      </c>
      <c r="N35" s="73">
        <v>763</v>
      </c>
      <c r="O35" s="345">
        <v>751</v>
      </c>
      <c r="P35" s="345">
        <v>756</v>
      </c>
      <c r="Q35" s="345">
        <v>750</v>
      </c>
      <c r="R35" s="345">
        <v>776</v>
      </c>
      <c r="S35" s="74">
        <v>772</v>
      </c>
      <c r="T35" s="88">
        <v>0</v>
      </c>
      <c r="U35" s="88">
        <v>-0.15</v>
      </c>
      <c r="V35" s="12">
        <v>756</v>
      </c>
      <c r="W35" s="12">
        <v>643</v>
      </c>
      <c r="X35" s="435">
        <v>756</v>
      </c>
      <c r="Y35" s="436">
        <v>642</v>
      </c>
      <c r="Z35" s="25"/>
    </row>
    <row r="36" spans="1:27" ht="15.75" x14ac:dyDescent="0.25">
      <c r="A36" s="666"/>
      <c r="B36" s="73"/>
      <c r="C36" s="73"/>
      <c r="D36" s="73"/>
      <c r="E36" s="73"/>
      <c r="F36" s="73"/>
      <c r="G36" s="73"/>
      <c r="H36" s="73"/>
      <c r="I36" s="73"/>
      <c r="J36" s="73"/>
      <c r="K36" s="73"/>
      <c r="L36" s="73"/>
      <c r="M36" s="73"/>
      <c r="N36" s="73"/>
      <c r="O36" s="345"/>
      <c r="P36" s="345"/>
      <c r="Q36" s="345"/>
      <c r="R36" s="345"/>
      <c r="S36" s="74"/>
      <c r="T36" s="12"/>
      <c r="U36" s="88">
        <v>-0.2</v>
      </c>
      <c r="V36" s="12">
        <v>756</v>
      </c>
      <c r="W36" s="12">
        <v>605</v>
      </c>
      <c r="X36" s="435">
        <v>756</v>
      </c>
      <c r="Y36" s="436">
        <v>605</v>
      </c>
      <c r="Z36" s="25"/>
    </row>
    <row r="37" spans="1:27" ht="15.75" x14ac:dyDescent="0.25">
      <c r="A37" s="668" t="s">
        <v>30</v>
      </c>
      <c r="B37" s="73">
        <v>1033</v>
      </c>
      <c r="C37" s="73">
        <v>1009</v>
      </c>
      <c r="D37" s="73">
        <v>992</v>
      </c>
      <c r="E37" s="73">
        <v>1013</v>
      </c>
      <c r="F37" s="73">
        <v>1016</v>
      </c>
      <c r="G37" s="73">
        <v>1019</v>
      </c>
      <c r="H37" s="73">
        <v>965</v>
      </c>
      <c r="I37" s="73">
        <v>910</v>
      </c>
      <c r="J37" s="73">
        <v>880</v>
      </c>
      <c r="K37" s="73">
        <v>863</v>
      </c>
      <c r="L37" s="73">
        <v>846</v>
      </c>
      <c r="M37" s="73">
        <v>829</v>
      </c>
      <c r="N37" s="73">
        <v>817</v>
      </c>
      <c r="O37" s="345">
        <v>846</v>
      </c>
      <c r="P37" s="345">
        <v>856</v>
      </c>
      <c r="Q37" s="345">
        <v>853</v>
      </c>
      <c r="R37" s="345">
        <v>843</v>
      </c>
      <c r="S37" s="74">
        <v>831</v>
      </c>
      <c r="T37" s="88">
        <v>-0.05</v>
      </c>
      <c r="U37" s="88">
        <v>-0.15</v>
      </c>
      <c r="V37" s="12">
        <v>813</v>
      </c>
      <c r="W37" s="12">
        <v>727</v>
      </c>
      <c r="X37" s="435">
        <v>813</v>
      </c>
      <c r="Y37" s="436">
        <v>727</v>
      </c>
      <c r="Z37" s="25"/>
    </row>
    <row r="38" spans="1:27" ht="15.75" x14ac:dyDescent="0.25">
      <c r="A38" s="668"/>
      <c r="B38" s="104"/>
      <c r="C38" s="104"/>
      <c r="D38" s="104"/>
      <c r="E38" s="104"/>
      <c r="F38" s="104"/>
      <c r="G38" s="104"/>
      <c r="H38" s="104"/>
      <c r="I38" s="104"/>
      <c r="J38" s="104"/>
      <c r="K38" s="104"/>
      <c r="L38" s="104"/>
      <c r="M38" s="104"/>
      <c r="N38" s="104"/>
      <c r="O38" s="346"/>
      <c r="P38" s="346"/>
      <c r="Q38" s="346"/>
      <c r="R38" s="346"/>
      <c r="S38" s="105"/>
      <c r="T38" s="88">
        <v>-0.1</v>
      </c>
      <c r="U38" s="88">
        <v>-0.2</v>
      </c>
      <c r="V38" s="12">
        <v>770</v>
      </c>
      <c r="W38" s="12">
        <v>685</v>
      </c>
      <c r="X38" s="435" t="s">
        <v>264</v>
      </c>
      <c r="Y38" s="436" t="s">
        <v>264</v>
      </c>
      <c r="Z38" s="25"/>
    </row>
    <row r="39" spans="1:27" s="27" customFormat="1" ht="15.75" x14ac:dyDescent="0.25">
      <c r="A39" s="70" t="s">
        <v>35</v>
      </c>
      <c r="B39" s="73"/>
      <c r="C39" s="73"/>
      <c r="D39" s="73"/>
      <c r="E39" s="73"/>
      <c r="F39" s="73"/>
      <c r="G39" s="73"/>
      <c r="H39" s="73"/>
      <c r="I39" s="73"/>
      <c r="J39" s="73"/>
      <c r="K39" s="73"/>
      <c r="L39" s="73"/>
      <c r="M39" s="73"/>
      <c r="N39" s="73"/>
      <c r="O39" s="345"/>
      <c r="P39" s="345"/>
      <c r="Q39" s="345"/>
      <c r="R39" s="345"/>
      <c r="S39" s="74"/>
      <c r="T39" s="75"/>
      <c r="U39" s="75"/>
      <c r="V39" s="75"/>
      <c r="W39" s="75"/>
      <c r="X39" s="481"/>
      <c r="Y39" s="482"/>
      <c r="Z39" s="89"/>
    </row>
    <row r="40" spans="1:27" s="27" customFormat="1" ht="15.75" x14ac:dyDescent="0.25">
      <c r="A40" s="665" t="s">
        <v>34</v>
      </c>
      <c r="B40" s="73">
        <v>560</v>
      </c>
      <c r="C40" s="73">
        <v>558</v>
      </c>
      <c r="D40" s="73">
        <v>557</v>
      </c>
      <c r="E40" s="73">
        <v>551</v>
      </c>
      <c r="F40" s="73">
        <v>595</v>
      </c>
      <c r="G40" s="73">
        <v>624</v>
      </c>
      <c r="H40" s="73">
        <v>611</v>
      </c>
      <c r="I40" s="73">
        <v>568</v>
      </c>
      <c r="J40" s="73">
        <v>599</v>
      </c>
      <c r="K40" s="73">
        <v>586</v>
      </c>
      <c r="L40" s="73">
        <v>584</v>
      </c>
      <c r="M40" s="73">
        <v>557</v>
      </c>
      <c r="N40" s="73">
        <v>581</v>
      </c>
      <c r="O40" s="345">
        <v>600</v>
      </c>
      <c r="P40" s="345">
        <v>599</v>
      </c>
      <c r="Q40" s="345">
        <v>613</v>
      </c>
      <c r="R40" s="345">
        <v>600</v>
      </c>
      <c r="S40" s="74">
        <v>600</v>
      </c>
      <c r="T40" s="88">
        <v>0</v>
      </c>
      <c r="U40" s="88">
        <v>-0.05</v>
      </c>
      <c r="V40" s="12">
        <v>599</v>
      </c>
      <c r="W40" s="12">
        <v>569</v>
      </c>
      <c r="X40" s="435">
        <v>599</v>
      </c>
      <c r="Y40" s="436">
        <v>569</v>
      </c>
      <c r="Z40" s="25"/>
      <c r="AA40" s="25"/>
    </row>
    <row r="41" spans="1:27" s="27" customFormat="1" ht="15.75" x14ac:dyDescent="0.25">
      <c r="A41" s="666"/>
      <c r="B41" s="73"/>
      <c r="C41" s="73"/>
      <c r="D41" s="73"/>
      <c r="E41" s="73"/>
      <c r="F41" s="73"/>
      <c r="G41" s="73"/>
      <c r="H41" s="73"/>
      <c r="I41" s="73"/>
      <c r="J41" s="73"/>
      <c r="K41" s="73"/>
      <c r="L41" s="73"/>
      <c r="M41" s="73"/>
      <c r="N41" s="73"/>
      <c r="O41" s="345"/>
      <c r="P41" s="345"/>
      <c r="Q41" s="345"/>
      <c r="R41" s="345"/>
      <c r="S41" s="74"/>
      <c r="T41" s="88"/>
      <c r="U41" s="88">
        <v>-0.1</v>
      </c>
      <c r="V41" s="12">
        <v>599</v>
      </c>
      <c r="W41" s="12">
        <v>539</v>
      </c>
      <c r="X41" s="435">
        <v>599</v>
      </c>
      <c r="Y41" s="436">
        <v>539</v>
      </c>
      <c r="Z41" s="25"/>
      <c r="AA41" s="25"/>
    </row>
    <row r="42" spans="1:27" ht="15.75" x14ac:dyDescent="0.25">
      <c r="A42" s="667" t="s">
        <v>2</v>
      </c>
      <c r="B42" s="73">
        <v>1645</v>
      </c>
      <c r="C42" s="73">
        <v>1640</v>
      </c>
      <c r="D42" s="73">
        <v>1653</v>
      </c>
      <c r="E42" s="73">
        <v>1622</v>
      </c>
      <c r="F42" s="73">
        <v>1634</v>
      </c>
      <c r="G42" s="73">
        <v>1660</v>
      </c>
      <c r="H42" s="73">
        <v>1641</v>
      </c>
      <c r="I42" s="73">
        <v>1688</v>
      </c>
      <c r="J42" s="73">
        <v>1639</v>
      </c>
      <c r="K42" s="73">
        <v>1673</v>
      </c>
      <c r="L42" s="73">
        <v>1587</v>
      </c>
      <c r="M42" s="73">
        <v>1630</v>
      </c>
      <c r="N42" s="73">
        <v>1648</v>
      </c>
      <c r="O42" s="345">
        <v>1666</v>
      </c>
      <c r="P42" s="345">
        <v>1657</v>
      </c>
      <c r="Q42" s="345">
        <v>1629</v>
      </c>
      <c r="R42" s="345">
        <v>1679</v>
      </c>
      <c r="S42" s="74">
        <v>1681</v>
      </c>
      <c r="T42" s="88">
        <v>0</v>
      </c>
      <c r="U42" s="88">
        <v>-0.05</v>
      </c>
      <c r="V42" s="12">
        <v>1657</v>
      </c>
      <c r="W42" s="12">
        <v>1574</v>
      </c>
      <c r="X42" s="435">
        <v>1657</v>
      </c>
      <c r="Y42" s="436">
        <v>1574</v>
      </c>
      <c r="Z42" s="25"/>
      <c r="AA42" s="25"/>
    </row>
    <row r="43" spans="1:27" ht="15.75" x14ac:dyDescent="0.25">
      <c r="A43" s="666"/>
      <c r="B43" s="73"/>
      <c r="C43" s="73"/>
      <c r="D43" s="73"/>
      <c r="E43" s="73"/>
      <c r="F43" s="73"/>
      <c r="G43" s="73"/>
      <c r="H43" s="73"/>
      <c r="I43" s="73"/>
      <c r="J43" s="73"/>
      <c r="K43" s="73"/>
      <c r="L43" s="73"/>
      <c r="M43" s="73"/>
      <c r="N43" s="73"/>
      <c r="O43" s="345"/>
      <c r="P43" s="345"/>
      <c r="Q43" s="345"/>
      <c r="R43" s="345"/>
      <c r="S43" s="74"/>
      <c r="T43" s="88"/>
      <c r="U43" s="88">
        <v>-0.1</v>
      </c>
      <c r="V43" s="12">
        <v>1657</v>
      </c>
      <c r="W43" s="12">
        <v>1492</v>
      </c>
      <c r="X43" s="435">
        <v>1657</v>
      </c>
      <c r="Y43" s="436" t="s">
        <v>264</v>
      </c>
      <c r="Z43" s="25"/>
      <c r="AA43" s="25"/>
    </row>
    <row r="44" spans="1:27" ht="15.75" x14ac:dyDescent="0.25">
      <c r="A44" s="667" t="s">
        <v>3</v>
      </c>
      <c r="B44" s="73">
        <v>981</v>
      </c>
      <c r="C44" s="73">
        <v>970</v>
      </c>
      <c r="D44" s="73">
        <v>983</v>
      </c>
      <c r="E44" s="73">
        <v>1004</v>
      </c>
      <c r="F44" s="73">
        <v>997</v>
      </c>
      <c r="G44" s="73">
        <v>979</v>
      </c>
      <c r="H44" s="73">
        <v>968</v>
      </c>
      <c r="I44" s="73">
        <v>951</v>
      </c>
      <c r="J44" s="73">
        <v>950</v>
      </c>
      <c r="K44" s="73">
        <v>929</v>
      </c>
      <c r="L44" s="73">
        <v>902</v>
      </c>
      <c r="M44" s="73">
        <v>900</v>
      </c>
      <c r="N44" s="73">
        <v>886</v>
      </c>
      <c r="O44" s="345">
        <v>910</v>
      </c>
      <c r="P44" s="345">
        <v>917</v>
      </c>
      <c r="Q44" s="345">
        <v>935</v>
      </c>
      <c r="R44" s="345">
        <v>937</v>
      </c>
      <c r="S44" s="74">
        <v>924</v>
      </c>
      <c r="T44" s="88">
        <v>0</v>
      </c>
      <c r="U44" s="88">
        <v>-0.05</v>
      </c>
      <c r="V44" s="12">
        <v>917</v>
      </c>
      <c r="W44" s="12">
        <v>871</v>
      </c>
      <c r="X44" s="435">
        <v>917</v>
      </c>
      <c r="Y44" s="436">
        <v>871</v>
      </c>
      <c r="Z44" s="25"/>
      <c r="AA44" s="25"/>
    </row>
    <row r="45" spans="1:27" ht="15.75" x14ac:dyDescent="0.25">
      <c r="A45" s="666"/>
      <c r="B45" s="73"/>
      <c r="C45" s="73"/>
      <c r="D45" s="73"/>
      <c r="E45" s="73"/>
      <c r="F45" s="73"/>
      <c r="G45" s="73"/>
      <c r="H45" s="73"/>
      <c r="I45" s="73"/>
      <c r="J45" s="73"/>
      <c r="K45" s="73"/>
      <c r="L45" s="73"/>
      <c r="M45" s="73"/>
      <c r="N45" s="73"/>
      <c r="O45" s="345"/>
      <c r="P45" s="345"/>
      <c r="Q45" s="345"/>
      <c r="R45" s="345"/>
      <c r="S45" s="74"/>
      <c r="T45" s="88"/>
      <c r="U45" s="88">
        <v>-0.1</v>
      </c>
      <c r="V45" s="12">
        <v>917</v>
      </c>
      <c r="W45" s="12">
        <v>825</v>
      </c>
      <c r="X45" s="435">
        <v>917</v>
      </c>
      <c r="Y45" s="436">
        <v>825</v>
      </c>
      <c r="Z45" s="25"/>
      <c r="AA45" s="25"/>
    </row>
    <row r="46" spans="1:27" ht="15.75" x14ac:dyDescent="0.25">
      <c r="A46" s="667" t="s">
        <v>4</v>
      </c>
      <c r="B46" s="73">
        <v>965</v>
      </c>
      <c r="C46" s="73">
        <v>984</v>
      </c>
      <c r="D46" s="73">
        <v>984</v>
      </c>
      <c r="E46" s="73">
        <v>977</v>
      </c>
      <c r="F46" s="73">
        <v>973</v>
      </c>
      <c r="G46" s="73">
        <v>964</v>
      </c>
      <c r="H46" s="73">
        <v>942</v>
      </c>
      <c r="I46" s="73">
        <v>872</v>
      </c>
      <c r="J46" s="73">
        <v>857</v>
      </c>
      <c r="K46" s="73">
        <v>903</v>
      </c>
      <c r="L46" s="73">
        <v>873</v>
      </c>
      <c r="M46" s="73">
        <v>872</v>
      </c>
      <c r="N46" s="73">
        <v>846</v>
      </c>
      <c r="O46" s="345">
        <v>875</v>
      </c>
      <c r="P46" s="345">
        <v>854</v>
      </c>
      <c r="Q46" s="345">
        <v>887</v>
      </c>
      <c r="R46" s="345">
        <v>884</v>
      </c>
      <c r="S46" s="74">
        <v>891</v>
      </c>
      <c r="T46" s="88">
        <v>0</v>
      </c>
      <c r="U46" s="88">
        <v>-0.05</v>
      </c>
      <c r="V46" s="12">
        <v>854</v>
      </c>
      <c r="W46" s="12">
        <v>811</v>
      </c>
      <c r="X46" s="435">
        <v>854</v>
      </c>
      <c r="Y46" s="436">
        <v>811</v>
      </c>
      <c r="Z46" s="25"/>
      <c r="AA46" s="25"/>
    </row>
    <row r="47" spans="1:27" ht="15.75" x14ac:dyDescent="0.25">
      <c r="A47" s="666"/>
      <c r="B47" s="73"/>
      <c r="C47" s="73"/>
      <c r="D47" s="73"/>
      <c r="E47" s="73"/>
      <c r="F47" s="73"/>
      <c r="G47" s="73"/>
      <c r="H47" s="73"/>
      <c r="I47" s="73"/>
      <c r="J47" s="73"/>
      <c r="K47" s="73"/>
      <c r="L47" s="73"/>
      <c r="M47" s="73"/>
      <c r="N47" s="73"/>
      <c r="O47" s="345"/>
      <c r="P47" s="345"/>
      <c r="Q47" s="345"/>
      <c r="R47" s="345"/>
      <c r="S47" s="74"/>
      <c r="T47" s="88"/>
      <c r="U47" s="88">
        <v>-0.1</v>
      </c>
      <c r="V47" s="12">
        <v>854</v>
      </c>
      <c r="W47" s="12">
        <v>769</v>
      </c>
      <c r="X47" s="435">
        <v>854</v>
      </c>
      <c r="Y47" s="436" t="s">
        <v>264</v>
      </c>
      <c r="Z47" s="25"/>
      <c r="AA47" s="25"/>
    </row>
    <row r="48" spans="1:27" ht="15.75" x14ac:dyDescent="0.25">
      <c r="A48" s="667" t="s">
        <v>5</v>
      </c>
      <c r="B48" s="73">
        <v>1346</v>
      </c>
      <c r="C48" s="73">
        <v>1335</v>
      </c>
      <c r="D48" s="73">
        <v>1340</v>
      </c>
      <c r="E48" s="73">
        <v>1333</v>
      </c>
      <c r="F48" s="73">
        <v>1315</v>
      </c>
      <c r="G48" s="73">
        <v>1308</v>
      </c>
      <c r="H48" s="73">
        <v>1282</v>
      </c>
      <c r="I48" s="73">
        <v>1253</v>
      </c>
      <c r="J48" s="73">
        <v>1236</v>
      </c>
      <c r="K48" s="73">
        <v>1206</v>
      </c>
      <c r="L48" s="73">
        <v>1200</v>
      </c>
      <c r="M48" s="73">
        <v>1194</v>
      </c>
      <c r="N48" s="73">
        <v>1197</v>
      </c>
      <c r="O48" s="345">
        <v>1215</v>
      </c>
      <c r="P48" s="345">
        <v>1217</v>
      </c>
      <c r="Q48" s="345">
        <v>1218</v>
      </c>
      <c r="R48" s="345">
        <v>1204</v>
      </c>
      <c r="S48" s="74">
        <v>1173</v>
      </c>
      <c r="T48" s="88">
        <v>0</v>
      </c>
      <c r="U48" s="88">
        <v>-0.05</v>
      </c>
      <c r="V48" s="12">
        <v>1217</v>
      </c>
      <c r="W48" s="12">
        <v>1156</v>
      </c>
      <c r="X48" s="435">
        <v>1217</v>
      </c>
      <c r="Y48" s="436">
        <v>1156</v>
      </c>
      <c r="Z48" s="25"/>
      <c r="AA48" s="25"/>
    </row>
    <row r="49" spans="1:27" ht="15.75" x14ac:dyDescent="0.25">
      <c r="A49" s="666"/>
      <c r="B49" s="73"/>
      <c r="C49" s="73"/>
      <c r="D49" s="73"/>
      <c r="E49" s="73"/>
      <c r="F49" s="73"/>
      <c r="G49" s="73"/>
      <c r="H49" s="73"/>
      <c r="I49" s="73"/>
      <c r="J49" s="73"/>
      <c r="K49" s="73"/>
      <c r="L49" s="73"/>
      <c r="M49" s="73"/>
      <c r="N49" s="73"/>
      <c r="O49" s="345"/>
      <c r="P49" s="345"/>
      <c r="Q49" s="345"/>
      <c r="R49" s="345"/>
      <c r="S49" s="74"/>
      <c r="T49" s="88"/>
      <c r="U49" s="88">
        <v>-0.1</v>
      </c>
      <c r="V49" s="12">
        <v>1217</v>
      </c>
      <c r="W49" s="12">
        <v>1095</v>
      </c>
      <c r="X49" s="435">
        <v>1217</v>
      </c>
      <c r="Y49" s="436" t="s">
        <v>264</v>
      </c>
      <c r="Z49" s="25"/>
      <c r="AA49" s="25"/>
    </row>
    <row r="50" spans="1:27" ht="15.75" x14ac:dyDescent="0.25">
      <c r="A50" s="667" t="s">
        <v>7</v>
      </c>
      <c r="B50" s="73">
        <v>1350</v>
      </c>
      <c r="C50" s="73">
        <v>1338</v>
      </c>
      <c r="D50" s="73">
        <v>1333</v>
      </c>
      <c r="E50" s="73">
        <v>1311</v>
      </c>
      <c r="F50" s="73">
        <v>1284</v>
      </c>
      <c r="G50" s="73">
        <v>1280</v>
      </c>
      <c r="H50" s="73">
        <v>1278</v>
      </c>
      <c r="I50" s="73">
        <v>1212</v>
      </c>
      <c r="J50" s="73">
        <v>1187</v>
      </c>
      <c r="K50" s="73">
        <v>1156</v>
      </c>
      <c r="L50" s="73">
        <v>1153</v>
      </c>
      <c r="M50" s="73">
        <v>1147</v>
      </c>
      <c r="N50" s="73">
        <v>1152</v>
      </c>
      <c r="O50" s="345">
        <v>1166</v>
      </c>
      <c r="P50" s="345">
        <v>1162</v>
      </c>
      <c r="Q50" s="345">
        <v>1176</v>
      </c>
      <c r="R50" s="345">
        <v>1164</v>
      </c>
      <c r="S50" s="74">
        <v>1156</v>
      </c>
      <c r="T50" s="88">
        <v>0</v>
      </c>
      <c r="U50" s="88">
        <v>-0.05</v>
      </c>
      <c r="V50" s="12">
        <v>1162</v>
      </c>
      <c r="W50" s="12">
        <v>1104</v>
      </c>
      <c r="X50" s="435">
        <v>1162</v>
      </c>
      <c r="Y50" s="436" t="s">
        <v>264</v>
      </c>
      <c r="Z50" s="25"/>
      <c r="AA50" s="25"/>
    </row>
    <row r="51" spans="1:27" ht="15.75" x14ac:dyDescent="0.25">
      <c r="A51" s="666"/>
      <c r="B51" s="73"/>
      <c r="C51" s="73"/>
      <c r="D51" s="73"/>
      <c r="E51" s="73"/>
      <c r="F51" s="73"/>
      <c r="G51" s="73"/>
      <c r="H51" s="73"/>
      <c r="I51" s="73"/>
      <c r="J51" s="73"/>
      <c r="K51" s="73"/>
      <c r="L51" s="73"/>
      <c r="M51" s="73"/>
      <c r="N51" s="73"/>
      <c r="O51" s="345"/>
      <c r="P51" s="345"/>
      <c r="Q51" s="345"/>
      <c r="R51" s="345"/>
      <c r="S51" s="74"/>
      <c r="T51" s="88"/>
      <c r="U51" s="88">
        <v>-0.1</v>
      </c>
      <c r="V51" s="12">
        <v>1162</v>
      </c>
      <c r="W51" s="12">
        <v>1046</v>
      </c>
      <c r="X51" s="435">
        <v>1162</v>
      </c>
      <c r="Y51" s="436">
        <v>1046</v>
      </c>
      <c r="Z51" s="25"/>
      <c r="AA51" s="25"/>
    </row>
    <row r="52" spans="1:27" ht="15.75" x14ac:dyDescent="0.25">
      <c r="A52" s="667" t="s">
        <v>8</v>
      </c>
      <c r="B52" s="73">
        <v>1376</v>
      </c>
      <c r="C52" s="73">
        <v>1372</v>
      </c>
      <c r="D52" s="73">
        <v>1374</v>
      </c>
      <c r="E52" s="73">
        <v>1343</v>
      </c>
      <c r="F52" s="73">
        <v>1325</v>
      </c>
      <c r="G52" s="73">
        <v>1321</v>
      </c>
      <c r="H52" s="73">
        <v>1255</v>
      </c>
      <c r="I52" s="73">
        <v>1244</v>
      </c>
      <c r="J52" s="73">
        <v>1240</v>
      </c>
      <c r="K52" s="73">
        <v>1217</v>
      </c>
      <c r="L52" s="73">
        <v>1215</v>
      </c>
      <c r="M52" s="73">
        <v>1172</v>
      </c>
      <c r="N52" s="73">
        <v>1245</v>
      </c>
      <c r="O52" s="345">
        <v>1215</v>
      </c>
      <c r="P52" s="345">
        <v>1224</v>
      </c>
      <c r="Q52" s="345">
        <v>1217</v>
      </c>
      <c r="R52" s="345">
        <v>1249</v>
      </c>
      <c r="S52" s="74">
        <v>1250</v>
      </c>
      <c r="T52" s="88">
        <v>0</v>
      </c>
      <c r="U52" s="88">
        <v>-0.05</v>
      </c>
      <c r="V52" s="12">
        <v>1224</v>
      </c>
      <c r="W52" s="12">
        <v>1163</v>
      </c>
      <c r="X52" s="435">
        <v>1224</v>
      </c>
      <c r="Y52" s="436" t="s">
        <v>264</v>
      </c>
      <c r="Z52" s="25"/>
      <c r="AA52" s="25"/>
    </row>
    <row r="53" spans="1:27" ht="15.75" x14ac:dyDescent="0.25">
      <c r="A53" s="666"/>
      <c r="B53" s="73"/>
      <c r="C53" s="73"/>
      <c r="D53" s="73"/>
      <c r="E53" s="73"/>
      <c r="F53" s="73"/>
      <c r="G53" s="73"/>
      <c r="H53" s="73"/>
      <c r="I53" s="73"/>
      <c r="J53" s="73"/>
      <c r="K53" s="73"/>
      <c r="L53" s="73"/>
      <c r="M53" s="73"/>
      <c r="N53" s="73"/>
      <c r="O53" s="345"/>
      <c r="P53" s="345"/>
      <c r="Q53" s="345"/>
      <c r="R53" s="345"/>
      <c r="S53" s="74"/>
      <c r="T53" s="88"/>
      <c r="U53" s="88">
        <v>-0.1</v>
      </c>
      <c r="V53" s="12">
        <v>1224</v>
      </c>
      <c r="W53" s="12">
        <v>1101</v>
      </c>
      <c r="X53" s="435">
        <v>1224</v>
      </c>
      <c r="Y53" s="436">
        <v>1101</v>
      </c>
      <c r="Z53" s="25"/>
      <c r="AA53" s="25"/>
    </row>
    <row r="54" spans="1:27" ht="15.75" x14ac:dyDescent="0.25">
      <c r="A54" s="667" t="s">
        <v>9</v>
      </c>
      <c r="B54" s="73">
        <v>1522</v>
      </c>
      <c r="C54" s="73">
        <v>1535</v>
      </c>
      <c r="D54" s="73">
        <v>1586</v>
      </c>
      <c r="E54" s="73">
        <v>1559</v>
      </c>
      <c r="F54" s="73">
        <v>1538</v>
      </c>
      <c r="G54" s="73">
        <v>1601</v>
      </c>
      <c r="H54" s="73">
        <v>1597</v>
      </c>
      <c r="I54" s="73">
        <v>1543</v>
      </c>
      <c r="J54" s="73">
        <v>1553</v>
      </c>
      <c r="K54" s="73">
        <v>1582</v>
      </c>
      <c r="L54" s="73">
        <v>1479</v>
      </c>
      <c r="M54" s="73">
        <v>1561</v>
      </c>
      <c r="N54" s="73">
        <v>1512</v>
      </c>
      <c r="O54" s="345">
        <v>1577</v>
      </c>
      <c r="P54" s="345">
        <v>1640</v>
      </c>
      <c r="Q54" s="345">
        <v>1640</v>
      </c>
      <c r="R54" s="345">
        <v>1645</v>
      </c>
      <c r="S54" s="74">
        <v>1665</v>
      </c>
      <c r="T54" s="88">
        <v>0</v>
      </c>
      <c r="U54" s="88">
        <v>-0.05</v>
      </c>
      <c r="V54" s="12">
        <v>1640</v>
      </c>
      <c r="W54" s="12">
        <v>1558</v>
      </c>
      <c r="X54" s="435">
        <v>1640</v>
      </c>
      <c r="Y54" s="436">
        <v>1558</v>
      </c>
      <c r="Z54" s="25"/>
      <c r="AA54" s="25"/>
    </row>
    <row r="55" spans="1:27" ht="15.75" x14ac:dyDescent="0.25">
      <c r="A55" s="666"/>
      <c r="B55" s="73"/>
      <c r="C55" s="73"/>
      <c r="D55" s="73"/>
      <c r="E55" s="73"/>
      <c r="F55" s="73"/>
      <c r="G55" s="73"/>
      <c r="H55" s="73"/>
      <c r="I55" s="73"/>
      <c r="J55" s="73"/>
      <c r="K55" s="73"/>
      <c r="L55" s="73"/>
      <c r="M55" s="73"/>
      <c r="N55" s="73"/>
      <c r="O55" s="345"/>
      <c r="P55" s="345"/>
      <c r="Q55" s="345"/>
      <c r="R55" s="345"/>
      <c r="S55" s="74"/>
      <c r="T55" s="88"/>
      <c r="U55" s="88">
        <v>-0.1</v>
      </c>
      <c r="V55" s="12">
        <v>1640</v>
      </c>
      <c r="W55" s="12">
        <v>1476</v>
      </c>
      <c r="X55" s="435">
        <v>1640</v>
      </c>
      <c r="Y55" s="436">
        <v>1476</v>
      </c>
      <c r="Z55" s="25"/>
      <c r="AA55" s="25"/>
    </row>
    <row r="56" spans="1:27" ht="15.75" x14ac:dyDescent="0.25">
      <c r="A56" s="667" t="s">
        <v>10</v>
      </c>
      <c r="B56" s="73">
        <v>1128</v>
      </c>
      <c r="C56" s="73">
        <v>1141</v>
      </c>
      <c r="D56" s="73">
        <v>1151</v>
      </c>
      <c r="E56" s="73">
        <v>1172</v>
      </c>
      <c r="F56" s="73">
        <v>1159</v>
      </c>
      <c r="G56" s="73">
        <v>1144</v>
      </c>
      <c r="H56" s="73">
        <v>1133</v>
      </c>
      <c r="I56" s="73">
        <v>1090</v>
      </c>
      <c r="J56" s="73">
        <v>1082</v>
      </c>
      <c r="K56" s="73">
        <v>1064</v>
      </c>
      <c r="L56" s="73">
        <v>1079</v>
      </c>
      <c r="M56" s="73">
        <v>1046</v>
      </c>
      <c r="N56" s="73">
        <v>1037</v>
      </c>
      <c r="O56" s="345">
        <v>1051</v>
      </c>
      <c r="P56" s="345">
        <v>1056</v>
      </c>
      <c r="Q56" s="345">
        <v>1050</v>
      </c>
      <c r="R56" s="345">
        <v>1076</v>
      </c>
      <c r="S56" s="74">
        <v>1077</v>
      </c>
      <c r="T56" s="88">
        <v>0</v>
      </c>
      <c r="U56" s="88">
        <v>-0.05</v>
      </c>
      <c r="V56" s="12">
        <v>1056</v>
      </c>
      <c r="W56" s="12">
        <v>1003</v>
      </c>
      <c r="X56" s="435">
        <v>1056</v>
      </c>
      <c r="Y56" s="436">
        <v>1003</v>
      </c>
      <c r="Z56" s="25"/>
      <c r="AA56" s="25"/>
    </row>
    <row r="57" spans="1:27" ht="15.75" x14ac:dyDescent="0.25">
      <c r="A57" s="666"/>
      <c r="B57" s="73"/>
      <c r="C57" s="73"/>
      <c r="D57" s="73"/>
      <c r="E57" s="73"/>
      <c r="F57" s="73"/>
      <c r="G57" s="73"/>
      <c r="H57" s="73"/>
      <c r="I57" s="73"/>
      <c r="J57" s="73"/>
      <c r="K57" s="73"/>
      <c r="L57" s="73"/>
      <c r="M57" s="73"/>
      <c r="N57" s="73"/>
      <c r="O57" s="345"/>
      <c r="P57" s="345"/>
      <c r="Q57" s="345"/>
      <c r="R57" s="345"/>
      <c r="S57" s="74"/>
      <c r="T57" s="88"/>
      <c r="U57" s="88">
        <v>-0.1</v>
      </c>
      <c r="V57" s="12">
        <v>1056</v>
      </c>
      <c r="W57" s="12">
        <v>951</v>
      </c>
      <c r="X57" s="435">
        <v>1056</v>
      </c>
      <c r="Y57" s="436">
        <v>951</v>
      </c>
      <c r="Z57" s="25"/>
      <c r="AA57" s="25"/>
    </row>
    <row r="58" spans="1:27" ht="15.75" x14ac:dyDescent="0.25">
      <c r="A58" s="667" t="s">
        <v>13</v>
      </c>
      <c r="B58" s="73">
        <v>628</v>
      </c>
      <c r="C58" s="73">
        <v>653</v>
      </c>
      <c r="D58" s="73">
        <v>639</v>
      </c>
      <c r="E58" s="73">
        <v>636</v>
      </c>
      <c r="F58" s="73">
        <v>627</v>
      </c>
      <c r="G58" s="73">
        <v>620</v>
      </c>
      <c r="H58" s="73">
        <v>608</v>
      </c>
      <c r="I58" s="73">
        <v>597</v>
      </c>
      <c r="J58" s="73">
        <v>581</v>
      </c>
      <c r="K58" s="73">
        <v>565</v>
      </c>
      <c r="L58" s="73">
        <v>569</v>
      </c>
      <c r="M58" s="73">
        <v>579</v>
      </c>
      <c r="N58" s="73">
        <v>569</v>
      </c>
      <c r="O58" s="345">
        <v>573</v>
      </c>
      <c r="P58" s="345">
        <v>568</v>
      </c>
      <c r="Q58" s="345">
        <v>570</v>
      </c>
      <c r="R58" s="345">
        <v>566</v>
      </c>
      <c r="S58" s="74">
        <v>559</v>
      </c>
      <c r="T58" s="88">
        <v>0</v>
      </c>
      <c r="U58" s="88">
        <v>-0.05</v>
      </c>
      <c r="V58" s="12">
        <v>568</v>
      </c>
      <c r="W58" s="12">
        <v>540</v>
      </c>
      <c r="X58" s="435">
        <v>568</v>
      </c>
      <c r="Y58" s="436">
        <v>540</v>
      </c>
      <c r="Z58" s="25"/>
      <c r="AA58" s="25"/>
    </row>
    <row r="59" spans="1:27" ht="15.75" x14ac:dyDescent="0.25">
      <c r="A59" s="666"/>
      <c r="B59" s="73"/>
      <c r="C59" s="73"/>
      <c r="D59" s="73"/>
      <c r="E59" s="73"/>
      <c r="F59" s="73"/>
      <c r="G59" s="73"/>
      <c r="H59" s="73"/>
      <c r="I59" s="73"/>
      <c r="J59" s="73"/>
      <c r="K59" s="73"/>
      <c r="L59" s="73"/>
      <c r="M59" s="73"/>
      <c r="N59" s="73"/>
      <c r="O59" s="345"/>
      <c r="P59" s="345"/>
      <c r="Q59" s="345"/>
      <c r="R59" s="345"/>
      <c r="S59" s="74"/>
      <c r="T59" s="88"/>
      <c r="U59" s="88">
        <v>-0.1</v>
      </c>
      <c r="V59" s="12">
        <v>568</v>
      </c>
      <c r="W59" s="12">
        <v>512</v>
      </c>
      <c r="X59" s="435">
        <v>568</v>
      </c>
      <c r="Y59" s="436" t="s">
        <v>264</v>
      </c>
      <c r="Z59" s="25"/>
      <c r="AA59" s="25"/>
    </row>
    <row r="60" spans="1:27" ht="15.75" x14ac:dyDescent="0.25">
      <c r="A60" s="667" t="s">
        <v>14</v>
      </c>
      <c r="B60" s="73">
        <v>1507</v>
      </c>
      <c r="C60" s="73">
        <v>1527</v>
      </c>
      <c r="D60" s="73">
        <v>1434</v>
      </c>
      <c r="E60" s="73">
        <v>1429</v>
      </c>
      <c r="F60" s="73">
        <v>1465</v>
      </c>
      <c r="G60" s="73">
        <v>1539</v>
      </c>
      <c r="H60" s="73">
        <v>1502</v>
      </c>
      <c r="I60" s="73">
        <v>1486</v>
      </c>
      <c r="J60" s="73">
        <v>1521</v>
      </c>
      <c r="K60" s="73">
        <v>1473</v>
      </c>
      <c r="L60" s="73">
        <v>1480</v>
      </c>
      <c r="M60" s="73">
        <v>1474</v>
      </c>
      <c r="N60" s="73">
        <v>1510</v>
      </c>
      <c r="O60" s="345">
        <v>1545</v>
      </c>
      <c r="P60" s="345">
        <v>1545</v>
      </c>
      <c r="Q60" s="345">
        <v>1587</v>
      </c>
      <c r="R60" s="345">
        <v>1598</v>
      </c>
      <c r="S60" s="74">
        <v>1615</v>
      </c>
      <c r="T60" s="88">
        <v>0</v>
      </c>
      <c r="U60" s="88">
        <v>-0.05</v>
      </c>
      <c r="V60" s="12">
        <v>1545</v>
      </c>
      <c r="W60" s="12">
        <v>1468</v>
      </c>
      <c r="X60" s="435">
        <v>1595</v>
      </c>
      <c r="Y60" s="436">
        <v>1468</v>
      </c>
      <c r="Z60" s="25"/>
      <c r="AA60" s="25"/>
    </row>
    <row r="61" spans="1:27" ht="15.75" x14ac:dyDescent="0.25">
      <c r="A61" s="666"/>
      <c r="B61" s="73"/>
      <c r="C61" s="73"/>
      <c r="D61" s="73"/>
      <c r="E61" s="73"/>
      <c r="F61" s="73"/>
      <c r="G61" s="73"/>
      <c r="H61" s="73"/>
      <c r="I61" s="73"/>
      <c r="J61" s="73"/>
      <c r="K61" s="73"/>
      <c r="L61" s="73"/>
      <c r="M61" s="73"/>
      <c r="N61" s="73"/>
      <c r="O61" s="345"/>
      <c r="P61" s="345"/>
      <c r="Q61" s="345"/>
      <c r="R61" s="345"/>
      <c r="S61" s="74"/>
      <c r="T61" s="88"/>
      <c r="U61" s="88">
        <v>-0.1</v>
      </c>
      <c r="V61" s="12">
        <v>1545</v>
      </c>
      <c r="W61" s="12">
        <v>1390</v>
      </c>
      <c r="X61" s="435" t="s">
        <v>264</v>
      </c>
      <c r="Y61" s="436" t="s">
        <v>264</v>
      </c>
      <c r="Z61" s="25"/>
      <c r="AA61" s="25"/>
    </row>
    <row r="62" spans="1:27" ht="15.75" x14ac:dyDescent="0.25">
      <c r="A62" s="667" t="s">
        <v>15</v>
      </c>
      <c r="B62" s="73">
        <v>2238</v>
      </c>
      <c r="C62" s="73">
        <v>2258</v>
      </c>
      <c r="D62" s="73">
        <v>2215</v>
      </c>
      <c r="E62" s="73">
        <v>2194</v>
      </c>
      <c r="F62" s="73">
        <v>2170</v>
      </c>
      <c r="G62" s="73">
        <v>2159</v>
      </c>
      <c r="H62" s="73">
        <v>2127</v>
      </c>
      <c r="I62" s="73">
        <v>2135</v>
      </c>
      <c r="J62" s="73">
        <v>2164</v>
      </c>
      <c r="K62" s="73">
        <v>2076</v>
      </c>
      <c r="L62" s="73">
        <v>2036</v>
      </c>
      <c r="M62" s="73">
        <v>2093</v>
      </c>
      <c r="N62" s="73">
        <v>2129</v>
      </c>
      <c r="O62" s="345">
        <v>2183</v>
      </c>
      <c r="P62" s="345">
        <v>2122</v>
      </c>
      <c r="Q62" s="345">
        <v>2163</v>
      </c>
      <c r="R62" s="345">
        <v>2121</v>
      </c>
      <c r="S62" s="74">
        <v>2156</v>
      </c>
      <c r="T62" s="88">
        <v>0</v>
      </c>
      <c r="U62" s="88">
        <v>-0.05</v>
      </c>
      <c r="V62" s="12">
        <v>2122</v>
      </c>
      <c r="W62" s="12">
        <v>2016</v>
      </c>
      <c r="X62" s="435">
        <v>2122</v>
      </c>
      <c r="Y62" s="436">
        <v>2016</v>
      </c>
      <c r="Z62" s="25"/>
      <c r="AA62" s="25"/>
    </row>
    <row r="63" spans="1:27" ht="15.75" x14ac:dyDescent="0.25">
      <c r="A63" s="666"/>
      <c r="B63" s="73"/>
      <c r="C63" s="73"/>
      <c r="D63" s="73"/>
      <c r="E63" s="73"/>
      <c r="F63" s="73"/>
      <c r="G63" s="73"/>
      <c r="H63" s="73"/>
      <c r="I63" s="73"/>
      <c r="J63" s="73"/>
      <c r="K63" s="73"/>
      <c r="L63" s="73"/>
      <c r="M63" s="73"/>
      <c r="N63" s="73"/>
      <c r="O63" s="345"/>
      <c r="P63" s="345"/>
      <c r="Q63" s="345"/>
      <c r="R63" s="345"/>
      <c r="S63" s="74"/>
      <c r="T63" s="88"/>
      <c r="U63" s="88">
        <v>-0.1</v>
      </c>
      <c r="V63" s="12">
        <v>2122</v>
      </c>
      <c r="W63" s="12">
        <v>1910</v>
      </c>
      <c r="X63" s="435">
        <v>2122</v>
      </c>
      <c r="Y63" s="436">
        <v>1910</v>
      </c>
      <c r="Z63" s="25"/>
      <c r="AA63" s="25"/>
    </row>
    <row r="64" spans="1:27" ht="15.75" x14ac:dyDescent="0.25">
      <c r="A64" s="667" t="s">
        <v>16</v>
      </c>
      <c r="B64" s="73">
        <v>1662</v>
      </c>
      <c r="C64" s="73">
        <v>1657</v>
      </c>
      <c r="D64" s="73">
        <v>1641</v>
      </c>
      <c r="E64" s="73">
        <v>1647</v>
      </c>
      <c r="F64" s="73">
        <v>1591</v>
      </c>
      <c r="G64" s="73">
        <v>1616</v>
      </c>
      <c r="H64" s="73">
        <v>1550</v>
      </c>
      <c r="I64" s="73">
        <v>1535</v>
      </c>
      <c r="J64" s="73">
        <v>1533</v>
      </c>
      <c r="K64" s="73">
        <v>1491</v>
      </c>
      <c r="L64" s="73">
        <v>1499</v>
      </c>
      <c r="M64" s="73">
        <v>1500</v>
      </c>
      <c r="N64" s="73">
        <v>1506</v>
      </c>
      <c r="O64" s="345">
        <v>1525</v>
      </c>
      <c r="P64" s="345">
        <v>1498</v>
      </c>
      <c r="Q64" s="345">
        <v>1511</v>
      </c>
      <c r="R64" s="345">
        <v>1490</v>
      </c>
      <c r="S64" s="74">
        <v>1508</v>
      </c>
      <c r="T64" s="88">
        <v>0</v>
      </c>
      <c r="U64" s="88">
        <v>-0.05</v>
      </c>
      <c r="V64" s="12">
        <v>1498</v>
      </c>
      <c r="W64" s="12">
        <v>1423</v>
      </c>
      <c r="X64" s="435">
        <v>1498</v>
      </c>
      <c r="Y64" s="436">
        <v>1423</v>
      </c>
      <c r="Z64" s="25"/>
      <c r="AA64" s="25"/>
    </row>
    <row r="65" spans="1:27" ht="15.75" x14ac:dyDescent="0.25">
      <c r="A65" s="666"/>
      <c r="B65" s="73"/>
      <c r="C65" s="73"/>
      <c r="D65" s="73"/>
      <c r="E65" s="73"/>
      <c r="F65" s="73"/>
      <c r="G65" s="73"/>
      <c r="H65" s="73"/>
      <c r="I65" s="73"/>
      <c r="J65" s="73"/>
      <c r="K65" s="73"/>
      <c r="L65" s="73"/>
      <c r="M65" s="73"/>
      <c r="N65" s="73"/>
      <c r="O65" s="345"/>
      <c r="P65" s="345"/>
      <c r="Q65" s="345"/>
      <c r="R65" s="345"/>
      <c r="S65" s="74"/>
      <c r="T65" s="88"/>
      <c r="U65" s="88">
        <v>-0.1</v>
      </c>
      <c r="V65" s="12">
        <v>1498</v>
      </c>
      <c r="W65" s="12">
        <v>1348</v>
      </c>
      <c r="X65" s="435">
        <v>1498</v>
      </c>
      <c r="Y65" s="436" t="s">
        <v>264</v>
      </c>
      <c r="Z65" s="25"/>
      <c r="AA65" s="25"/>
    </row>
    <row r="66" spans="1:27" ht="15.75" x14ac:dyDescent="0.25">
      <c r="A66" s="667" t="s">
        <v>18</v>
      </c>
      <c r="B66" s="73">
        <v>1002</v>
      </c>
      <c r="C66" s="73">
        <v>986</v>
      </c>
      <c r="D66" s="73">
        <v>988</v>
      </c>
      <c r="E66" s="73">
        <v>982</v>
      </c>
      <c r="F66" s="73">
        <v>971</v>
      </c>
      <c r="G66" s="73">
        <v>940</v>
      </c>
      <c r="H66" s="73">
        <v>949</v>
      </c>
      <c r="I66" s="73">
        <v>925</v>
      </c>
      <c r="J66" s="73">
        <v>925</v>
      </c>
      <c r="K66" s="73">
        <v>978</v>
      </c>
      <c r="L66" s="73">
        <v>901</v>
      </c>
      <c r="M66" s="73">
        <v>898</v>
      </c>
      <c r="N66" s="73">
        <v>890</v>
      </c>
      <c r="O66" s="345">
        <v>889</v>
      </c>
      <c r="P66" s="345">
        <v>888</v>
      </c>
      <c r="Q66" s="345">
        <v>904</v>
      </c>
      <c r="R66" s="345">
        <v>890</v>
      </c>
      <c r="S66" s="74">
        <v>887</v>
      </c>
      <c r="T66" s="88">
        <v>0</v>
      </c>
      <c r="U66" s="88">
        <v>-0.05</v>
      </c>
      <c r="V66" s="12">
        <v>888</v>
      </c>
      <c r="W66" s="12">
        <v>844</v>
      </c>
      <c r="X66" s="428">
        <v>888</v>
      </c>
      <c r="Y66" s="266">
        <v>844</v>
      </c>
      <c r="Z66" s="25"/>
      <c r="AA66" s="25"/>
    </row>
    <row r="67" spans="1:27" ht="15.75" x14ac:dyDescent="0.25">
      <c r="A67" s="666"/>
      <c r="B67" s="73"/>
      <c r="C67" s="73"/>
      <c r="D67" s="73"/>
      <c r="E67" s="73"/>
      <c r="F67" s="73"/>
      <c r="G67" s="73"/>
      <c r="H67" s="73"/>
      <c r="I67" s="73"/>
      <c r="J67" s="73"/>
      <c r="K67" s="73"/>
      <c r="L67" s="73"/>
      <c r="M67" s="73"/>
      <c r="N67" s="73"/>
      <c r="O67" s="345"/>
      <c r="P67" s="345"/>
      <c r="Q67" s="345"/>
      <c r="R67" s="345"/>
      <c r="S67" s="74"/>
      <c r="T67" s="88"/>
      <c r="U67" s="88">
        <v>-0.1</v>
      </c>
      <c r="V67" s="12">
        <v>888</v>
      </c>
      <c r="W67" s="12">
        <v>800</v>
      </c>
      <c r="X67" s="428">
        <v>888</v>
      </c>
      <c r="Y67" s="266">
        <v>800</v>
      </c>
      <c r="Z67" s="25"/>
      <c r="AA67" s="25"/>
    </row>
    <row r="68" spans="1:27" ht="15.75" x14ac:dyDescent="0.25">
      <c r="A68" s="667" t="s">
        <v>21</v>
      </c>
      <c r="B68" s="73">
        <v>683</v>
      </c>
      <c r="C68" s="73">
        <v>672</v>
      </c>
      <c r="D68" s="73">
        <v>657</v>
      </c>
      <c r="E68" s="73">
        <v>653</v>
      </c>
      <c r="F68" s="73">
        <v>645</v>
      </c>
      <c r="G68" s="73">
        <v>639</v>
      </c>
      <c r="H68" s="73">
        <v>637</v>
      </c>
      <c r="I68" s="73">
        <v>621</v>
      </c>
      <c r="J68" s="73">
        <v>609</v>
      </c>
      <c r="K68" s="73">
        <v>599</v>
      </c>
      <c r="L68" s="73">
        <v>584</v>
      </c>
      <c r="M68" s="73">
        <v>581</v>
      </c>
      <c r="N68" s="73">
        <v>576</v>
      </c>
      <c r="O68" s="345">
        <v>575</v>
      </c>
      <c r="P68" s="345">
        <v>570</v>
      </c>
      <c r="Q68" s="345">
        <v>571</v>
      </c>
      <c r="R68" s="345">
        <v>571</v>
      </c>
      <c r="S68" s="74">
        <v>585</v>
      </c>
      <c r="T68" s="88">
        <v>0</v>
      </c>
      <c r="U68" s="88">
        <v>-0.05</v>
      </c>
      <c r="V68" s="12">
        <v>570</v>
      </c>
      <c r="W68" s="12">
        <v>542</v>
      </c>
      <c r="X68" s="435">
        <v>570</v>
      </c>
      <c r="Y68" s="436">
        <v>542</v>
      </c>
      <c r="Z68" s="25"/>
      <c r="AA68" s="25"/>
    </row>
    <row r="69" spans="1:27" ht="15.75" x14ac:dyDescent="0.25">
      <c r="A69" s="666"/>
      <c r="B69" s="73"/>
      <c r="C69" s="73"/>
      <c r="D69" s="73"/>
      <c r="E69" s="73"/>
      <c r="F69" s="73"/>
      <c r="G69" s="73"/>
      <c r="H69" s="73"/>
      <c r="I69" s="73"/>
      <c r="J69" s="73"/>
      <c r="K69" s="73"/>
      <c r="L69" s="73"/>
      <c r="M69" s="73"/>
      <c r="N69" s="73"/>
      <c r="O69" s="345"/>
      <c r="P69" s="345"/>
      <c r="Q69" s="345"/>
      <c r="R69" s="345"/>
      <c r="S69" s="74"/>
      <c r="T69" s="88"/>
      <c r="U69" s="88">
        <v>-0.1</v>
      </c>
      <c r="V69" s="12">
        <v>570</v>
      </c>
      <c r="W69" s="12">
        <v>513</v>
      </c>
      <c r="X69" s="435">
        <v>570</v>
      </c>
      <c r="Y69" s="436" t="s">
        <v>264</v>
      </c>
      <c r="Z69" s="25"/>
      <c r="AA69" s="25"/>
    </row>
    <row r="70" spans="1:27" ht="15.75" x14ac:dyDescent="0.25">
      <c r="A70" s="667" t="s">
        <v>23</v>
      </c>
      <c r="B70" s="73">
        <v>1053</v>
      </c>
      <c r="C70" s="73">
        <v>1034</v>
      </c>
      <c r="D70" s="73">
        <v>1021</v>
      </c>
      <c r="E70" s="73">
        <v>1008</v>
      </c>
      <c r="F70" s="73">
        <v>1061</v>
      </c>
      <c r="G70" s="73">
        <v>1085</v>
      </c>
      <c r="H70" s="73">
        <v>1079</v>
      </c>
      <c r="I70" s="73">
        <v>1024</v>
      </c>
      <c r="J70" s="73">
        <v>1028</v>
      </c>
      <c r="K70" s="73">
        <v>1033</v>
      </c>
      <c r="L70" s="73">
        <v>1106</v>
      </c>
      <c r="M70" s="73">
        <v>1089</v>
      </c>
      <c r="N70" s="73">
        <v>1084</v>
      </c>
      <c r="O70" s="345">
        <v>1102</v>
      </c>
      <c r="P70" s="345">
        <v>1089</v>
      </c>
      <c r="Q70" s="345">
        <v>1106</v>
      </c>
      <c r="R70" s="345">
        <v>1109</v>
      </c>
      <c r="S70" s="74">
        <v>1132</v>
      </c>
      <c r="T70" s="88">
        <v>0</v>
      </c>
      <c r="U70" s="88">
        <v>-0.05</v>
      </c>
      <c r="V70" s="12">
        <v>1089</v>
      </c>
      <c r="W70" s="12">
        <v>1035</v>
      </c>
      <c r="X70" s="435">
        <v>1089</v>
      </c>
      <c r="Y70" s="436">
        <v>1035</v>
      </c>
      <c r="Z70" s="25"/>
      <c r="AA70" s="25"/>
    </row>
    <row r="71" spans="1:27" ht="15.75" x14ac:dyDescent="0.25">
      <c r="A71" s="666"/>
      <c r="B71" s="73"/>
      <c r="C71" s="73"/>
      <c r="D71" s="73"/>
      <c r="E71" s="73"/>
      <c r="F71" s="73"/>
      <c r="G71" s="73"/>
      <c r="H71" s="73"/>
      <c r="I71" s="73"/>
      <c r="J71" s="73"/>
      <c r="K71" s="73"/>
      <c r="L71" s="73"/>
      <c r="M71" s="73"/>
      <c r="N71" s="73"/>
      <c r="O71" s="345"/>
      <c r="P71" s="345"/>
      <c r="Q71" s="345"/>
      <c r="R71" s="345"/>
      <c r="S71" s="74"/>
      <c r="T71" s="88"/>
      <c r="U71" s="88">
        <v>-0.1</v>
      </c>
      <c r="V71" s="12">
        <v>1089</v>
      </c>
      <c r="W71" s="12">
        <v>980</v>
      </c>
      <c r="X71" s="435">
        <v>1089</v>
      </c>
      <c r="Y71" s="436" t="s">
        <v>264</v>
      </c>
      <c r="Z71" s="25"/>
      <c r="AA71" s="25"/>
    </row>
    <row r="72" spans="1:27" ht="15.75" x14ac:dyDescent="0.25">
      <c r="A72" s="667" t="s">
        <v>24</v>
      </c>
      <c r="B72" s="73">
        <v>902</v>
      </c>
      <c r="C72" s="73">
        <v>899</v>
      </c>
      <c r="D72" s="73">
        <v>892</v>
      </c>
      <c r="E72" s="73">
        <v>880</v>
      </c>
      <c r="F72" s="73">
        <v>860</v>
      </c>
      <c r="G72" s="73">
        <v>847</v>
      </c>
      <c r="H72" s="73">
        <v>845</v>
      </c>
      <c r="I72" s="73">
        <v>816</v>
      </c>
      <c r="J72" s="73">
        <v>798</v>
      </c>
      <c r="K72" s="73">
        <v>778</v>
      </c>
      <c r="L72" s="73">
        <v>766</v>
      </c>
      <c r="M72" s="73">
        <v>781</v>
      </c>
      <c r="N72" s="73">
        <v>772</v>
      </c>
      <c r="O72" s="345">
        <v>778</v>
      </c>
      <c r="P72" s="345">
        <v>776</v>
      </c>
      <c r="Q72" s="345">
        <v>781</v>
      </c>
      <c r="R72" s="345">
        <v>755</v>
      </c>
      <c r="S72" s="74">
        <v>741</v>
      </c>
      <c r="T72" s="88">
        <v>0</v>
      </c>
      <c r="U72" s="88">
        <v>-0.05</v>
      </c>
      <c r="V72" s="12">
        <v>776</v>
      </c>
      <c r="W72" s="12">
        <v>737</v>
      </c>
      <c r="X72" s="435">
        <v>776</v>
      </c>
      <c r="Y72" s="436">
        <v>737</v>
      </c>
      <c r="Z72" s="25"/>
      <c r="AA72" s="25"/>
    </row>
    <row r="73" spans="1:27" ht="15.75" x14ac:dyDescent="0.25">
      <c r="A73" s="666"/>
      <c r="B73" s="73"/>
      <c r="C73" s="73"/>
      <c r="D73" s="73"/>
      <c r="E73" s="73"/>
      <c r="F73" s="73"/>
      <c r="G73" s="73"/>
      <c r="H73" s="73"/>
      <c r="I73" s="73"/>
      <c r="J73" s="73"/>
      <c r="K73" s="73"/>
      <c r="L73" s="73"/>
      <c r="M73" s="73"/>
      <c r="N73" s="73"/>
      <c r="O73" s="345"/>
      <c r="P73" s="345"/>
      <c r="Q73" s="345"/>
      <c r="R73" s="345"/>
      <c r="S73" s="74"/>
      <c r="T73" s="88"/>
      <c r="U73" s="88">
        <v>-0.1</v>
      </c>
      <c r="V73" s="12">
        <v>776</v>
      </c>
      <c r="W73" s="12">
        <v>699</v>
      </c>
      <c r="X73" s="435">
        <v>776</v>
      </c>
      <c r="Y73" s="436">
        <v>699</v>
      </c>
      <c r="Z73" s="25"/>
      <c r="AA73" s="25"/>
    </row>
    <row r="74" spans="1:27" ht="15.75" x14ac:dyDescent="0.25">
      <c r="A74" s="667" t="s">
        <v>26</v>
      </c>
      <c r="B74" s="73">
        <v>722</v>
      </c>
      <c r="C74" s="73">
        <v>721</v>
      </c>
      <c r="D74" s="73">
        <v>715</v>
      </c>
      <c r="E74" s="73">
        <v>702</v>
      </c>
      <c r="F74" s="73">
        <v>700</v>
      </c>
      <c r="G74" s="73">
        <v>687</v>
      </c>
      <c r="H74" s="73">
        <v>692</v>
      </c>
      <c r="I74" s="73">
        <v>640</v>
      </c>
      <c r="J74" s="73">
        <v>639</v>
      </c>
      <c r="K74" s="73">
        <v>615</v>
      </c>
      <c r="L74" s="73">
        <v>612</v>
      </c>
      <c r="M74" s="73">
        <v>609</v>
      </c>
      <c r="N74" s="73">
        <v>605</v>
      </c>
      <c r="O74" s="345">
        <v>615</v>
      </c>
      <c r="P74" s="345">
        <v>614</v>
      </c>
      <c r="Q74" s="345">
        <v>628</v>
      </c>
      <c r="R74" s="345">
        <v>626</v>
      </c>
      <c r="S74" s="74">
        <v>613</v>
      </c>
      <c r="T74" s="88">
        <v>0</v>
      </c>
      <c r="U74" s="88">
        <v>-0.05</v>
      </c>
      <c r="V74" s="12">
        <v>614</v>
      </c>
      <c r="W74" s="12">
        <v>583</v>
      </c>
      <c r="X74" s="435">
        <v>614</v>
      </c>
      <c r="Y74" s="436">
        <v>583</v>
      </c>
      <c r="Z74" s="25"/>
      <c r="AA74" s="25"/>
    </row>
    <row r="75" spans="1:27" ht="15.75" x14ac:dyDescent="0.25">
      <c r="A75" s="666"/>
      <c r="B75" s="73"/>
      <c r="C75" s="73"/>
      <c r="D75" s="73"/>
      <c r="E75" s="73"/>
      <c r="F75" s="73"/>
      <c r="G75" s="73"/>
      <c r="H75" s="73"/>
      <c r="I75" s="73"/>
      <c r="J75" s="73"/>
      <c r="K75" s="73"/>
      <c r="L75" s="73"/>
      <c r="M75" s="73"/>
      <c r="N75" s="73"/>
      <c r="O75" s="345"/>
      <c r="P75" s="345"/>
      <c r="Q75" s="345"/>
      <c r="R75" s="345"/>
      <c r="S75" s="74"/>
      <c r="T75" s="88"/>
      <c r="U75" s="88">
        <v>-0.1</v>
      </c>
      <c r="V75" s="12">
        <v>614</v>
      </c>
      <c r="W75" s="12">
        <v>553</v>
      </c>
      <c r="X75" s="435">
        <v>614</v>
      </c>
      <c r="Y75" s="436">
        <v>553</v>
      </c>
      <c r="Z75" s="25"/>
      <c r="AA75" s="25"/>
    </row>
    <row r="76" spans="1:27" ht="15.75" x14ac:dyDescent="0.25">
      <c r="A76" s="667" t="s">
        <v>28</v>
      </c>
      <c r="B76" s="73">
        <v>771</v>
      </c>
      <c r="C76" s="73">
        <v>750</v>
      </c>
      <c r="D76" s="73">
        <v>763</v>
      </c>
      <c r="E76" s="73">
        <v>723</v>
      </c>
      <c r="F76" s="73">
        <v>749</v>
      </c>
      <c r="G76" s="73">
        <v>741</v>
      </c>
      <c r="H76" s="73">
        <v>727</v>
      </c>
      <c r="I76" s="73">
        <v>696</v>
      </c>
      <c r="J76" s="73">
        <v>692</v>
      </c>
      <c r="K76" s="73">
        <v>704</v>
      </c>
      <c r="L76" s="73">
        <v>651</v>
      </c>
      <c r="M76" s="73">
        <v>663</v>
      </c>
      <c r="N76" s="73">
        <v>684</v>
      </c>
      <c r="O76" s="345">
        <v>747</v>
      </c>
      <c r="P76" s="345">
        <v>719</v>
      </c>
      <c r="Q76" s="345">
        <v>731</v>
      </c>
      <c r="R76" s="345">
        <v>734</v>
      </c>
      <c r="S76" s="74">
        <v>789</v>
      </c>
      <c r="T76" s="88">
        <v>0</v>
      </c>
      <c r="U76" s="88">
        <v>-0.05</v>
      </c>
      <c r="V76" s="12">
        <v>719</v>
      </c>
      <c r="W76" s="12">
        <v>683</v>
      </c>
      <c r="X76" s="435">
        <v>719</v>
      </c>
      <c r="Y76" s="436">
        <v>683</v>
      </c>
      <c r="Z76" s="25"/>
      <c r="AA76" s="25"/>
    </row>
    <row r="77" spans="1:27" ht="15.75" x14ac:dyDescent="0.25">
      <c r="A77" s="666"/>
      <c r="B77" s="73"/>
      <c r="C77" s="73"/>
      <c r="D77" s="73"/>
      <c r="E77" s="73"/>
      <c r="F77" s="73"/>
      <c r="G77" s="73"/>
      <c r="H77" s="73"/>
      <c r="I77" s="73"/>
      <c r="J77" s="73"/>
      <c r="K77" s="73"/>
      <c r="L77" s="73"/>
      <c r="M77" s="73"/>
      <c r="N77" s="73"/>
      <c r="O77" s="345"/>
      <c r="P77" s="345"/>
      <c r="Q77" s="345"/>
      <c r="R77" s="345"/>
      <c r="S77" s="74"/>
      <c r="T77" s="88"/>
      <c r="U77" s="88">
        <v>-0.1</v>
      </c>
      <c r="V77" s="12">
        <v>719</v>
      </c>
      <c r="W77" s="12">
        <v>647</v>
      </c>
      <c r="X77" s="435">
        <v>719</v>
      </c>
      <c r="Y77" s="436" t="s">
        <v>264</v>
      </c>
      <c r="Z77" s="25"/>
      <c r="AA77" s="25"/>
    </row>
    <row r="78" spans="1:27" ht="15.75" x14ac:dyDescent="0.25">
      <c r="A78" s="2"/>
      <c r="B78" s="2"/>
      <c r="C78" s="2"/>
      <c r="D78" s="2"/>
      <c r="E78" s="2"/>
      <c r="F78" s="2"/>
      <c r="G78" s="2"/>
      <c r="H78" s="2"/>
      <c r="I78" s="2"/>
      <c r="J78" s="2"/>
      <c r="K78" s="2"/>
      <c r="L78" s="2"/>
      <c r="M78" s="2"/>
      <c r="N78" s="2"/>
      <c r="O78" s="12"/>
      <c r="P78" s="12"/>
      <c r="Q78" s="12"/>
      <c r="R78" s="12"/>
      <c r="S78" s="12"/>
      <c r="T78" s="12"/>
      <c r="U78" s="12"/>
    </row>
    <row r="79" spans="1:27" ht="15.75" x14ac:dyDescent="0.25">
      <c r="A79" s="5" t="s">
        <v>98</v>
      </c>
      <c r="B79" s="5"/>
      <c r="C79" s="5"/>
      <c r="D79" s="5"/>
      <c r="E79" s="5"/>
      <c r="F79" s="5"/>
      <c r="G79" s="5"/>
      <c r="H79" s="5"/>
      <c r="I79" s="5"/>
      <c r="J79" s="5"/>
      <c r="K79" s="5"/>
      <c r="L79" s="5"/>
      <c r="M79" s="5"/>
      <c r="N79" s="5"/>
      <c r="O79" s="5"/>
    </row>
    <row r="80" spans="1:27" ht="15.75" outlineLevel="1" x14ac:dyDescent="0.25">
      <c r="A80" s="5" t="s">
        <v>318</v>
      </c>
    </row>
    <row r="81" spans="1:14" ht="15.75" outlineLevel="1" x14ac:dyDescent="0.25">
      <c r="A81" s="5" t="s">
        <v>46</v>
      </c>
      <c r="B81" s="5"/>
      <c r="C81" s="5"/>
      <c r="D81" s="5"/>
      <c r="E81" s="5"/>
      <c r="F81" s="5"/>
      <c r="G81" s="5"/>
      <c r="H81" s="5"/>
      <c r="I81" s="5"/>
      <c r="J81" s="5"/>
      <c r="K81" s="5"/>
      <c r="L81" s="5"/>
      <c r="M81" s="5"/>
      <c r="N81" s="5"/>
    </row>
    <row r="82" spans="1:14" ht="15.75" outlineLevel="1" x14ac:dyDescent="0.25">
      <c r="A82" s="5" t="s">
        <v>47</v>
      </c>
      <c r="B82" s="5"/>
      <c r="C82" s="5"/>
      <c r="D82" s="5"/>
      <c r="E82" s="5"/>
      <c r="F82" s="5"/>
      <c r="G82" s="5"/>
      <c r="H82" s="5"/>
      <c r="I82" s="5"/>
      <c r="J82" s="5"/>
      <c r="K82" s="5"/>
      <c r="L82" s="5"/>
      <c r="M82" s="5"/>
      <c r="N82" s="5"/>
    </row>
    <row r="83" spans="1:14" ht="15.75" outlineLevel="1" x14ac:dyDescent="0.25">
      <c r="A83" s="5" t="s">
        <v>48</v>
      </c>
      <c r="B83" s="5"/>
      <c r="C83" s="5"/>
      <c r="D83" s="5"/>
      <c r="E83" s="5"/>
      <c r="F83" s="5"/>
      <c r="G83" s="5"/>
      <c r="H83" s="5"/>
      <c r="I83" s="5"/>
      <c r="J83" s="5"/>
      <c r="K83" s="5"/>
      <c r="L83" s="5"/>
      <c r="M83" s="5"/>
      <c r="N83" s="5"/>
    </row>
    <row r="84" spans="1:14" outlineLevel="1" x14ac:dyDescent="0.2"/>
    <row r="85" spans="1:14" ht="15.75" outlineLevel="1" x14ac:dyDescent="0.25">
      <c r="A85" s="5" t="s">
        <v>45</v>
      </c>
      <c r="B85" s="5"/>
      <c r="C85" s="5"/>
      <c r="D85" s="5"/>
      <c r="E85" s="5"/>
      <c r="F85" s="5"/>
      <c r="G85" s="5"/>
      <c r="H85" s="5"/>
      <c r="I85" s="5"/>
      <c r="J85" s="5"/>
      <c r="K85" s="5"/>
      <c r="L85" s="5"/>
      <c r="M85" s="5"/>
      <c r="N85" s="5"/>
    </row>
    <row r="86" spans="1:14" ht="16.5" outlineLevel="1" x14ac:dyDescent="0.3">
      <c r="A86" s="109" t="s">
        <v>49</v>
      </c>
      <c r="B86" s="17"/>
      <c r="C86" s="17"/>
      <c r="D86" s="17"/>
      <c r="E86" s="17"/>
      <c r="F86" s="17"/>
      <c r="G86" s="17"/>
      <c r="H86" s="17"/>
      <c r="I86" s="17"/>
      <c r="J86" s="17"/>
      <c r="K86" s="17"/>
      <c r="L86" s="17"/>
      <c r="M86" s="17"/>
      <c r="N86" s="17"/>
    </row>
    <row r="87" spans="1:14" ht="15.75" x14ac:dyDescent="0.25">
      <c r="A87" s="5"/>
      <c r="B87" s="5"/>
      <c r="C87" s="5"/>
      <c r="D87" s="5"/>
      <c r="E87" s="5"/>
      <c r="F87" s="5"/>
      <c r="G87" s="5"/>
      <c r="H87" s="5"/>
      <c r="I87" s="5"/>
      <c r="J87" s="5"/>
      <c r="K87" s="5"/>
      <c r="L87" s="5"/>
      <c r="M87" s="5"/>
      <c r="N87" s="5"/>
    </row>
    <row r="88" spans="1:14" ht="15.75" x14ac:dyDescent="0.25">
      <c r="A88" s="5" t="s">
        <v>108</v>
      </c>
      <c r="B88" s="5"/>
      <c r="C88" s="5"/>
      <c r="D88" s="5"/>
      <c r="E88" s="5"/>
      <c r="F88" s="5"/>
      <c r="G88" s="5"/>
      <c r="H88" s="5"/>
      <c r="I88" s="5"/>
      <c r="J88" s="5"/>
      <c r="K88" s="5"/>
      <c r="L88" s="5"/>
      <c r="M88" s="5"/>
      <c r="N88" s="5"/>
    </row>
    <row r="89" spans="1:14" ht="15.75" x14ac:dyDescent="0.25">
      <c r="A89" s="5" t="s">
        <v>206</v>
      </c>
      <c r="B89" s="5"/>
      <c r="C89" s="5"/>
      <c r="D89" s="5"/>
      <c r="E89" s="5"/>
      <c r="F89" s="5"/>
      <c r="G89" s="5"/>
      <c r="H89" s="5"/>
      <c r="I89" s="5"/>
      <c r="J89" s="5"/>
      <c r="K89" s="5"/>
      <c r="L89" s="5"/>
      <c r="M89" s="5"/>
      <c r="N89" s="5"/>
    </row>
    <row r="90" spans="1:14" ht="15.75" x14ac:dyDescent="0.25">
      <c r="A90" s="5" t="s">
        <v>207</v>
      </c>
    </row>
  </sheetData>
  <mergeCells count="37">
    <mergeCell ref="X8:Y8"/>
    <mergeCell ref="B8:S8"/>
    <mergeCell ref="O7:W7"/>
    <mergeCell ref="A13:A14"/>
    <mergeCell ref="T8:W8"/>
    <mergeCell ref="A37:A38"/>
    <mergeCell ref="A11:A12"/>
    <mergeCell ref="A17:A18"/>
    <mergeCell ref="A19:A20"/>
    <mergeCell ref="A21:A22"/>
    <mergeCell ref="A23:A24"/>
    <mergeCell ref="A25:A26"/>
    <mergeCell ref="A27:A28"/>
    <mergeCell ref="A29:A30"/>
    <mergeCell ref="A31:A32"/>
    <mergeCell ref="A33:A34"/>
    <mergeCell ref="A35:A36"/>
    <mergeCell ref="A15:A16"/>
    <mergeCell ref="A76:A77"/>
    <mergeCell ref="A66:A67"/>
    <mergeCell ref="A68:A69"/>
    <mergeCell ref="A70:A71"/>
    <mergeCell ref="A72:A73"/>
    <mergeCell ref="A74:A75"/>
    <mergeCell ref="A60:A61"/>
    <mergeCell ref="A62:A63"/>
    <mergeCell ref="A64:A65"/>
    <mergeCell ref="A48:A49"/>
    <mergeCell ref="A50:A51"/>
    <mergeCell ref="A52:A53"/>
    <mergeCell ref="A54:A55"/>
    <mergeCell ref="A56:A57"/>
    <mergeCell ref="A40:A41"/>
    <mergeCell ref="A42:A43"/>
    <mergeCell ref="A44:A45"/>
    <mergeCell ref="A46:A47"/>
    <mergeCell ref="A58:A59"/>
  </mergeCells>
  <conditionalFormatting sqref="X31:Y32">
    <cfRule type="expression" dxfId="33" priority="2">
      <formula>V31&lt;&gt;X31</formula>
    </cfRule>
  </conditionalFormatting>
  <conditionalFormatting sqref="X66:Y67">
    <cfRule type="expression" dxfId="32" priority="1">
      <formula>V66&lt;&gt;X66</formula>
    </cfRule>
  </conditionalFormatting>
  <hyperlinks>
    <hyperlink ref="A86" r:id="rId1" xr:uid="{00000000-0004-0000-0700-000000000000}"/>
    <hyperlink ref="AB2" location="Contents!A1" display="Back to contents" xr:uid="{00000000-0004-0000-0700-000001000000}"/>
    <hyperlink ref="AA2" location="'Outcome 2 Vision Zero'!A1" display="Back" xr:uid="{00000000-0004-0000-0700-000002000000}"/>
    <hyperlink ref="AC2" location="'Outcome 3b central freight'!A1" display="Next" xr:uid="{00000000-0004-0000-0700-000003000000}"/>
    <hyperlink ref="AB3" location="'Borough dashboard'!A1" display="Back to borough dashboard" xr:uid="{00000000-0004-0000-0700-000004000000}"/>
  </hyperlinks>
  <pageMargins left="0.70866141732283472" right="0.70866141732283472" top="0.74803149606299213" bottom="0.74803149606299213" header="0.31496062992125984" footer="0.31496062992125984"/>
  <pageSetup paperSize="9" scale="52"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8D48"/>
    <pageSetUpPr fitToPage="1"/>
  </sheetPr>
  <dimension ref="A1:M13"/>
  <sheetViews>
    <sheetView showGridLines="0" workbookViewId="0"/>
  </sheetViews>
  <sheetFormatPr defaultRowHeight="16.5" x14ac:dyDescent="0.3"/>
  <cols>
    <col min="1" max="1" width="14" style="18" customWidth="1"/>
    <col min="2" max="7" width="11.109375" style="18" customWidth="1"/>
    <col min="8" max="10" width="9.44140625" style="18" bestFit="1" customWidth="1"/>
    <col min="11" max="11" width="8.88671875" style="18"/>
    <col min="12" max="12" width="20.44140625" style="18" customWidth="1"/>
    <col min="13" max="16384" width="8.88671875" style="18"/>
  </cols>
  <sheetData>
    <row r="1" spans="1:13" s="192" customFormat="1" ht="20.25" x14ac:dyDescent="0.4">
      <c r="A1" s="303" t="s">
        <v>58</v>
      </c>
      <c r="B1" s="211"/>
      <c r="C1" s="211"/>
      <c r="D1" s="211"/>
      <c r="E1" s="211"/>
      <c r="F1" s="211"/>
      <c r="G1" s="211"/>
      <c r="H1" s="211"/>
      <c r="I1" s="211"/>
      <c r="J1" s="211"/>
      <c r="K1" s="211"/>
      <c r="L1" s="211"/>
      <c r="M1" s="211"/>
    </row>
    <row r="2" spans="1:13" s="197" customFormat="1" x14ac:dyDescent="0.2">
      <c r="A2" s="245" t="s">
        <v>181</v>
      </c>
      <c r="B2" s="247"/>
      <c r="C2" s="247"/>
      <c r="D2" s="247"/>
      <c r="E2" s="247"/>
      <c r="F2" s="247"/>
      <c r="G2" s="247"/>
      <c r="H2" s="247"/>
      <c r="I2" s="247"/>
      <c r="J2" s="247"/>
      <c r="K2" s="235" t="s">
        <v>101</v>
      </c>
      <c r="L2" s="235" t="s">
        <v>83</v>
      </c>
      <c r="M2" s="235" t="s">
        <v>102</v>
      </c>
    </row>
    <row r="3" spans="1:13" s="197" customFormat="1" x14ac:dyDescent="0.2">
      <c r="A3" s="239" t="s">
        <v>60</v>
      </c>
      <c r="L3" s="235" t="s">
        <v>261</v>
      </c>
    </row>
    <row r="4" spans="1:13" s="197" customFormat="1" x14ac:dyDescent="0.2">
      <c r="A4" s="239" t="s">
        <v>182</v>
      </c>
    </row>
    <row r="5" spans="1:13" s="197" customFormat="1" x14ac:dyDescent="0.2">
      <c r="A5" s="239" t="s">
        <v>183</v>
      </c>
    </row>
    <row r="7" spans="1:13" x14ac:dyDescent="0.3">
      <c r="B7" s="610" t="s">
        <v>151</v>
      </c>
      <c r="C7" s="610"/>
      <c r="D7" s="610"/>
      <c r="E7" s="610"/>
      <c r="F7" s="610"/>
      <c r="G7" s="610"/>
      <c r="H7" s="362"/>
      <c r="I7" s="362"/>
      <c r="J7" s="362"/>
    </row>
    <row r="8" spans="1:13" ht="20.25" customHeight="1" x14ac:dyDescent="0.3">
      <c r="B8" s="514" t="s">
        <v>298</v>
      </c>
      <c r="C8" s="603" t="s">
        <v>52</v>
      </c>
      <c r="D8" s="603"/>
      <c r="E8" s="604"/>
      <c r="F8" s="670" t="s">
        <v>53</v>
      </c>
      <c r="G8" s="671"/>
      <c r="I8" s="166"/>
      <c r="J8" s="166"/>
    </row>
    <row r="9" spans="1:13" ht="37.5" customHeight="1" x14ac:dyDescent="0.3">
      <c r="A9" s="3"/>
      <c r="B9" s="347" t="s">
        <v>218</v>
      </c>
      <c r="C9" s="347" t="s">
        <v>218</v>
      </c>
      <c r="D9" s="347" t="s">
        <v>219</v>
      </c>
      <c r="E9" s="536" t="s">
        <v>294</v>
      </c>
      <c r="F9" s="190">
        <v>2021</v>
      </c>
      <c r="G9" s="190">
        <v>2026</v>
      </c>
    </row>
    <row r="10" spans="1:13" ht="34.5" customHeight="1" x14ac:dyDescent="0.3">
      <c r="A10" s="189" t="s">
        <v>55</v>
      </c>
      <c r="B10" s="363">
        <v>21000</v>
      </c>
      <c r="C10" s="583">
        <v>20400</v>
      </c>
      <c r="D10" s="583">
        <v>20500</v>
      </c>
      <c r="E10" s="584">
        <v>20000</v>
      </c>
      <c r="F10" s="364">
        <v>20160</v>
      </c>
      <c r="G10" s="364">
        <v>18900</v>
      </c>
    </row>
    <row r="11" spans="1:13" ht="48.75" customHeight="1" x14ac:dyDescent="0.3">
      <c r="A11" s="2" t="s">
        <v>56</v>
      </c>
      <c r="B11" s="38">
        <v>0</v>
      </c>
      <c r="C11" s="38">
        <f>(C10/$B10)-1</f>
        <v>-2.8571428571428581E-2</v>
      </c>
      <c r="D11" s="38">
        <f>(D10/$B10)-1</f>
        <v>-2.3809523809523836E-2</v>
      </c>
      <c r="E11" s="38">
        <f>(E10/$B10)-1</f>
        <v>-4.7619047619047672E-2</v>
      </c>
      <c r="F11" s="38">
        <f>(F10/B10)-1</f>
        <v>-4.0000000000000036E-2</v>
      </c>
      <c r="G11" s="38">
        <f>(G10/B10)-1</f>
        <v>-9.9999999999999978E-2</v>
      </c>
    </row>
    <row r="13" spans="1:13" ht="32.25" customHeight="1" x14ac:dyDescent="0.3">
      <c r="A13" s="112" t="s">
        <v>144</v>
      </c>
      <c r="H13" s="191"/>
    </row>
  </sheetData>
  <mergeCells count="3">
    <mergeCell ref="F8:G8"/>
    <mergeCell ref="B7:G7"/>
    <mergeCell ref="C8:E8"/>
  </mergeCells>
  <hyperlinks>
    <hyperlink ref="M2" location="'Outcome 3c Car ownership'!A1" display="Next" xr:uid="{00000000-0004-0000-0800-000000000000}"/>
    <hyperlink ref="K2" location="'Outcome 3a reduce traffic'!A1" display="Back" xr:uid="{00000000-0004-0000-0800-000001000000}"/>
    <hyperlink ref="L2" location="Contents!A1" display="Back to contents" xr:uid="{00000000-0004-0000-0800-000002000000}"/>
    <hyperlink ref="L3" location="'Borough dashboard'!A1" display="Back to borough dashboard" xr:uid="{00000000-0004-0000-0800-000003000000}"/>
  </hyperlinks>
  <pageMargins left="0.70866141732283472" right="0.70866141732283472" top="0.74803149606299213" bottom="0.74803149606299213" header="0.31496062992125984" footer="0.31496062992125984"/>
  <pageSetup paperSize="9"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17</vt:i4>
      </vt:variant>
    </vt:vector>
  </HeadingPairs>
  <TitlesOfParts>
    <vt:vector size="35" baseType="lpstr">
      <vt:lpstr>Contents</vt:lpstr>
      <vt:lpstr>Borough dashboard</vt:lpstr>
      <vt:lpstr>Overall aim Sust Mode Share</vt:lpstr>
      <vt:lpstr>Supplementary Mode Share data</vt:lpstr>
      <vt:lpstr>Outcome 1a daily active travel</vt:lpstr>
      <vt:lpstr>Outcome 1b cycle network access</vt:lpstr>
      <vt:lpstr>Outcome 2 Vision Zero</vt:lpstr>
      <vt:lpstr>Outcome 3a reduce traffic</vt:lpstr>
      <vt:lpstr>Outcome 3b central freight</vt:lpstr>
      <vt:lpstr>Outcome 3c car ownership</vt:lpstr>
      <vt:lpstr>Outcome 4a CO2</vt:lpstr>
      <vt:lpstr>Outcome 4b NOx</vt:lpstr>
      <vt:lpstr>Outcome 4c PM10</vt:lpstr>
      <vt:lpstr>Outcome 4d PM2.5</vt:lpstr>
      <vt:lpstr>Outcome 5 PT use</vt:lpstr>
      <vt:lpstr>Outcome 6 Step-free journ time</vt:lpstr>
      <vt:lpstr>Outcome 7 bus speeds</vt:lpstr>
      <vt:lpstr>Further data sources</vt:lpstr>
      <vt:lpstr>'Borough dashboard'!Print_Area</vt:lpstr>
      <vt:lpstr>Contents!Print_Area</vt:lpstr>
      <vt:lpstr>'Further data sources'!Print_Area</vt:lpstr>
      <vt:lpstr>'Outcome 1a daily active travel'!Print_Area</vt:lpstr>
      <vt:lpstr>'Outcome 1b cycle network access'!Print_Area</vt:lpstr>
      <vt:lpstr>'Outcome 3a reduce traffic'!Print_Area</vt:lpstr>
      <vt:lpstr>'Outcome 3b central freight'!Print_Area</vt:lpstr>
      <vt:lpstr>'Outcome 3c car ownership'!Print_Area</vt:lpstr>
      <vt:lpstr>'Outcome 4a CO2'!Print_Area</vt:lpstr>
      <vt:lpstr>'Outcome 4b NOx'!Print_Area</vt:lpstr>
      <vt:lpstr>'Outcome 4c PM10'!Print_Area</vt:lpstr>
      <vt:lpstr>'Outcome 4d PM2.5'!Print_Area</vt:lpstr>
      <vt:lpstr>'Outcome 5 PT use'!Print_Area</vt:lpstr>
      <vt:lpstr>'Outcome 6 Step-free journ time'!Print_Area</vt:lpstr>
      <vt:lpstr>'Outcome 7 bus speeds'!Print_Area</vt:lpstr>
      <vt:lpstr>'Overall aim Sust Mode Share'!Print_Area</vt:lpstr>
      <vt:lpstr>'Supplementary Mode Share data'!Print_Area</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OliverDrasar</dc:creator>
  <cp:lastModifiedBy>Pathak Stephanie</cp:lastModifiedBy>
  <cp:lastPrinted>2019-07-17T09:48:26Z</cp:lastPrinted>
  <dcterms:created xsi:type="dcterms:W3CDTF">2018-02-08T08:48:14Z</dcterms:created>
  <dcterms:modified xsi:type="dcterms:W3CDTF">2020-12-11T10:26:14Z</dcterms:modified>
</cp:coreProperties>
</file>