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\Documentos\UFERSA\Projeto Cálculo Numerico\climate_change_numerical_analisys\data\"/>
    </mc:Choice>
  </mc:AlternateContent>
  <bookViews>
    <workbookView xWindow="0" yWindow="0" windowWidth="20490" windowHeight="7755" activeTab="3"/>
  </bookViews>
  <sheets>
    <sheet name="TABELAMENTO" sheetId="5" r:id="rId1"/>
    <sheet name="Linear" sheetId="1" r:id="rId2"/>
    <sheet name="Logarítmica" sheetId="3" r:id="rId3"/>
    <sheet name="Geometrica" sheetId="4" r:id="rId4"/>
    <sheet name="Exponencial" sheetId="7" r:id="rId5"/>
    <sheet name="Potencial" sheetId="8" r:id="rId6"/>
    <sheet name="Polinomial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8" l="1"/>
  <c r="L8" i="7"/>
  <c r="C3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2" i="9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2" i="7"/>
  <c r="N34" i="9" l="1"/>
  <c r="I34" i="9"/>
  <c r="D34" i="9"/>
  <c r="F17" i="5"/>
  <c r="F16" i="5"/>
  <c r="F15" i="5"/>
  <c r="F14" i="5"/>
  <c r="F13" i="5"/>
  <c r="F12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F11" i="5"/>
  <c r="F10" i="5"/>
  <c r="F9" i="5"/>
  <c r="F8" i="5"/>
  <c r="D17" i="3" l="1"/>
  <c r="F7" i="5"/>
  <c r="F6" i="5"/>
  <c r="F5" i="5"/>
  <c r="F4" i="5"/>
  <c r="F3" i="5"/>
  <c r="O8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H2" i="9"/>
  <c r="G2" i="9"/>
  <c r="E17" i="9"/>
  <c r="D17" i="9"/>
  <c r="L16" i="9"/>
  <c r="I16" i="9"/>
  <c r="J16" i="9" s="1"/>
  <c r="F16" i="9"/>
  <c r="I15" i="9"/>
  <c r="F15" i="9"/>
  <c r="L14" i="9"/>
  <c r="I14" i="9"/>
  <c r="F14" i="9"/>
  <c r="I13" i="9"/>
  <c r="J13" i="9" s="1"/>
  <c r="F13" i="9"/>
  <c r="I12" i="9"/>
  <c r="J12" i="9" s="1"/>
  <c r="F12" i="9"/>
  <c r="L11" i="9"/>
  <c r="I11" i="9"/>
  <c r="F11" i="9"/>
  <c r="I10" i="9"/>
  <c r="J10" i="9" s="1"/>
  <c r="F10" i="9"/>
  <c r="I9" i="9"/>
  <c r="J9" i="9" s="1"/>
  <c r="F9" i="9"/>
  <c r="I8" i="9"/>
  <c r="F8" i="9"/>
  <c r="I7" i="9"/>
  <c r="F7" i="9"/>
  <c r="L6" i="9"/>
  <c r="I6" i="9"/>
  <c r="F6" i="9"/>
  <c r="I5" i="9"/>
  <c r="J5" i="9" s="1"/>
  <c r="F5" i="9"/>
  <c r="I4" i="9"/>
  <c r="F4" i="9"/>
  <c r="I3" i="9"/>
  <c r="F3" i="9"/>
  <c r="O2" i="9"/>
  <c r="A34" i="9" s="1"/>
  <c r="I2" i="9"/>
  <c r="J2" i="9" s="1"/>
  <c r="F2" i="9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A35" i="9" l="1"/>
  <c r="B34" i="9"/>
  <c r="G34" i="9" s="1"/>
  <c r="L34" i="9" s="1"/>
  <c r="F35" i="9"/>
  <c r="K35" i="9" s="1"/>
  <c r="F34" i="9"/>
  <c r="K34" i="9" s="1"/>
  <c r="J14" i="9"/>
  <c r="G17" i="9"/>
  <c r="J8" i="9"/>
  <c r="J4" i="9"/>
  <c r="H17" i="9"/>
  <c r="J7" i="9"/>
  <c r="J3" i="9"/>
  <c r="L5" i="9"/>
  <c r="J6" i="9"/>
  <c r="I17" i="9"/>
  <c r="J11" i="9"/>
  <c r="J15" i="9"/>
  <c r="L13" i="9"/>
  <c r="L3" i="9"/>
  <c r="L10" i="9"/>
  <c r="L8" i="9"/>
  <c r="F17" i="9"/>
  <c r="D35" i="9" s="1"/>
  <c r="I35" i="9" s="1"/>
  <c r="N35" i="9" s="1"/>
  <c r="L7" i="9"/>
  <c r="L2" i="9"/>
  <c r="L9" i="9"/>
  <c r="L4" i="9"/>
  <c r="L12" i="9"/>
  <c r="L15" i="9"/>
  <c r="C34" i="9" l="1"/>
  <c r="H34" i="9" s="1"/>
  <c r="M34" i="9" s="1"/>
  <c r="A36" i="9"/>
  <c r="F36" i="9" s="1"/>
  <c r="B35" i="9"/>
  <c r="G35" i="9" s="1"/>
  <c r="L35" i="9" s="1"/>
  <c r="H36" i="9"/>
  <c r="B36" i="9"/>
  <c r="G36" i="9" s="1"/>
  <c r="L36" i="9" s="1"/>
  <c r="C35" i="9"/>
  <c r="H35" i="9" s="1"/>
  <c r="M35" i="9" s="1"/>
  <c r="J17" i="9"/>
  <c r="D36" i="9" s="1"/>
  <c r="I36" i="9" s="1"/>
  <c r="L17" i="9"/>
  <c r="F2" i="1"/>
  <c r="G2" i="1"/>
  <c r="L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G16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2" i="5"/>
  <c r="N36" i="9" l="1"/>
  <c r="M36" i="9"/>
  <c r="K36" i="9"/>
  <c r="E17" i="4"/>
  <c r="D3" i="8"/>
  <c r="G3" i="8" s="1"/>
  <c r="D4" i="8"/>
  <c r="G4" i="8" s="1"/>
  <c r="D5" i="8"/>
  <c r="G5" i="8" s="1"/>
  <c r="D6" i="8"/>
  <c r="D7" i="8"/>
  <c r="G7" i="8" s="1"/>
  <c r="D8" i="8"/>
  <c r="G8" i="8" s="1"/>
  <c r="D9" i="8"/>
  <c r="G9" i="8" s="1"/>
  <c r="D10" i="8"/>
  <c r="F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D2" i="8"/>
  <c r="G2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G16" i="8"/>
  <c r="F16" i="8"/>
  <c r="L2" i="8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2" i="7"/>
  <c r="F2" i="7" s="1"/>
  <c r="D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L2" i="7"/>
  <c r="G2" i="7"/>
  <c r="F6" i="8" l="1"/>
  <c r="F4" i="8"/>
  <c r="O4" i="9"/>
  <c r="G6" i="8"/>
  <c r="F15" i="8"/>
  <c r="F3" i="8"/>
  <c r="F7" i="8"/>
  <c r="G10" i="8"/>
  <c r="F2" i="8"/>
  <c r="I14" i="8"/>
  <c r="F5" i="8"/>
  <c r="F14" i="8"/>
  <c r="F13" i="8"/>
  <c r="F12" i="8"/>
  <c r="F11" i="8"/>
  <c r="F9" i="8"/>
  <c r="D17" i="8"/>
  <c r="F8" i="8"/>
  <c r="E17" i="8"/>
  <c r="I9" i="7"/>
  <c r="E17" i="7"/>
  <c r="G17" i="7"/>
  <c r="F17" i="7"/>
  <c r="D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L8" i="4"/>
  <c r="G8" i="4"/>
  <c r="F8" i="4"/>
  <c r="G7" i="4"/>
  <c r="F7" i="4"/>
  <c r="G6" i="4"/>
  <c r="F6" i="4"/>
  <c r="G5" i="4"/>
  <c r="F5" i="4"/>
  <c r="G4" i="4"/>
  <c r="F4" i="4"/>
  <c r="G3" i="4"/>
  <c r="F3" i="4"/>
  <c r="L2" i="4"/>
  <c r="G2" i="4"/>
  <c r="F2" i="4"/>
  <c r="G5" i="3"/>
  <c r="G6" i="3"/>
  <c r="F7" i="3"/>
  <c r="G8" i="3"/>
  <c r="G9" i="3"/>
  <c r="F10" i="3"/>
  <c r="G12" i="3"/>
  <c r="F14" i="3"/>
  <c r="G15" i="3"/>
  <c r="G13" i="3"/>
  <c r="F13" i="3"/>
  <c r="G4" i="3"/>
  <c r="F4" i="3"/>
  <c r="G3" i="3"/>
  <c r="F3" i="3"/>
  <c r="L2" i="3"/>
  <c r="G2" i="3"/>
  <c r="F2" i="3"/>
  <c r="D17" i="1"/>
  <c r="O5" i="9" l="1"/>
  <c r="O6" i="9" s="1"/>
  <c r="K8" i="9" s="1"/>
  <c r="I12" i="7"/>
  <c r="I12" i="8"/>
  <c r="I7" i="8"/>
  <c r="I6" i="8"/>
  <c r="I3" i="8"/>
  <c r="I5" i="4"/>
  <c r="I13" i="7"/>
  <c r="G17" i="4"/>
  <c r="G14" i="3"/>
  <c r="G16" i="3"/>
  <c r="I13" i="8"/>
  <c r="I15" i="8"/>
  <c r="I5" i="8"/>
  <c r="I11" i="8"/>
  <c r="G17" i="8"/>
  <c r="I2" i="8"/>
  <c r="I10" i="8"/>
  <c r="I16" i="8"/>
  <c r="I4" i="8"/>
  <c r="I9" i="8"/>
  <c r="I8" i="8"/>
  <c r="I8" i="7"/>
  <c r="F5" i="3"/>
  <c r="F9" i="3"/>
  <c r="G10" i="3"/>
  <c r="F6" i="3"/>
  <c r="G7" i="3"/>
  <c r="F15" i="3"/>
  <c r="F8" i="3"/>
  <c r="F17" i="8"/>
  <c r="I2" i="7"/>
  <c r="I16" i="7"/>
  <c r="I11" i="7"/>
  <c r="L5" i="7"/>
  <c r="N5" i="7" s="1"/>
  <c r="I5" i="7"/>
  <c r="I7" i="7"/>
  <c r="I6" i="7"/>
  <c r="I15" i="7"/>
  <c r="I4" i="7"/>
  <c r="I14" i="7"/>
  <c r="I3" i="7"/>
  <c r="I10" i="7"/>
  <c r="L4" i="7"/>
  <c r="F17" i="4"/>
  <c r="I4" i="4"/>
  <c r="I10" i="4"/>
  <c r="I13" i="4"/>
  <c r="I9" i="4"/>
  <c r="I2" i="4"/>
  <c r="I6" i="4"/>
  <c r="I15" i="4"/>
  <c r="I7" i="4"/>
  <c r="I3" i="4"/>
  <c r="I16" i="4"/>
  <c r="I8" i="4"/>
  <c r="I12" i="4"/>
  <c r="I11" i="4"/>
  <c r="I14" i="4"/>
  <c r="F11" i="3"/>
  <c r="G11" i="3"/>
  <c r="F12" i="3"/>
  <c r="G17" i="1"/>
  <c r="K7" i="9" l="1"/>
  <c r="K5" i="9"/>
  <c r="K6" i="9"/>
  <c r="K11" i="9"/>
  <c r="K13" i="9"/>
  <c r="K4" i="9"/>
  <c r="K9" i="9"/>
  <c r="K14" i="9"/>
  <c r="B21" i="9"/>
  <c r="B19" i="9"/>
  <c r="B18" i="9"/>
  <c r="B17" i="9"/>
  <c r="K10" i="9"/>
  <c r="K16" i="9"/>
  <c r="B20" i="9"/>
  <c r="K3" i="9"/>
  <c r="K12" i="9"/>
  <c r="B18" i="7"/>
  <c r="B19" i="7"/>
  <c r="B20" i="7"/>
  <c r="B21" i="7"/>
  <c r="B17" i="7"/>
  <c r="K2" i="9"/>
  <c r="K15" i="9"/>
  <c r="L4" i="8"/>
  <c r="L5" i="4"/>
  <c r="N5" i="4" s="1"/>
  <c r="G17" i="3"/>
  <c r="L5" i="8"/>
  <c r="N5" i="8" s="1"/>
  <c r="I17" i="8"/>
  <c r="L4" i="4"/>
  <c r="I17" i="7"/>
  <c r="H11" i="7"/>
  <c r="H15" i="7"/>
  <c r="H4" i="7"/>
  <c r="H6" i="7"/>
  <c r="H13" i="7"/>
  <c r="H8" i="7"/>
  <c r="H16" i="7"/>
  <c r="H5" i="7"/>
  <c r="H12" i="7"/>
  <c r="H10" i="7"/>
  <c r="H9" i="7"/>
  <c r="H7" i="7"/>
  <c r="H14" i="7"/>
  <c r="H3" i="7"/>
  <c r="H2" i="7"/>
  <c r="I17" i="4"/>
  <c r="H4" i="8" l="1"/>
  <c r="H13" i="8"/>
  <c r="B18" i="8"/>
  <c r="B21" i="8"/>
  <c r="B17" i="8"/>
  <c r="B19" i="8"/>
  <c r="B20" i="8"/>
  <c r="K17" i="9"/>
  <c r="O7" i="9" s="1"/>
  <c r="H8" i="8"/>
  <c r="H6" i="8"/>
  <c r="H7" i="8"/>
  <c r="H15" i="8"/>
  <c r="H16" i="8"/>
  <c r="H5" i="8"/>
  <c r="H12" i="8"/>
  <c r="H11" i="8"/>
  <c r="H3" i="8"/>
  <c r="H10" i="8"/>
  <c r="H9" i="8"/>
  <c r="H14" i="8"/>
  <c r="H2" i="8"/>
  <c r="N4" i="4"/>
  <c r="B18" i="4" s="1"/>
  <c r="H6" i="4"/>
  <c r="H3" i="4"/>
  <c r="H12" i="4"/>
  <c r="H5" i="4"/>
  <c r="H11" i="4"/>
  <c r="H16" i="4"/>
  <c r="H2" i="4"/>
  <c r="H9" i="4"/>
  <c r="H7" i="4"/>
  <c r="H15" i="4"/>
  <c r="H8" i="4"/>
  <c r="H14" i="4"/>
  <c r="H10" i="4"/>
  <c r="H4" i="4"/>
  <c r="H13" i="4"/>
  <c r="H17" i="7"/>
  <c r="L6" i="7" s="1"/>
  <c r="B20" i="4" l="1"/>
  <c r="B17" i="4"/>
  <c r="B19" i="4"/>
  <c r="B21" i="4"/>
  <c r="H17" i="8"/>
  <c r="L6" i="8" s="1"/>
  <c r="H17" i="4"/>
  <c r="L6" i="4" s="1"/>
  <c r="F16" i="1" l="1"/>
  <c r="F17" i="1" s="1"/>
  <c r="E17" i="1"/>
  <c r="L8" i="1"/>
  <c r="L4" i="1" l="1"/>
  <c r="I5" i="1"/>
  <c r="L5" i="1"/>
  <c r="I2" i="1"/>
  <c r="I3" i="1"/>
  <c r="I9" i="1"/>
  <c r="I12" i="1"/>
  <c r="I13" i="1"/>
  <c r="I10" i="1"/>
  <c r="I14" i="1"/>
  <c r="I11" i="1"/>
  <c r="I6" i="1"/>
  <c r="I7" i="1"/>
  <c r="I4" i="1"/>
  <c r="I8" i="1"/>
  <c r="I16" i="1"/>
  <c r="I15" i="1"/>
  <c r="B19" i="1" l="1"/>
  <c r="B20" i="1"/>
  <c r="B21" i="1"/>
  <c r="B17" i="1"/>
  <c r="B18" i="1"/>
  <c r="H12" i="1"/>
  <c r="H6" i="1"/>
  <c r="H7" i="1"/>
  <c r="H14" i="1"/>
  <c r="H8" i="1"/>
  <c r="H9" i="1"/>
  <c r="H11" i="1"/>
  <c r="H2" i="1"/>
  <c r="H3" i="1"/>
  <c r="H15" i="1"/>
  <c r="H5" i="1"/>
  <c r="H4" i="1"/>
  <c r="H13" i="1"/>
  <c r="H16" i="1"/>
  <c r="H10" i="1"/>
  <c r="I17" i="1"/>
  <c r="H17" i="1" l="1"/>
  <c r="L6" i="1" s="1"/>
  <c r="F16" i="3"/>
  <c r="F17" i="3"/>
  <c r="E17" i="3"/>
  <c r="L8" i="3"/>
  <c r="L4" i="3" l="1"/>
  <c r="L5" i="3"/>
  <c r="I7" i="3"/>
  <c r="I10" i="3"/>
  <c r="I9" i="3"/>
  <c r="I15" i="3"/>
  <c r="I13" i="3"/>
  <c r="I16" i="3"/>
  <c r="I8" i="3"/>
  <c r="I4" i="3"/>
  <c r="I5" i="3"/>
  <c r="I2" i="3"/>
  <c r="I3" i="3"/>
  <c r="I6" i="3"/>
  <c r="I12" i="3"/>
  <c r="I11" i="3"/>
  <c r="I14" i="3"/>
  <c r="H9" i="3" l="1"/>
  <c r="B18" i="3"/>
  <c r="B19" i="3"/>
  <c r="B17" i="3"/>
  <c r="B20" i="3"/>
  <c r="B21" i="3"/>
  <c r="H15" i="3"/>
  <c r="H11" i="3"/>
  <c r="H8" i="3"/>
  <c r="H2" i="3"/>
  <c r="H4" i="3"/>
  <c r="H12" i="3"/>
  <c r="H6" i="3"/>
  <c r="H13" i="3"/>
  <c r="H10" i="3"/>
  <c r="H14" i="3"/>
  <c r="H5" i="3"/>
  <c r="H16" i="3"/>
  <c r="H7" i="3"/>
  <c r="H3" i="3"/>
  <c r="I17" i="3"/>
  <c r="H17" i="3" l="1"/>
  <c r="L6" i="3" s="1"/>
</calcChain>
</file>

<file path=xl/sharedStrings.xml><?xml version="1.0" encoding="utf-8"?>
<sst xmlns="http://schemas.openxmlformats.org/spreadsheetml/2006/main" count="105" uniqueCount="26">
  <si>
    <t>XY</t>
  </si>
  <si>
    <t>Y</t>
  </si>
  <si>
    <t>X</t>
  </si>
  <si>
    <t>X²</t>
  </si>
  <si>
    <t>a=</t>
  </si>
  <si>
    <t>b=</t>
  </si>
  <si>
    <t>R²=</t>
  </si>
  <si>
    <t>n=</t>
  </si>
  <si>
    <t>S.Q. REG</t>
  </si>
  <si>
    <t>S.Q. TOTAL</t>
  </si>
  <si>
    <t>Ym=</t>
  </si>
  <si>
    <t>Y CORRIGIDO (C°)</t>
  </si>
  <si>
    <t>ln(b)=</t>
  </si>
  <si>
    <t>ln(a)=</t>
  </si>
  <si>
    <t>X³</t>
  </si>
  <si>
    <t>X²Y</t>
  </si>
  <si>
    <r>
      <t>X^</t>
    </r>
    <r>
      <rPr>
        <b/>
        <sz val="11"/>
        <color theme="1"/>
        <rFont val="Calibri"/>
        <family val="2"/>
      </rPr>
      <t>4</t>
    </r>
  </si>
  <si>
    <t>c=</t>
  </si>
  <si>
    <t>DECADA</t>
  </si>
  <si>
    <t>PASSO 1</t>
  </si>
  <si>
    <t>c</t>
  </si>
  <si>
    <t>b</t>
  </si>
  <si>
    <t>a</t>
  </si>
  <si>
    <t>PASSO 3</t>
  </si>
  <si>
    <t>PASSO 2</t>
  </si>
  <si>
    <t>ELIMINAÇÃO DE 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</si>
</sst>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"/>
    <numFmt numFmtId="165" formatCode="0.000000000000"/>
    <numFmt numFmtId="166" formatCode="0.000000000000000000"/>
    <numFmt numFmtId="167" formatCode="0.0000000000000000000"/>
    <numFmt numFmtId="168" formatCode="0.0000000000000"/>
    <numFmt numFmtId="169" formatCode="0.00000000000000"/>
    <numFmt numFmtId="170" formatCode="0.000000000000000"/>
    <numFmt numFmtId="171" formatCode="0.0000000000000000"/>
    <numFmt numFmtId="172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6" fontId="0" fillId="3" borderId="1" xfId="0" applyNumberForma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 applyAlignment="1">
      <alignment horizontal="left"/>
    </xf>
    <xf numFmtId="168" fontId="1" fillId="2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left"/>
    </xf>
    <xf numFmtId="168" fontId="0" fillId="2" borderId="1" xfId="0" applyNumberFormat="1" applyFill="1" applyBorder="1" applyAlignment="1">
      <alignment horizontal="left"/>
    </xf>
    <xf numFmtId="168" fontId="0" fillId="0" borderId="0" xfId="0" applyNumberFormat="1" applyBorder="1" applyAlignment="1">
      <alignment horizontal="left"/>
    </xf>
    <xf numFmtId="169" fontId="1" fillId="2" borderId="1" xfId="0" applyNumberFormat="1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left"/>
    </xf>
    <xf numFmtId="169" fontId="0" fillId="2" borderId="1" xfId="0" applyNumberFormat="1" applyFill="1" applyBorder="1" applyAlignment="1">
      <alignment horizontal="left"/>
    </xf>
    <xf numFmtId="169" fontId="0" fillId="0" borderId="0" xfId="0" applyNumberFormat="1" applyBorder="1" applyAlignment="1">
      <alignment horizontal="left"/>
    </xf>
    <xf numFmtId="170" fontId="1" fillId="2" borderId="1" xfId="0" applyNumberFormat="1" applyFont="1" applyFill="1" applyBorder="1" applyAlignment="1">
      <alignment horizontal="center" vertical="center"/>
    </xf>
    <xf numFmtId="170" fontId="0" fillId="0" borderId="1" xfId="0" applyNumberFormat="1" applyBorder="1" applyAlignment="1">
      <alignment horizontal="left"/>
    </xf>
    <xf numFmtId="170" fontId="0" fillId="2" borderId="1" xfId="0" applyNumberFormat="1" applyFill="1" applyBorder="1" applyAlignment="1">
      <alignment horizontal="left"/>
    </xf>
    <xf numFmtId="170" fontId="0" fillId="0" borderId="0" xfId="0" applyNumberFormat="1" applyBorder="1" applyAlignment="1">
      <alignment horizontal="left"/>
    </xf>
    <xf numFmtId="171" fontId="1" fillId="2" borderId="1" xfId="0" applyNumberFormat="1" applyFont="1" applyFill="1" applyBorder="1" applyAlignment="1">
      <alignment horizontal="center" vertical="center"/>
    </xf>
    <xf numFmtId="171" fontId="0" fillId="0" borderId="1" xfId="0" applyNumberFormat="1" applyBorder="1" applyAlignment="1">
      <alignment horizontal="left"/>
    </xf>
    <xf numFmtId="171" fontId="0" fillId="0" borderId="0" xfId="0" applyNumberFormat="1" applyBorder="1" applyAlignment="1">
      <alignment horizontal="left"/>
    </xf>
    <xf numFmtId="171" fontId="2" fillId="2" borderId="1" xfId="0" applyNumberFormat="1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166" fontId="0" fillId="0" borderId="0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9" fontId="0" fillId="3" borderId="1" xfId="0" applyNumberFormat="1" applyFill="1" applyBorder="1" applyAlignment="1">
      <alignment horizontal="left"/>
    </xf>
    <xf numFmtId="1" fontId="0" fillId="6" borderId="1" xfId="0" applyNumberFormat="1" applyFill="1" applyBorder="1" applyAlignment="1">
      <alignment horizontal="left"/>
    </xf>
    <xf numFmtId="2" fontId="0" fillId="6" borderId="1" xfId="0" applyNumberFormat="1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172" fontId="0" fillId="0" borderId="1" xfId="0" applyNumberFormat="1" applyBorder="1" applyAlignment="1">
      <alignment horizontal="left"/>
    </xf>
    <xf numFmtId="2" fontId="4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"/>
            <c:dispRSqr val="1"/>
            <c:dispEq val="1"/>
            <c:trendlineLbl>
              <c:layout>
                <c:manualLayout>
                  <c:x val="-0.28232516327481072"/>
                  <c:y val="-0.12558043776638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Linear!$A$2:$A$16</c:f>
              <c:numCache>
                <c:formatCode>0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Linear!$B$2:$B$16</c:f>
              <c:numCache>
                <c:formatCode>0.00</c:formatCode>
                <c:ptCount val="15"/>
                <c:pt idx="0">
                  <c:v>13.477272727272727</c:v>
                </c:pt>
                <c:pt idx="1">
                  <c:v>13.494</c:v>
                </c:pt>
                <c:pt idx="2">
                  <c:v>13.353999999999999</c:v>
                </c:pt>
                <c:pt idx="3">
                  <c:v>13.391</c:v>
                </c:pt>
                <c:pt idx="4">
                  <c:v>13.473000000000003</c:v>
                </c:pt>
                <c:pt idx="5">
                  <c:v>13.613</c:v>
                </c:pt>
                <c:pt idx="6">
                  <c:v>13.718</c:v>
                </c:pt>
                <c:pt idx="7">
                  <c:v>13.667000000000002</c:v>
                </c:pt>
                <c:pt idx="8">
                  <c:v>13.675000000000001</c:v>
                </c:pt>
                <c:pt idx="9">
                  <c:v>13.758999999999997</c:v>
                </c:pt>
                <c:pt idx="10">
                  <c:v>13.965999999999999</c:v>
                </c:pt>
                <c:pt idx="11">
                  <c:v>14.077999999999999</c:v>
                </c:pt>
                <c:pt idx="12">
                  <c:v>14.321999999999999</c:v>
                </c:pt>
                <c:pt idx="13">
                  <c:v>14.538</c:v>
                </c:pt>
                <c:pt idx="14">
                  <c:v>14.574999999999999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2-4889-A593-2A18F050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7442896"/>
        <c:axId val="-1677433648"/>
      </c:scatterChart>
      <c:valAx>
        <c:axId val="-1677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433648"/>
        <c:crosses val="autoZero"/>
        <c:crossBetween val="midCat"/>
        <c:majorUnit val="10"/>
      </c:valAx>
      <c:valAx>
        <c:axId val="-1677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4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Logarítmica!$B$1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"/>
            <c:dispRSqr val="1"/>
            <c:dispEq val="1"/>
            <c:trendlineLbl>
              <c:layout>
                <c:manualLayout>
                  <c:x val="-0.25039608956730236"/>
                  <c:y val="-0.11648898072570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Logarítmica!$A$2:$A$16</c:f>
              <c:numCache>
                <c:formatCode>0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Logarítmica!$B$2:$B$16</c:f>
              <c:numCache>
                <c:formatCode>0.00</c:formatCode>
                <c:ptCount val="15"/>
                <c:pt idx="0">
                  <c:v>13.477272727272727</c:v>
                </c:pt>
                <c:pt idx="1">
                  <c:v>13.494</c:v>
                </c:pt>
                <c:pt idx="2">
                  <c:v>13.353999999999999</c:v>
                </c:pt>
                <c:pt idx="3">
                  <c:v>13.391</c:v>
                </c:pt>
                <c:pt idx="4">
                  <c:v>13.473000000000003</c:v>
                </c:pt>
                <c:pt idx="5">
                  <c:v>13.613</c:v>
                </c:pt>
                <c:pt idx="6">
                  <c:v>13.718</c:v>
                </c:pt>
                <c:pt idx="7">
                  <c:v>13.667000000000002</c:v>
                </c:pt>
                <c:pt idx="8">
                  <c:v>13.675000000000001</c:v>
                </c:pt>
                <c:pt idx="9">
                  <c:v>13.758999999999997</c:v>
                </c:pt>
                <c:pt idx="10">
                  <c:v>13.965999999999999</c:v>
                </c:pt>
                <c:pt idx="11">
                  <c:v>14.077999999999999</c:v>
                </c:pt>
                <c:pt idx="12">
                  <c:v>14.321999999999999</c:v>
                </c:pt>
                <c:pt idx="13">
                  <c:v>14.538</c:v>
                </c:pt>
                <c:pt idx="14">
                  <c:v>14.574999999999999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B-4896-B525-56FBDACA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7442352"/>
        <c:axId val="-1677437456"/>
      </c:scatterChart>
      <c:valAx>
        <c:axId val="-1677442352"/>
        <c:scaling>
          <c:orientation val="minMax"/>
          <c:min val="18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437456"/>
        <c:crosses val="autoZero"/>
        <c:crossBetween val="midCat"/>
        <c:majorUnit val="10"/>
      </c:valAx>
      <c:valAx>
        <c:axId val="-16774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4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0"/>
            <c:dispRSqr val="1"/>
            <c:dispEq val="1"/>
            <c:trendlineLbl>
              <c:layout>
                <c:manualLayout>
                  <c:x val="-0.30194941447862428"/>
                  <c:y val="-5.8715009461026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Exponencial!$A$2:$A$16</c:f>
              <c:numCache>
                <c:formatCode>0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Exponencial!$B$2:$B$16</c:f>
              <c:numCache>
                <c:formatCode>0.00</c:formatCode>
                <c:ptCount val="15"/>
                <c:pt idx="0">
                  <c:v>13.477272727272727</c:v>
                </c:pt>
                <c:pt idx="1">
                  <c:v>13.494</c:v>
                </c:pt>
                <c:pt idx="2">
                  <c:v>13.353999999999999</c:v>
                </c:pt>
                <c:pt idx="3">
                  <c:v>13.391</c:v>
                </c:pt>
                <c:pt idx="4">
                  <c:v>13.473000000000003</c:v>
                </c:pt>
                <c:pt idx="5">
                  <c:v>13.613</c:v>
                </c:pt>
                <c:pt idx="6">
                  <c:v>13.718</c:v>
                </c:pt>
                <c:pt idx="7">
                  <c:v>13.667000000000002</c:v>
                </c:pt>
                <c:pt idx="8">
                  <c:v>13.675000000000001</c:v>
                </c:pt>
                <c:pt idx="9">
                  <c:v>13.758999999999997</c:v>
                </c:pt>
                <c:pt idx="10">
                  <c:v>13.965999999999999</c:v>
                </c:pt>
                <c:pt idx="11">
                  <c:v>14.077999999999999</c:v>
                </c:pt>
                <c:pt idx="12">
                  <c:v>14.321999999999999</c:v>
                </c:pt>
                <c:pt idx="13">
                  <c:v>14.538</c:v>
                </c:pt>
                <c:pt idx="14">
                  <c:v>14.574999999999999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EA-47CE-9FD0-8DFD1E9A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7436368"/>
        <c:axId val="-1677439632"/>
      </c:scatterChart>
      <c:valAx>
        <c:axId val="-1677436368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439632"/>
        <c:crosses val="autoZero"/>
        <c:crossBetween val="midCat"/>
        <c:majorUnit val="10"/>
        <c:minorUnit val="4"/>
      </c:valAx>
      <c:valAx>
        <c:axId val="-16774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4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0"/>
            <c:dispRSqr val="1"/>
            <c:dispEq val="1"/>
            <c:trendlineLbl>
              <c:layout>
                <c:manualLayout>
                  <c:x val="-0.23398977512311706"/>
                  <c:y val="-4.02960780981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Potencial!$A$2:$A$16</c:f>
              <c:numCache>
                <c:formatCode>0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Potencial!$B$2:$B$16</c:f>
              <c:numCache>
                <c:formatCode>0.00</c:formatCode>
                <c:ptCount val="15"/>
                <c:pt idx="0">
                  <c:v>13.477272727272727</c:v>
                </c:pt>
                <c:pt idx="1">
                  <c:v>13.494</c:v>
                </c:pt>
                <c:pt idx="2">
                  <c:v>13.353999999999999</c:v>
                </c:pt>
                <c:pt idx="3">
                  <c:v>13.391</c:v>
                </c:pt>
                <c:pt idx="4">
                  <c:v>13.473000000000003</c:v>
                </c:pt>
                <c:pt idx="5">
                  <c:v>13.613</c:v>
                </c:pt>
                <c:pt idx="6">
                  <c:v>13.718</c:v>
                </c:pt>
                <c:pt idx="7">
                  <c:v>13.667000000000002</c:v>
                </c:pt>
                <c:pt idx="8">
                  <c:v>13.675000000000001</c:v>
                </c:pt>
                <c:pt idx="9">
                  <c:v>13.758999999999997</c:v>
                </c:pt>
                <c:pt idx="10">
                  <c:v>13.965999999999999</c:v>
                </c:pt>
                <c:pt idx="11">
                  <c:v>14.077999999999999</c:v>
                </c:pt>
                <c:pt idx="12">
                  <c:v>14.321999999999999</c:v>
                </c:pt>
                <c:pt idx="13">
                  <c:v>14.538</c:v>
                </c:pt>
                <c:pt idx="14">
                  <c:v>14.574999999999999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D0-44B6-8037-7CDC567A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7438000"/>
        <c:axId val="-1677439088"/>
      </c:scatterChart>
      <c:valAx>
        <c:axId val="-1677438000"/>
        <c:scaling>
          <c:orientation val="minMax"/>
          <c:min val="18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439088"/>
        <c:crosses val="autoZero"/>
        <c:crossBetween val="midCat"/>
        <c:majorUnit val="10"/>
        <c:minorUnit val="4"/>
      </c:valAx>
      <c:valAx>
        <c:axId val="-16774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4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1"/>
            <c:dispEq val="1"/>
            <c:trendlineLbl>
              <c:layout>
                <c:manualLayout>
                  <c:x val="-0.15802631152587404"/>
                  <c:y val="-1.6142054143754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Polinomial!$A$2:$A$16</c:f>
              <c:numCache>
                <c:formatCode>0</c:formatCode>
                <c:ptCount val="15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1920</c:v>
                </c:pt>
                <c:pt idx="5">
                  <c:v>1930</c:v>
                </c:pt>
                <c:pt idx="6">
                  <c:v>1940</c:v>
                </c:pt>
                <c:pt idx="7">
                  <c:v>1950</c:v>
                </c:pt>
                <c:pt idx="8">
                  <c:v>1960</c:v>
                </c:pt>
                <c:pt idx="9">
                  <c:v>1970</c:v>
                </c:pt>
                <c:pt idx="10">
                  <c:v>1980</c:v>
                </c:pt>
                <c:pt idx="11">
                  <c:v>1990</c:v>
                </c:pt>
                <c:pt idx="12">
                  <c:v>2000</c:v>
                </c:pt>
                <c:pt idx="13">
                  <c:v>2010</c:v>
                </c:pt>
                <c:pt idx="14">
                  <c:v>2020</c:v>
                </c:pt>
              </c:numCache>
            </c:numRef>
          </c:xVal>
          <c:yVal>
            <c:numRef>
              <c:f>Polinomial!$B$2:$B$16</c:f>
              <c:numCache>
                <c:formatCode>0.00</c:formatCode>
                <c:ptCount val="15"/>
                <c:pt idx="0">
                  <c:v>13.477272727272727</c:v>
                </c:pt>
                <c:pt idx="1">
                  <c:v>13.494</c:v>
                </c:pt>
                <c:pt idx="2">
                  <c:v>13.353999999999999</c:v>
                </c:pt>
                <c:pt idx="3">
                  <c:v>13.391</c:v>
                </c:pt>
                <c:pt idx="4">
                  <c:v>13.473000000000003</c:v>
                </c:pt>
                <c:pt idx="5">
                  <c:v>13.613</c:v>
                </c:pt>
                <c:pt idx="6">
                  <c:v>13.718</c:v>
                </c:pt>
                <c:pt idx="7">
                  <c:v>13.667000000000002</c:v>
                </c:pt>
                <c:pt idx="8">
                  <c:v>13.675000000000001</c:v>
                </c:pt>
                <c:pt idx="9">
                  <c:v>13.758999999999997</c:v>
                </c:pt>
                <c:pt idx="10">
                  <c:v>13.965999999999999</c:v>
                </c:pt>
                <c:pt idx="11">
                  <c:v>14.077999999999999</c:v>
                </c:pt>
                <c:pt idx="12">
                  <c:v>14.321999999999999</c:v>
                </c:pt>
                <c:pt idx="13">
                  <c:v>14.538</c:v>
                </c:pt>
                <c:pt idx="14">
                  <c:v>14.574999999999999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1-4B65-BE74-C0001467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7436912"/>
        <c:axId val="-1660828784"/>
      </c:scatterChart>
      <c:valAx>
        <c:axId val="-1677436912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60828784"/>
        <c:crosses val="autoZero"/>
        <c:crossBetween val="midCat"/>
        <c:majorUnit val="10"/>
      </c:valAx>
      <c:valAx>
        <c:axId val="-16608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74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8</xdr:row>
      <xdr:rowOff>114300</xdr:rowOff>
    </xdr:from>
    <xdr:to>
      <xdr:col>19</xdr:col>
      <xdr:colOff>228599</xdr:colOff>
      <xdr:row>30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8</xdr:row>
      <xdr:rowOff>182880</xdr:rowOff>
    </xdr:from>
    <xdr:to>
      <xdr:col>19</xdr:col>
      <xdr:colOff>276225</xdr:colOff>
      <xdr:row>31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8</xdr:row>
      <xdr:rowOff>180975</xdr:rowOff>
    </xdr:from>
    <xdr:to>
      <xdr:col>18</xdr:col>
      <xdr:colOff>38100</xdr:colOff>
      <xdr:row>30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8</xdr:row>
      <xdr:rowOff>133349</xdr:rowOff>
    </xdr:from>
    <xdr:to>
      <xdr:col>16</xdr:col>
      <xdr:colOff>561974</xdr:colOff>
      <xdr:row>29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8</xdr:row>
      <xdr:rowOff>85726</xdr:rowOff>
    </xdr:from>
    <xdr:to>
      <xdr:col>21</xdr:col>
      <xdr:colOff>209550</xdr:colOff>
      <xdr:row>29</xdr:row>
      <xdr:rowOff>19050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1019175</xdr:colOff>
      <xdr:row>18</xdr:row>
      <xdr:rowOff>4203</xdr:rowOff>
    </xdr:from>
    <xdr:to>
      <xdr:col>9</xdr:col>
      <xdr:colOff>600075</xdr:colOff>
      <xdr:row>26</xdr:row>
      <xdr:rowOff>133350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0" y="3433203"/>
          <a:ext cx="4781550" cy="1653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zoomScale="115" zoomScaleNormal="115" workbookViewId="0">
      <selection activeCell="E3" sqref="E3:E17"/>
    </sheetView>
  </sheetViews>
  <sheetFormatPr defaultRowHeight="15" x14ac:dyDescent="0.25"/>
  <cols>
    <col min="3" max="3" width="15.7109375" style="2" bestFit="1" customWidth="1"/>
    <col min="5" max="5" width="11.7109375" bestFit="1" customWidth="1"/>
  </cols>
  <sheetData>
    <row r="1" spans="1:6" x14ac:dyDescent="0.25">
      <c r="A1" s="5" t="s">
        <v>2</v>
      </c>
      <c r="B1" s="5" t="s">
        <v>1</v>
      </c>
      <c r="C1" s="5" t="s">
        <v>11</v>
      </c>
      <c r="E1" s="55" t="s">
        <v>18</v>
      </c>
      <c r="F1" s="56"/>
    </row>
    <row r="2" spans="1:6" x14ac:dyDescent="0.25">
      <c r="A2" s="3">
        <v>1880</v>
      </c>
      <c r="B2" s="4">
        <v>-0.17</v>
      </c>
      <c r="C2" s="45">
        <f>13.7+B2</f>
        <v>13.53</v>
      </c>
      <c r="E2" s="5" t="s">
        <v>2</v>
      </c>
      <c r="F2" s="5" t="s">
        <v>1</v>
      </c>
    </row>
    <row r="3" spans="1:6" x14ac:dyDescent="0.25">
      <c r="A3" s="3">
        <v>1881</v>
      </c>
      <c r="B3" s="4">
        <v>-0.09</v>
      </c>
      <c r="C3" s="45">
        <f t="shared" ref="C3:C66" si="0">13.7+B3</f>
        <v>13.61</v>
      </c>
      <c r="E3" s="46">
        <v>1880</v>
      </c>
      <c r="F3" s="4">
        <f>AVERAGE(C2:C12)</f>
        <v>13.477272727272727</v>
      </c>
    </row>
    <row r="4" spans="1:6" x14ac:dyDescent="0.25">
      <c r="A4" s="3">
        <v>1882</v>
      </c>
      <c r="B4" s="4">
        <v>-0.11</v>
      </c>
      <c r="C4" s="45">
        <f t="shared" si="0"/>
        <v>13.59</v>
      </c>
      <c r="E4" s="46">
        <v>1890</v>
      </c>
      <c r="F4" s="4">
        <f>AVERAGE(C13:C22)</f>
        <v>13.494</v>
      </c>
    </row>
    <row r="5" spans="1:6" x14ac:dyDescent="0.25">
      <c r="A5" s="3">
        <v>1883</v>
      </c>
      <c r="B5" s="4">
        <v>-0.18</v>
      </c>
      <c r="C5" s="45">
        <f t="shared" si="0"/>
        <v>13.52</v>
      </c>
      <c r="E5" s="46">
        <v>1900</v>
      </c>
      <c r="F5" s="4">
        <f>AVERAGE(C23:C32)</f>
        <v>13.353999999999999</v>
      </c>
    </row>
    <row r="6" spans="1:6" x14ac:dyDescent="0.25">
      <c r="A6" s="3">
        <v>1884</v>
      </c>
      <c r="B6" s="4">
        <v>-0.28000000000000003</v>
      </c>
      <c r="C6" s="45">
        <f t="shared" si="0"/>
        <v>13.42</v>
      </c>
      <c r="E6" s="46">
        <v>1910</v>
      </c>
      <c r="F6" s="4">
        <f>AVERAGE(C33:C42)</f>
        <v>13.391</v>
      </c>
    </row>
    <row r="7" spans="1:6" x14ac:dyDescent="0.25">
      <c r="A7" s="3">
        <v>1885</v>
      </c>
      <c r="B7" s="4">
        <v>-0.33</v>
      </c>
      <c r="C7" s="45">
        <f t="shared" si="0"/>
        <v>13.37</v>
      </c>
      <c r="E7" s="46">
        <v>1920</v>
      </c>
      <c r="F7" s="4">
        <f>AVERAGE(C43:C52)</f>
        <v>13.473000000000003</v>
      </c>
    </row>
    <row r="8" spans="1:6" x14ac:dyDescent="0.25">
      <c r="A8" s="3">
        <v>1886</v>
      </c>
      <c r="B8" s="4">
        <v>-0.31</v>
      </c>
      <c r="C8" s="45">
        <f t="shared" si="0"/>
        <v>13.389999999999999</v>
      </c>
      <c r="E8" s="46">
        <v>1930</v>
      </c>
      <c r="F8" s="4">
        <f>AVERAGE(C53:C62)</f>
        <v>13.613</v>
      </c>
    </row>
    <row r="9" spans="1:6" x14ac:dyDescent="0.25">
      <c r="A9" s="3">
        <v>1887</v>
      </c>
      <c r="B9" s="4">
        <v>-0.36</v>
      </c>
      <c r="C9" s="45">
        <f t="shared" si="0"/>
        <v>13.34</v>
      </c>
      <c r="E9" s="46">
        <v>1940</v>
      </c>
      <c r="F9" s="4">
        <f>AVERAGE(C63:C72)</f>
        <v>13.718</v>
      </c>
    </row>
    <row r="10" spans="1:6" x14ac:dyDescent="0.25">
      <c r="A10" s="3">
        <v>1888</v>
      </c>
      <c r="B10" s="4">
        <v>-0.17</v>
      </c>
      <c r="C10" s="45">
        <f t="shared" si="0"/>
        <v>13.53</v>
      </c>
      <c r="E10" s="46">
        <v>1950</v>
      </c>
      <c r="F10" s="4">
        <f>AVERAGE(C73:C82)</f>
        <v>13.667000000000002</v>
      </c>
    </row>
    <row r="11" spans="1:6" x14ac:dyDescent="0.25">
      <c r="A11" s="3">
        <v>1889</v>
      </c>
      <c r="B11" s="4">
        <v>-0.1</v>
      </c>
      <c r="C11" s="45">
        <f t="shared" si="0"/>
        <v>13.6</v>
      </c>
      <c r="E11" s="46">
        <v>1960</v>
      </c>
      <c r="F11" s="4">
        <f>AVERAGE(C83:C92)</f>
        <v>13.675000000000001</v>
      </c>
    </row>
    <row r="12" spans="1:6" x14ac:dyDescent="0.25">
      <c r="A12" s="3">
        <v>1890</v>
      </c>
      <c r="B12" s="4">
        <v>-0.35</v>
      </c>
      <c r="C12" s="45">
        <f t="shared" si="0"/>
        <v>13.35</v>
      </c>
      <c r="E12" s="46">
        <v>1970</v>
      </c>
      <c r="F12" s="4">
        <f>AVERAGE(C93:C102)</f>
        <v>13.758999999999997</v>
      </c>
    </row>
    <row r="13" spans="1:6" x14ac:dyDescent="0.25">
      <c r="A13" s="3">
        <v>1891</v>
      </c>
      <c r="B13" s="4">
        <v>-0.23</v>
      </c>
      <c r="C13" s="45">
        <f t="shared" si="0"/>
        <v>13.469999999999999</v>
      </c>
      <c r="E13" s="46">
        <v>1980</v>
      </c>
      <c r="F13" s="4">
        <f>AVERAGE(C103:C112)</f>
        <v>13.965999999999999</v>
      </c>
    </row>
    <row r="14" spans="1:6" x14ac:dyDescent="0.25">
      <c r="A14" s="3">
        <v>1892</v>
      </c>
      <c r="B14" s="4">
        <v>-0.27</v>
      </c>
      <c r="C14" s="45">
        <f t="shared" si="0"/>
        <v>13.43</v>
      </c>
      <c r="E14" s="46">
        <v>1990</v>
      </c>
      <c r="F14" s="4">
        <f>AVERAGE(C113:C122)</f>
        <v>14.077999999999999</v>
      </c>
    </row>
    <row r="15" spans="1:6" x14ac:dyDescent="0.25">
      <c r="A15" s="3">
        <v>1893</v>
      </c>
      <c r="B15" s="4">
        <v>-0.31</v>
      </c>
      <c r="C15" s="45">
        <f t="shared" si="0"/>
        <v>13.389999999999999</v>
      </c>
      <c r="E15" s="46">
        <v>2000</v>
      </c>
      <c r="F15" s="4">
        <f>AVERAGE(C123:C132)</f>
        <v>14.321999999999999</v>
      </c>
    </row>
    <row r="16" spans="1:6" x14ac:dyDescent="0.25">
      <c r="A16" s="3">
        <v>1894</v>
      </c>
      <c r="B16" s="4">
        <v>-0.3</v>
      </c>
      <c r="C16" s="45">
        <f t="shared" si="0"/>
        <v>13.399999999999999</v>
      </c>
      <c r="E16" s="46">
        <v>2010</v>
      </c>
      <c r="F16" s="4">
        <f>AVERAGE(C133:C142)</f>
        <v>14.538</v>
      </c>
    </row>
    <row r="17" spans="1:6" x14ac:dyDescent="0.25">
      <c r="A17" s="3">
        <v>1895</v>
      </c>
      <c r="B17" s="4">
        <v>-0.22</v>
      </c>
      <c r="C17" s="45">
        <f t="shared" si="0"/>
        <v>13.479999999999999</v>
      </c>
      <c r="E17" s="46">
        <v>2020</v>
      </c>
      <c r="F17" s="4">
        <f>AVERAGE(C143:C152)</f>
        <v>14.574999999999999</v>
      </c>
    </row>
    <row r="18" spans="1:6" x14ac:dyDescent="0.25">
      <c r="A18" s="3">
        <v>1896</v>
      </c>
      <c r="B18" s="4">
        <v>-0.11</v>
      </c>
      <c r="C18" s="45">
        <f t="shared" si="0"/>
        <v>13.59</v>
      </c>
    </row>
    <row r="19" spans="1:6" x14ac:dyDescent="0.25">
      <c r="A19" s="3">
        <v>1897</v>
      </c>
      <c r="B19" s="4">
        <v>-0.1</v>
      </c>
      <c r="C19" s="45">
        <f t="shared" si="0"/>
        <v>13.6</v>
      </c>
    </row>
    <row r="20" spans="1:6" x14ac:dyDescent="0.25">
      <c r="A20" s="3">
        <v>1898</v>
      </c>
      <c r="B20" s="4">
        <v>-0.27</v>
      </c>
      <c r="C20" s="45">
        <f t="shared" si="0"/>
        <v>13.43</v>
      </c>
    </row>
    <row r="21" spans="1:6" x14ac:dyDescent="0.25">
      <c r="A21" s="3">
        <v>1899</v>
      </c>
      <c r="B21" s="4">
        <v>-0.17</v>
      </c>
      <c r="C21" s="45">
        <f t="shared" si="0"/>
        <v>13.53</v>
      </c>
    </row>
    <row r="22" spans="1:6" x14ac:dyDescent="0.25">
      <c r="A22" s="3">
        <v>1900</v>
      </c>
      <c r="B22" s="4">
        <v>-0.08</v>
      </c>
      <c r="C22" s="45">
        <f t="shared" si="0"/>
        <v>13.62</v>
      </c>
    </row>
    <row r="23" spans="1:6" x14ac:dyDescent="0.25">
      <c r="A23" s="3">
        <v>1901</v>
      </c>
      <c r="B23" s="4">
        <v>-0.15</v>
      </c>
      <c r="C23" s="45">
        <f t="shared" si="0"/>
        <v>13.549999999999999</v>
      </c>
    </row>
    <row r="24" spans="1:6" x14ac:dyDescent="0.25">
      <c r="A24" s="3">
        <v>1902</v>
      </c>
      <c r="B24" s="4">
        <v>-0.27</v>
      </c>
      <c r="C24" s="45">
        <f t="shared" si="0"/>
        <v>13.43</v>
      </c>
    </row>
    <row r="25" spans="1:6" x14ac:dyDescent="0.25">
      <c r="A25" s="3">
        <v>1903</v>
      </c>
      <c r="B25" s="4">
        <v>-0.37</v>
      </c>
      <c r="C25" s="45">
        <f t="shared" si="0"/>
        <v>13.33</v>
      </c>
    </row>
    <row r="26" spans="1:6" x14ac:dyDescent="0.25">
      <c r="A26" s="3">
        <v>1904</v>
      </c>
      <c r="B26" s="4">
        <v>-0.47</v>
      </c>
      <c r="C26" s="45">
        <f t="shared" si="0"/>
        <v>13.229999999999999</v>
      </c>
    </row>
    <row r="27" spans="1:6" x14ac:dyDescent="0.25">
      <c r="A27" s="3">
        <v>1905</v>
      </c>
      <c r="B27" s="4">
        <v>-0.26</v>
      </c>
      <c r="C27" s="45">
        <f t="shared" si="0"/>
        <v>13.44</v>
      </c>
    </row>
    <row r="28" spans="1:6" x14ac:dyDescent="0.25">
      <c r="A28" s="3">
        <v>1906</v>
      </c>
      <c r="B28" s="4">
        <v>-0.22</v>
      </c>
      <c r="C28" s="45">
        <f t="shared" si="0"/>
        <v>13.479999999999999</v>
      </c>
    </row>
    <row r="29" spans="1:6" x14ac:dyDescent="0.25">
      <c r="A29" s="3">
        <v>1907</v>
      </c>
      <c r="B29" s="4">
        <v>-0.38</v>
      </c>
      <c r="C29" s="45">
        <f t="shared" si="0"/>
        <v>13.319999999999999</v>
      </c>
    </row>
    <row r="30" spans="1:6" x14ac:dyDescent="0.25">
      <c r="A30" s="3">
        <v>1908</v>
      </c>
      <c r="B30" s="4">
        <v>-0.43</v>
      </c>
      <c r="C30" s="45">
        <f t="shared" si="0"/>
        <v>13.27</v>
      </c>
    </row>
    <row r="31" spans="1:6" x14ac:dyDescent="0.25">
      <c r="A31" s="3">
        <v>1909</v>
      </c>
      <c r="B31" s="4">
        <v>-0.48</v>
      </c>
      <c r="C31" s="45">
        <f t="shared" si="0"/>
        <v>13.219999999999999</v>
      </c>
    </row>
    <row r="32" spans="1:6" x14ac:dyDescent="0.25">
      <c r="A32" s="3">
        <v>1910</v>
      </c>
      <c r="B32" s="4">
        <v>-0.43</v>
      </c>
      <c r="C32" s="45">
        <f t="shared" si="0"/>
        <v>13.27</v>
      </c>
    </row>
    <row r="33" spans="1:3" x14ac:dyDescent="0.25">
      <c r="A33" s="3">
        <v>1911</v>
      </c>
      <c r="B33" s="4">
        <v>-0.44</v>
      </c>
      <c r="C33" s="45">
        <f t="shared" si="0"/>
        <v>13.26</v>
      </c>
    </row>
    <row r="34" spans="1:3" x14ac:dyDescent="0.25">
      <c r="A34" s="3">
        <v>1912</v>
      </c>
      <c r="B34" s="4">
        <v>-0.36</v>
      </c>
      <c r="C34" s="45">
        <f t="shared" si="0"/>
        <v>13.34</v>
      </c>
    </row>
    <row r="35" spans="1:3" x14ac:dyDescent="0.25">
      <c r="A35" s="3">
        <v>1913</v>
      </c>
      <c r="B35" s="4">
        <v>-0.34</v>
      </c>
      <c r="C35" s="45">
        <f t="shared" si="0"/>
        <v>13.36</v>
      </c>
    </row>
    <row r="36" spans="1:3" x14ac:dyDescent="0.25">
      <c r="A36" s="3">
        <v>1914</v>
      </c>
      <c r="B36" s="4">
        <v>-0.15</v>
      </c>
      <c r="C36" s="45">
        <f t="shared" si="0"/>
        <v>13.549999999999999</v>
      </c>
    </row>
    <row r="37" spans="1:3" x14ac:dyDescent="0.25">
      <c r="A37" s="3">
        <v>1915</v>
      </c>
      <c r="B37" s="4">
        <v>-0.14000000000000001</v>
      </c>
      <c r="C37" s="45">
        <f t="shared" si="0"/>
        <v>13.559999999999999</v>
      </c>
    </row>
    <row r="38" spans="1:3" x14ac:dyDescent="0.25">
      <c r="A38" s="3">
        <v>1916</v>
      </c>
      <c r="B38" s="4">
        <v>-0.36</v>
      </c>
      <c r="C38" s="45">
        <f t="shared" si="0"/>
        <v>13.34</v>
      </c>
    </row>
    <row r="39" spans="1:3" x14ac:dyDescent="0.25">
      <c r="A39" s="3">
        <v>1917</v>
      </c>
      <c r="B39" s="4">
        <v>-0.46</v>
      </c>
      <c r="C39" s="45">
        <f t="shared" si="0"/>
        <v>13.239999999999998</v>
      </c>
    </row>
    <row r="40" spans="1:3" x14ac:dyDescent="0.25">
      <c r="A40" s="3">
        <v>1918</v>
      </c>
      <c r="B40" s="4">
        <v>-0.28999999999999998</v>
      </c>
      <c r="C40" s="45">
        <f t="shared" si="0"/>
        <v>13.41</v>
      </c>
    </row>
    <row r="41" spans="1:3" x14ac:dyDescent="0.25">
      <c r="A41" s="3">
        <v>1919</v>
      </c>
      <c r="B41" s="4">
        <v>-0.28000000000000003</v>
      </c>
      <c r="C41" s="45">
        <f t="shared" si="0"/>
        <v>13.42</v>
      </c>
    </row>
    <row r="42" spans="1:3" x14ac:dyDescent="0.25">
      <c r="A42" s="3">
        <v>1920</v>
      </c>
      <c r="B42" s="4">
        <v>-0.27</v>
      </c>
      <c r="C42" s="45">
        <f t="shared" si="0"/>
        <v>13.43</v>
      </c>
    </row>
    <row r="43" spans="1:3" x14ac:dyDescent="0.25">
      <c r="A43" s="3">
        <v>1921</v>
      </c>
      <c r="B43" s="4">
        <v>-0.19</v>
      </c>
      <c r="C43" s="45">
        <f t="shared" si="0"/>
        <v>13.51</v>
      </c>
    </row>
    <row r="44" spans="1:3" x14ac:dyDescent="0.25">
      <c r="A44" s="3">
        <v>1922</v>
      </c>
      <c r="B44" s="4">
        <v>-0.28000000000000003</v>
      </c>
      <c r="C44" s="45">
        <f t="shared" si="0"/>
        <v>13.42</v>
      </c>
    </row>
    <row r="45" spans="1:3" x14ac:dyDescent="0.25">
      <c r="A45" s="3">
        <v>1923</v>
      </c>
      <c r="B45" s="4">
        <v>-0.26</v>
      </c>
      <c r="C45" s="45">
        <f t="shared" si="0"/>
        <v>13.44</v>
      </c>
    </row>
    <row r="46" spans="1:3" x14ac:dyDescent="0.25">
      <c r="A46" s="3">
        <v>1924</v>
      </c>
      <c r="B46" s="4">
        <v>-0.27</v>
      </c>
      <c r="C46" s="45">
        <f t="shared" si="0"/>
        <v>13.43</v>
      </c>
    </row>
    <row r="47" spans="1:3" x14ac:dyDescent="0.25">
      <c r="A47" s="3">
        <v>1925</v>
      </c>
      <c r="B47" s="4">
        <v>-0.22</v>
      </c>
      <c r="C47" s="45">
        <f t="shared" si="0"/>
        <v>13.479999999999999</v>
      </c>
    </row>
    <row r="48" spans="1:3" x14ac:dyDescent="0.25">
      <c r="A48" s="3">
        <v>1926</v>
      </c>
      <c r="B48" s="4">
        <v>-0.11</v>
      </c>
      <c r="C48" s="45">
        <f t="shared" si="0"/>
        <v>13.59</v>
      </c>
    </row>
    <row r="49" spans="1:3" x14ac:dyDescent="0.25">
      <c r="A49" s="3">
        <v>1927</v>
      </c>
      <c r="B49" s="4">
        <v>-0.22</v>
      </c>
      <c r="C49" s="45">
        <f t="shared" si="0"/>
        <v>13.479999999999999</v>
      </c>
    </row>
    <row r="50" spans="1:3" x14ac:dyDescent="0.25">
      <c r="A50" s="3">
        <v>1928</v>
      </c>
      <c r="B50" s="4">
        <v>-0.2</v>
      </c>
      <c r="C50" s="45">
        <f t="shared" si="0"/>
        <v>13.5</v>
      </c>
    </row>
    <row r="51" spans="1:3" x14ac:dyDescent="0.25">
      <c r="A51" s="3">
        <v>1929</v>
      </c>
      <c r="B51" s="4">
        <v>-0.36</v>
      </c>
      <c r="C51" s="45">
        <f t="shared" si="0"/>
        <v>13.34</v>
      </c>
    </row>
    <row r="52" spans="1:3" x14ac:dyDescent="0.25">
      <c r="A52" s="3">
        <v>1930</v>
      </c>
      <c r="B52" s="4">
        <v>-0.16</v>
      </c>
      <c r="C52" s="45">
        <f t="shared" si="0"/>
        <v>13.54</v>
      </c>
    </row>
    <row r="53" spans="1:3" x14ac:dyDescent="0.25">
      <c r="A53" s="3">
        <v>1931</v>
      </c>
      <c r="B53" s="4">
        <v>-0.09</v>
      </c>
      <c r="C53" s="45">
        <f t="shared" si="0"/>
        <v>13.61</v>
      </c>
    </row>
    <row r="54" spans="1:3" x14ac:dyDescent="0.25">
      <c r="A54" s="3">
        <v>1932</v>
      </c>
      <c r="B54" s="4">
        <v>-0.15</v>
      </c>
      <c r="C54" s="45">
        <f t="shared" si="0"/>
        <v>13.549999999999999</v>
      </c>
    </row>
    <row r="55" spans="1:3" x14ac:dyDescent="0.25">
      <c r="A55" s="3">
        <v>1933</v>
      </c>
      <c r="B55" s="4">
        <v>-0.28000000000000003</v>
      </c>
      <c r="C55" s="45">
        <f t="shared" si="0"/>
        <v>13.42</v>
      </c>
    </row>
    <row r="56" spans="1:3" x14ac:dyDescent="0.25">
      <c r="A56" s="3">
        <v>1934</v>
      </c>
      <c r="B56" s="4">
        <v>-0.12</v>
      </c>
      <c r="C56" s="45">
        <f t="shared" si="0"/>
        <v>13.58</v>
      </c>
    </row>
    <row r="57" spans="1:3" x14ac:dyDescent="0.25">
      <c r="A57" s="3">
        <v>1935</v>
      </c>
      <c r="B57" s="4">
        <v>-0.19</v>
      </c>
      <c r="C57" s="45">
        <f t="shared" si="0"/>
        <v>13.51</v>
      </c>
    </row>
    <row r="58" spans="1:3" x14ac:dyDescent="0.25">
      <c r="A58" s="3">
        <v>1936</v>
      </c>
      <c r="B58" s="4">
        <v>-0.14000000000000001</v>
      </c>
      <c r="C58" s="45">
        <f t="shared" si="0"/>
        <v>13.559999999999999</v>
      </c>
    </row>
    <row r="59" spans="1:3" x14ac:dyDescent="0.25">
      <c r="A59" s="3">
        <v>1937</v>
      </c>
      <c r="B59" s="4">
        <v>-0.02</v>
      </c>
      <c r="C59" s="45">
        <f t="shared" si="0"/>
        <v>13.68</v>
      </c>
    </row>
    <row r="60" spans="1:3" x14ac:dyDescent="0.25">
      <c r="A60" s="3">
        <v>1938</v>
      </c>
      <c r="B60" s="4">
        <v>0</v>
      </c>
      <c r="C60" s="45">
        <f t="shared" si="0"/>
        <v>13.7</v>
      </c>
    </row>
    <row r="61" spans="1:3" x14ac:dyDescent="0.25">
      <c r="A61" s="3">
        <v>1939</v>
      </c>
      <c r="B61" s="4">
        <v>-0.01</v>
      </c>
      <c r="C61" s="45">
        <f t="shared" si="0"/>
        <v>13.69</v>
      </c>
    </row>
    <row r="62" spans="1:3" x14ac:dyDescent="0.25">
      <c r="A62" s="3">
        <v>1940</v>
      </c>
      <c r="B62" s="4">
        <v>0.13</v>
      </c>
      <c r="C62" s="45">
        <f t="shared" si="0"/>
        <v>13.83</v>
      </c>
    </row>
    <row r="63" spans="1:3" x14ac:dyDescent="0.25">
      <c r="A63" s="3">
        <v>1941</v>
      </c>
      <c r="B63" s="4">
        <v>0.19</v>
      </c>
      <c r="C63" s="45">
        <f t="shared" si="0"/>
        <v>13.889999999999999</v>
      </c>
    </row>
    <row r="64" spans="1:3" x14ac:dyDescent="0.25">
      <c r="A64" s="3">
        <v>1942</v>
      </c>
      <c r="B64" s="4">
        <v>7.0000000000000007E-2</v>
      </c>
      <c r="C64" s="45">
        <f t="shared" si="0"/>
        <v>13.77</v>
      </c>
    </row>
    <row r="65" spans="1:3" x14ac:dyDescent="0.25">
      <c r="A65" s="3">
        <v>1943</v>
      </c>
      <c r="B65" s="4">
        <v>0.09</v>
      </c>
      <c r="C65" s="45">
        <f t="shared" si="0"/>
        <v>13.79</v>
      </c>
    </row>
    <row r="66" spans="1:3" x14ac:dyDescent="0.25">
      <c r="A66" s="3">
        <v>1944</v>
      </c>
      <c r="B66" s="4">
        <v>0.21</v>
      </c>
      <c r="C66" s="45">
        <f t="shared" si="0"/>
        <v>13.91</v>
      </c>
    </row>
    <row r="67" spans="1:3" x14ac:dyDescent="0.25">
      <c r="A67" s="3">
        <v>1945</v>
      </c>
      <c r="B67" s="4">
        <v>0.09</v>
      </c>
      <c r="C67" s="45">
        <f t="shared" ref="C67:C130" si="1">13.7+B67</f>
        <v>13.79</v>
      </c>
    </row>
    <row r="68" spans="1:3" x14ac:dyDescent="0.25">
      <c r="A68" s="3">
        <v>1946</v>
      </c>
      <c r="B68" s="4">
        <v>-7.0000000000000007E-2</v>
      </c>
      <c r="C68" s="45">
        <f t="shared" si="1"/>
        <v>13.629999999999999</v>
      </c>
    </row>
    <row r="69" spans="1:3" x14ac:dyDescent="0.25">
      <c r="A69" s="3">
        <v>1947</v>
      </c>
      <c r="B69" s="4">
        <v>-0.02</v>
      </c>
      <c r="C69" s="45">
        <f t="shared" si="1"/>
        <v>13.68</v>
      </c>
    </row>
    <row r="70" spans="1:3" x14ac:dyDescent="0.25">
      <c r="A70" s="3">
        <v>1948</v>
      </c>
      <c r="B70" s="4">
        <v>-0.1</v>
      </c>
      <c r="C70" s="45">
        <f t="shared" si="1"/>
        <v>13.6</v>
      </c>
    </row>
    <row r="71" spans="1:3" x14ac:dyDescent="0.25">
      <c r="A71" s="3">
        <v>1949</v>
      </c>
      <c r="B71" s="4">
        <v>-0.11</v>
      </c>
      <c r="C71" s="45">
        <f t="shared" si="1"/>
        <v>13.59</v>
      </c>
    </row>
    <row r="72" spans="1:3" x14ac:dyDescent="0.25">
      <c r="A72" s="3">
        <v>1950</v>
      </c>
      <c r="B72" s="4">
        <v>-0.17</v>
      </c>
      <c r="C72" s="45">
        <f t="shared" si="1"/>
        <v>13.53</v>
      </c>
    </row>
    <row r="73" spans="1:3" x14ac:dyDescent="0.25">
      <c r="A73" s="3">
        <v>1951</v>
      </c>
      <c r="B73" s="4">
        <v>-7.0000000000000007E-2</v>
      </c>
      <c r="C73" s="45">
        <f t="shared" si="1"/>
        <v>13.629999999999999</v>
      </c>
    </row>
    <row r="74" spans="1:3" x14ac:dyDescent="0.25">
      <c r="A74" s="3">
        <v>1952</v>
      </c>
      <c r="B74" s="4">
        <v>0.01</v>
      </c>
      <c r="C74" s="45">
        <f t="shared" si="1"/>
        <v>13.709999999999999</v>
      </c>
    </row>
    <row r="75" spans="1:3" x14ac:dyDescent="0.25">
      <c r="A75" s="3">
        <v>1953</v>
      </c>
      <c r="B75" s="4">
        <v>0.08</v>
      </c>
      <c r="C75" s="45">
        <f t="shared" si="1"/>
        <v>13.78</v>
      </c>
    </row>
    <row r="76" spans="1:3" x14ac:dyDescent="0.25">
      <c r="A76" s="3">
        <v>1954</v>
      </c>
      <c r="B76" s="4">
        <v>-0.13</v>
      </c>
      <c r="C76" s="45">
        <f t="shared" si="1"/>
        <v>13.569999999999999</v>
      </c>
    </row>
    <row r="77" spans="1:3" x14ac:dyDescent="0.25">
      <c r="A77" s="3">
        <v>1955</v>
      </c>
      <c r="B77" s="4">
        <v>-0.14000000000000001</v>
      </c>
      <c r="C77" s="45">
        <f t="shared" si="1"/>
        <v>13.559999999999999</v>
      </c>
    </row>
    <row r="78" spans="1:3" x14ac:dyDescent="0.25">
      <c r="A78" s="3">
        <v>1956</v>
      </c>
      <c r="B78" s="4">
        <v>-0.19</v>
      </c>
      <c r="C78" s="45">
        <f t="shared" si="1"/>
        <v>13.51</v>
      </c>
    </row>
    <row r="79" spans="1:3" x14ac:dyDescent="0.25">
      <c r="A79" s="3">
        <v>1957</v>
      </c>
      <c r="B79" s="4">
        <v>0.05</v>
      </c>
      <c r="C79" s="45">
        <f t="shared" si="1"/>
        <v>13.75</v>
      </c>
    </row>
    <row r="80" spans="1:3" x14ac:dyDescent="0.25">
      <c r="A80" s="3">
        <v>1958</v>
      </c>
      <c r="B80" s="4">
        <v>0.06</v>
      </c>
      <c r="C80" s="45">
        <f t="shared" si="1"/>
        <v>13.76</v>
      </c>
    </row>
    <row r="81" spans="1:3" x14ac:dyDescent="0.25">
      <c r="A81" s="3">
        <v>1959</v>
      </c>
      <c r="B81" s="4">
        <v>0.03</v>
      </c>
      <c r="C81" s="45">
        <f t="shared" si="1"/>
        <v>13.729999999999999</v>
      </c>
    </row>
    <row r="82" spans="1:3" x14ac:dyDescent="0.25">
      <c r="A82" s="3">
        <v>1960</v>
      </c>
      <c r="B82" s="4">
        <v>-0.03</v>
      </c>
      <c r="C82" s="45">
        <f t="shared" si="1"/>
        <v>13.67</v>
      </c>
    </row>
    <row r="83" spans="1:3" x14ac:dyDescent="0.25">
      <c r="A83" s="3">
        <v>1961</v>
      </c>
      <c r="B83" s="4">
        <v>0.06</v>
      </c>
      <c r="C83" s="45">
        <f t="shared" si="1"/>
        <v>13.76</v>
      </c>
    </row>
    <row r="84" spans="1:3" x14ac:dyDescent="0.25">
      <c r="A84" s="3">
        <v>1962</v>
      </c>
      <c r="B84" s="4">
        <v>0.03</v>
      </c>
      <c r="C84" s="45">
        <f t="shared" si="1"/>
        <v>13.729999999999999</v>
      </c>
    </row>
    <row r="85" spans="1:3" x14ac:dyDescent="0.25">
      <c r="A85" s="3">
        <v>1963</v>
      </c>
      <c r="B85" s="4">
        <v>0.05</v>
      </c>
      <c r="C85" s="45">
        <f t="shared" si="1"/>
        <v>13.75</v>
      </c>
    </row>
    <row r="86" spans="1:3" x14ac:dyDescent="0.25">
      <c r="A86" s="3">
        <v>1964</v>
      </c>
      <c r="B86" s="4">
        <v>-0.2</v>
      </c>
      <c r="C86" s="45">
        <f t="shared" si="1"/>
        <v>13.5</v>
      </c>
    </row>
    <row r="87" spans="1:3" x14ac:dyDescent="0.25">
      <c r="A87" s="3">
        <v>1965</v>
      </c>
      <c r="B87" s="4">
        <v>-0.11</v>
      </c>
      <c r="C87" s="45">
        <f t="shared" si="1"/>
        <v>13.59</v>
      </c>
    </row>
    <row r="88" spans="1:3" x14ac:dyDescent="0.25">
      <c r="A88" s="3">
        <v>1966</v>
      </c>
      <c r="B88" s="4">
        <v>-0.06</v>
      </c>
      <c r="C88" s="45">
        <f t="shared" si="1"/>
        <v>13.639999999999999</v>
      </c>
    </row>
    <row r="89" spans="1:3" x14ac:dyDescent="0.25">
      <c r="A89" s="3">
        <v>1967</v>
      </c>
      <c r="B89" s="4">
        <v>-0.02</v>
      </c>
      <c r="C89" s="45">
        <f t="shared" si="1"/>
        <v>13.68</v>
      </c>
    </row>
    <row r="90" spans="1:3" x14ac:dyDescent="0.25">
      <c r="A90" s="3">
        <v>1968</v>
      </c>
      <c r="B90" s="4">
        <v>-0.08</v>
      </c>
      <c r="C90" s="45">
        <f t="shared" si="1"/>
        <v>13.62</v>
      </c>
    </row>
    <row r="91" spans="1:3" x14ac:dyDescent="0.25">
      <c r="A91" s="3">
        <v>1969</v>
      </c>
      <c r="B91" s="4">
        <v>0.05</v>
      </c>
      <c r="C91" s="45">
        <f t="shared" si="1"/>
        <v>13.75</v>
      </c>
    </row>
    <row r="92" spans="1:3" x14ac:dyDescent="0.25">
      <c r="A92" s="3">
        <v>1970</v>
      </c>
      <c r="B92" s="4">
        <v>0.03</v>
      </c>
      <c r="C92" s="45">
        <f t="shared" si="1"/>
        <v>13.729999999999999</v>
      </c>
    </row>
    <row r="93" spans="1:3" x14ac:dyDescent="0.25">
      <c r="A93" s="3">
        <v>1971</v>
      </c>
      <c r="B93" s="4">
        <v>-0.08</v>
      </c>
      <c r="C93" s="45">
        <f t="shared" si="1"/>
        <v>13.62</v>
      </c>
    </row>
    <row r="94" spans="1:3" x14ac:dyDescent="0.25">
      <c r="A94" s="3">
        <v>1972</v>
      </c>
      <c r="B94" s="4">
        <v>0.01</v>
      </c>
      <c r="C94" s="45">
        <f t="shared" si="1"/>
        <v>13.709999999999999</v>
      </c>
    </row>
    <row r="95" spans="1:3" x14ac:dyDescent="0.25">
      <c r="A95" s="3">
        <v>1973</v>
      </c>
      <c r="B95" s="4">
        <v>0.16</v>
      </c>
      <c r="C95" s="45">
        <f t="shared" si="1"/>
        <v>13.86</v>
      </c>
    </row>
    <row r="96" spans="1:3" x14ac:dyDescent="0.25">
      <c r="A96" s="3">
        <v>1974</v>
      </c>
      <c r="B96" s="4">
        <v>-7.0000000000000007E-2</v>
      </c>
      <c r="C96" s="45">
        <f t="shared" si="1"/>
        <v>13.629999999999999</v>
      </c>
    </row>
    <row r="97" spans="1:3" x14ac:dyDescent="0.25">
      <c r="A97" s="3">
        <v>1975</v>
      </c>
      <c r="B97" s="4">
        <v>-0.01</v>
      </c>
      <c r="C97" s="45">
        <f t="shared" si="1"/>
        <v>13.69</v>
      </c>
    </row>
    <row r="98" spans="1:3" x14ac:dyDescent="0.25">
      <c r="A98" s="3">
        <v>1976</v>
      </c>
      <c r="B98" s="4">
        <v>-0.1</v>
      </c>
      <c r="C98" s="45">
        <f t="shared" si="1"/>
        <v>13.6</v>
      </c>
    </row>
    <row r="99" spans="1:3" x14ac:dyDescent="0.25">
      <c r="A99" s="3">
        <v>1977</v>
      </c>
      <c r="B99" s="4">
        <v>0.18</v>
      </c>
      <c r="C99" s="45">
        <f t="shared" si="1"/>
        <v>13.879999999999999</v>
      </c>
    </row>
    <row r="100" spans="1:3" x14ac:dyDescent="0.25">
      <c r="A100" s="3">
        <v>1978</v>
      </c>
      <c r="B100" s="4">
        <v>7.0000000000000007E-2</v>
      </c>
      <c r="C100" s="45">
        <f t="shared" si="1"/>
        <v>13.77</v>
      </c>
    </row>
    <row r="101" spans="1:3" x14ac:dyDescent="0.25">
      <c r="A101" s="3">
        <v>1979</v>
      </c>
      <c r="B101" s="4">
        <v>0.17</v>
      </c>
      <c r="C101" s="45">
        <f t="shared" si="1"/>
        <v>13.87</v>
      </c>
    </row>
    <row r="102" spans="1:3" x14ac:dyDescent="0.25">
      <c r="A102" s="3">
        <v>1980</v>
      </c>
      <c r="B102" s="4">
        <v>0.26</v>
      </c>
      <c r="C102" s="45">
        <f t="shared" si="1"/>
        <v>13.959999999999999</v>
      </c>
    </row>
    <row r="103" spans="1:3" x14ac:dyDescent="0.25">
      <c r="A103" s="3">
        <v>1981</v>
      </c>
      <c r="B103" s="4">
        <v>0.32</v>
      </c>
      <c r="C103" s="45">
        <f t="shared" si="1"/>
        <v>14.02</v>
      </c>
    </row>
    <row r="104" spans="1:3" x14ac:dyDescent="0.25">
      <c r="A104" s="3">
        <v>1982</v>
      </c>
      <c r="B104" s="4">
        <v>0.14000000000000001</v>
      </c>
      <c r="C104" s="45">
        <f t="shared" si="1"/>
        <v>13.84</v>
      </c>
    </row>
    <row r="105" spans="1:3" x14ac:dyDescent="0.25">
      <c r="A105" s="3">
        <v>1983</v>
      </c>
      <c r="B105" s="4">
        <v>0.31</v>
      </c>
      <c r="C105" s="45">
        <f t="shared" si="1"/>
        <v>14.01</v>
      </c>
    </row>
    <row r="106" spans="1:3" x14ac:dyDescent="0.25">
      <c r="A106" s="3">
        <v>1984</v>
      </c>
      <c r="B106" s="4">
        <v>0.16</v>
      </c>
      <c r="C106" s="45">
        <f t="shared" si="1"/>
        <v>13.86</v>
      </c>
    </row>
    <row r="107" spans="1:3" x14ac:dyDescent="0.25">
      <c r="A107" s="3">
        <v>1985</v>
      </c>
      <c r="B107" s="4">
        <v>0.12</v>
      </c>
      <c r="C107" s="45">
        <f t="shared" si="1"/>
        <v>13.819999999999999</v>
      </c>
    </row>
    <row r="108" spans="1:3" x14ac:dyDescent="0.25">
      <c r="A108" s="3">
        <v>1986</v>
      </c>
      <c r="B108" s="4">
        <v>0.18</v>
      </c>
      <c r="C108" s="45">
        <f t="shared" si="1"/>
        <v>13.879999999999999</v>
      </c>
    </row>
    <row r="109" spans="1:3" x14ac:dyDescent="0.25">
      <c r="A109" s="3">
        <v>1987</v>
      </c>
      <c r="B109" s="4">
        <v>0.32</v>
      </c>
      <c r="C109" s="45">
        <f t="shared" si="1"/>
        <v>14.02</v>
      </c>
    </row>
    <row r="110" spans="1:3" x14ac:dyDescent="0.25">
      <c r="A110" s="3">
        <v>1988</v>
      </c>
      <c r="B110" s="4">
        <v>0.39</v>
      </c>
      <c r="C110" s="45">
        <f t="shared" si="1"/>
        <v>14.09</v>
      </c>
    </row>
    <row r="111" spans="1:3" x14ac:dyDescent="0.25">
      <c r="A111" s="3">
        <v>1989</v>
      </c>
      <c r="B111" s="4">
        <v>0.27</v>
      </c>
      <c r="C111" s="45">
        <f t="shared" si="1"/>
        <v>13.969999999999999</v>
      </c>
    </row>
    <row r="112" spans="1:3" x14ac:dyDescent="0.25">
      <c r="A112" s="3">
        <v>1990</v>
      </c>
      <c r="B112" s="4">
        <v>0.45</v>
      </c>
      <c r="C112" s="45">
        <f t="shared" si="1"/>
        <v>14.149999999999999</v>
      </c>
    </row>
    <row r="113" spans="1:8" x14ac:dyDescent="0.25">
      <c r="A113" s="3">
        <v>1991</v>
      </c>
      <c r="B113" s="4">
        <v>0.4</v>
      </c>
      <c r="C113" s="45">
        <f t="shared" si="1"/>
        <v>14.1</v>
      </c>
    </row>
    <row r="114" spans="1:8" x14ac:dyDescent="0.25">
      <c r="A114" s="3">
        <v>1992</v>
      </c>
      <c r="B114" s="4">
        <v>0.22</v>
      </c>
      <c r="C114" s="45">
        <f t="shared" si="1"/>
        <v>13.92</v>
      </c>
    </row>
    <row r="115" spans="1:8" x14ac:dyDescent="0.25">
      <c r="A115" s="3">
        <v>1993</v>
      </c>
      <c r="B115" s="4">
        <v>0.23</v>
      </c>
      <c r="C115" s="45">
        <f t="shared" si="1"/>
        <v>13.93</v>
      </c>
    </row>
    <row r="116" spans="1:8" x14ac:dyDescent="0.25">
      <c r="A116" s="3">
        <v>1994</v>
      </c>
      <c r="B116" s="4">
        <v>0.31</v>
      </c>
      <c r="C116" s="45">
        <f t="shared" si="1"/>
        <v>14.01</v>
      </c>
    </row>
    <row r="117" spans="1:8" x14ac:dyDescent="0.25">
      <c r="A117" s="3">
        <v>1995</v>
      </c>
      <c r="B117" s="4">
        <v>0.45</v>
      </c>
      <c r="C117" s="45">
        <f t="shared" si="1"/>
        <v>14.149999999999999</v>
      </c>
    </row>
    <row r="118" spans="1:8" x14ac:dyDescent="0.25">
      <c r="A118" s="3">
        <v>1996</v>
      </c>
      <c r="B118" s="4">
        <v>0.33</v>
      </c>
      <c r="C118" s="45">
        <f t="shared" si="1"/>
        <v>14.03</v>
      </c>
    </row>
    <row r="119" spans="1:8" x14ac:dyDescent="0.25">
      <c r="A119" s="3">
        <v>1997</v>
      </c>
      <c r="B119" s="4">
        <v>0.46</v>
      </c>
      <c r="C119" s="45">
        <f t="shared" si="1"/>
        <v>14.16</v>
      </c>
    </row>
    <row r="120" spans="1:8" x14ac:dyDescent="0.25">
      <c r="A120" s="3">
        <v>1998</v>
      </c>
      <c r="B120" s="4">
        <v>0.61</v>
      </c>
      <c r="C120" s="45">
        <f t="shared" si="1"/>
        <v>14.309999999999999</v>
      </c>
    </row>
    <row r="121" spans="1:8" x14ac:dyDescent="0.25">
      <c r="A121" s="3">
        <v>1999</v>
      </c>
      <c r="B121" s="4">
        <v>0.38</v>
      </c>
      <c r="C121" s="45">
        <f t="shared" si="1"/>
        <v>14.08</v>
      </c>
    </row>
    <row r="122" spans="1:8" x14ac:dyDescent="0.25">
      <c r="A122" s="3">
        <v>2000</v>
      </c>
      <c r="B122" s="4">
        <v>0.39</v>
      </c>
      <c r="C122" s="45">
        <f t="shared" si="1"/>
        <v>14.09</v>
      </c>
    </row>
    <row r="123" spans="1:8" x14ac:dyDescent="0.25">
      <c r="A123" s="3">
        <v>2001</v>
      </c>
      <c r="B123" s="4">
        <v>0.54</v>
      </c>
      <c r="C123" s="45">
        <f t="shared" si="1"/>
        <v>14.239999999999998</v>
      </c>
    </row>
    <row r="124" spans="1:8" x14ac:dyDescent="0.25">
      <c r="A124" s="3">
        <v>2002</v>
      </c>
      <c r="B124" s="4">
        <v>0.63</v>
      </c>
      <c r="C124" s="45">
        <f t="shared" si="1"/>
        <v>14.33</v>
      </c>
    </row>
    <row r="125" spans="1:8" x14ac:dyDescent="0.25">
      <c r="A125" s="3">
        <v>2003</v>
      </c>
      <c r="B125" s="4">
        <v>0.62</v>
      </c>
      <c r="C125" s="45">
        <f t="shared" si="1"/>
        <v>14.319999999999999</v>
      </c>
    </row>
    <row r="126" spans="1:8" x14ac:dyDescent="0.25">
      <c r="A126" s="3">
        <v>2004</v>
      </c>
      <c r="B126" s="4">
        <v>0.53</v>
      </c>
      <c r="C126" s="45">
        <f t="shared" si="1"/>
        <v>14.229999999999999</v>
      </c>
      <c r="H126" s="23"/>
    </row>
    <row r="127" spans="1:8" x14ac:dyDescent="0.25">
      <c r="A127" s="3">
        <v>2005</v>
      </c>
      <c r="B127" s="4">
        <v>0.68</v>
      </c>
      <c r="C127" s="45">
        <f t="shared" si="1"/>
        <v>14.379999999999999</v>
      </c>
    </row>
    <row r="128" spans="1:8" x14ac:dyDescent="0.25">
      <c r="A128" s="3">
        <v>2006</v>
      </c>
      <c r="B128" s="4">
        <v>0.64</v>
      </c>
      <c r="C128" s="45">
        <f t="shared" si="1"/>
        <v>14.34</v>
      </c>
    </row>
    <row r="129" spans="1:3" x14ac:dyDescent="0.25">
      <c r="A129" s="3">
        <v>2007</v>
      </c>
      <c r="B129" s="4">
        <v>0.66</v>
      </c>
      <c r="C129" s="45">
        <f t="shared" si="1"/>
        <v>14.36</v>
      </c>
    </row>
    <row r="130" spans="1:3" x14ac:dyDescent="0.25">
      <c r="A130" s="3">
        <v>2008</v>
      </c>
      <c r="B130" s="4">
        <v>0.54</v>
      </c>
      <c r="C130" s="45">
        <f t="shared" si="1"/>
        <v>14.239999999999998</v>
      </c>
    </row>
    <row r="131" spans="1:3" x14ac:dyDescent="0.25">
      <c r="A131" s="3">
        <v>2009</v>
      </c>
      <c r="B131" s="4">
        <v>0.66</v>
      </c>
      <c r="C131" s="45">
        <f t="shared" ref="C131:C144" si="2">13.7+B131</f>
        <v>14.36</v>
      </c>
    </row>
    <row r="132" spans="1:3" x14ac:dyDescent="0.25">
      <c r="A132" s="3">
        <v>2010</v>
      </c>
      <c r="B132" s="4">
        <v>0.72</v>
      </c>
      <c r="C132" s="45">
        <f t="shared" si="2"/>
        <v>14.42</v>
      </c>
    </row>
    <row r="133" spans="1:3" x14ac:dyDescent="0.25">
      <c r="A133" s="3">
        <v>2011</v>
      </c>
      <c r="B133" s="4">
        <v>0.61</v>
      </c>
      <c r="C133" s="45">
        <f t="shared" si="2"/>
        <v>14.309999999999999</v>
      </c>
    </row>
    <row r="134" spans="1:3" x14ac:dyDescent="0.25">
      <c r="A134" s="3">
        <v>2012</v>
      </c>
      <c r="B134" s="4">
        <v>0.65</v>
      </c>
      <c r="C134" s="45">
        <f t="shared" si="2"/>
        <v>14.35</v>
      </c>
    </row>
    <row r="135" spans="1:3" x14ac:dyDescent="0.25">
      <c r="A135" s="3">
        <v>2013</v>
      </c>
      <c r="B135" s="4">
        <v>0.68</v>
      </c>
      <c r="C135" s="45">
        <f t="shared" si="2"/>
        <v>14.379999999999999</v>
      </c>
    </row>
    <row r="136" spans="1:3" x14ac:dyDescent="0.25">
      <c r="A136" s="3">
        <v>2014</v>
      </c>
      <c r="B136" s="4">
        <v>0.75</v>
      </c>
      <c r="C136" s="45">
        <f t="shared" si="2"/>
        <v>14.45</v>
      </c>
    </row>
    <row r="137" spans="1:3" x14ac:dyDescent="0.25">
      <c r="A137" s="3">
        <v>2015</v>
      </c>
      <c r="B137" s="4">
        <v>0.9</v>
      </c>
      <c r="C137" s="45">
        <f t="shared" si="2"/>
        <v>14.6</v>
      </c>
    </row>
    <row r="138" spans="1:3" x14ac:dyDescent="0.25">
      <c r="A138" s="3">
        <v>2016</v>
      </c>
      <c r="B138" s="4">
        <v>1.02</v>
      </c>
      <c r="C138" s="45">
        <f t="shared" si="2"/>
        <v>14.719999999999999</v>
      </c>
    </row>
    <row r="139" spans="1:3" x14ac:dyDescent="0.25">
      <c r="A139" s="3">
        <v>2017</v>
      </c>
      <c r="B139" s="4">
        <v>0.92</v>
      </c>
      <c r="C139" s="45">
        <f t="shared" si="2"/>
        <v>14.62</v>
      </c>
    </row>
    <row r="140" spans="1:3" x14ac:dyDescent="0.25">
      <c r="A140" s="3">
        <v>2018</v>
      </c>
      <c r="B140" s="4">
        <v>0.85</v>
      </c>
      <c r="C140" s="45">
        <f t="shared" si="2"/>
        <v>14.549999999999999</v>
      </c>
    </row>
    <row r="141" spans="1:3" x14ac:dyDescent="0.25">
      <c r="A141" s="3">
        <v>2019</v>
      </c>
      <c r="B141" s="4">
        <v>0.98</v>
      </c>
      <c r="C141" s="45">
        <f t="shared" si="2"/>
        <v>14.68</v>
      </c>
    </row>
    <row r="142" spans="1:3" x14ac:dyDescent="0.25">
      <c r="A142" s="3">
        <v>2020</v>
      </c>
      <c r="B142" s="4">
        <v>1.02</v>
      </c>
      <c r="C142" s="45">
        <f t="shared" si="2"/>
        <v>14.719999999999999</v>
      </c>
    </row>
    <row r="143" spans="1:3" x14ac:dyDescent="0.25">
      <c r="A143" s="3">
        <v>2021</v>
      </c>
      <c r="B143" s="4">
        <v>0.85</v>
      </c>
      <c r="C143" s="45">
        <f t="shared" si="2"/>
        <v>14.549999999999999</v>
      </c>
    </row>
    <row r="144" spans="1:3" x14ac:dyDescent="0.25">
      <c r="A144" s="3">
        <v>2022</v>
      </c>
      <c r="B144" s="4">
        <v>0.9</v>
      </c>
      <c r="C144" s="45">
        <f t="shared" si="2"/>
        <v>14.6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workbookViewId="0">
      <selection activeCell="A17" sqref="A17:A21"/>
    </sheetView>
  </sheetViews>
  <sheetFormatPr defaultColWidth="8.85546875" defaultRowHeight="15" x14ac:dyDescent="0.25"/>
  <cols>
    <col min="1" max="1" width="8.5703125" style="7" bestFit="1" customWidth="1"/>
    <col min="2" max="2" width="12.7109375" style="7" bestFit="1" customWidth="1"/>
    <col min="3" max="3" width="8.85546875" style="1"/>
    <col min="4" max="4" width="10.28515625" style="7" bestFit="1" customWidth="1"/>
    <col min="5" max="5" width="8.28515625" style="7" customWidth="1"/>
    <col min="6" max="6" width="10.42578125" style="7" bestFit="1" customWidth="1"/>
    <col min="7" max="7" width="10" style="6" bestFit="1" customWidth="1"/>
    <col min="8" max="9" width="15.5703125" style="22" bestFit="1" customWidth="1"/>
    <col min="10" max="11" width="8.85546875" style="1"/>
    <col min="12" max="12" width="27.85546875" style="1" bestFit="1" customWidth="1"/>
    <col min="13" max="16384" width="8.85546875" style="1"/>
  </cols>
  <sheetData>
    <row r="1" spans="1:12" s="2" customFormat="1" x14ac:dyDescent="0.25">
      <c r="A1" s="5" t="s">
        <v>2</v>
      </c>
      <c r="B1" s="5" t="s">
        <v>1</v>
      </c>
      <c r="D1" s="11" t="s">
        <v>2</v>
      </c>
      <c r="E1" s="11" t="s">
        <v>1</v>
      </c>
      <c r="F1" s="11" t="s">
        <v>0</v>
      </c>
      <c r="G1" s="12" t="s">
        <v>3</v>
      </c>
      <c r="H1" s="20" t="s">
        <v>8</v>
      </c>
      <c r="I1" s="20" t="s">
        <v>9</v>
      </c>
    </row>
    <row r="2" spans="1:12" x14ac:dyDescent="0.25">
      <c r="A2" s="46">
        <v>1880</v>
      </c>
      <c r="B2" s="4">
        <v>13.477272727272727</v>
      </c>
      <c r="D2" s="46">
        <f>A2</f>
        <v>1880</v>
      </c>
      <c r="E2" s="4">
        <v>13.477272727272727</v>
      </c>
      <c r="F2" s="4">
        <f>D2*E2</f>
        <v>25337.272727272724</v>
      </c>
      <c r="G2" s="3">
        <f>D2^2</f>
        <v>3534400</v>
      </c>
      <c r="H2" s="17">
        <f>($L$8-($L$4*D2+$L$5))^2</f>
        <v>0.33826120364430312</v>
      </c>
      <c r="I2" s="17">
        <f>($L$8-E2)^2</f>
        <v>0.10851234560147015</v>
      </c>
      <c r="K2" s="15" t="s">
        <v>7</v>
      </c>
      <c r="L2" s="14">
        <f>COUNT(A2:A16)</f>
        <v>15</v>
      </c>
    </row>
    <row r="3" spans="1:12" x14ac:dyDescent="0.25">
      <c r="A3" s="46">
        <v>1890</v>
      </c>
      <c r="B3" s="4">
        <v>13.494</v>
      </c>
      <c r="D3" s="46">
        <f t="shared" ref="D3:D16" si="0">A3</f>
        <v>1890</v>
      </c>
      <c r="E3" s="4">
        <v>13.494</v>
      </c>
      <c r="F3" s="4">
        <f t="shared" ref="F3:F16" si="1">D3*E3</f>
        <v>25503.66</v>
      </c>
      <c r="G3" s="3">
        <f t="shared" ref="G3:G16" si="2">D3^2</f>
        <v>3572100</v>
      </c>
      <c r="H3" s="17">
        <f t="shared" ref="H3:H16" si="3">($L$8-($L$4*D3+$L$5))^2</f>
        <v>0.24851843533087681</v>
      </c>
      <c r="I3" s="17">
        <f t="shared" ref="I3:I16" si="4">($L$8-E3)^2</f>
        <v>9.7771814471993262E-2</v>
      </c>
    </row>
    <row r="4" spans="1:12" x14ac:dyDescent="0.25">
      <c r="A4" s="46">
        <v>1900</v>
      </c>
      <c r="B4" s="4">
        <v>13.353999999999999</v>
      </c>
      <c r="D4" s="46">
        <f t="shared" si="0"/>
        <v>1900</v>
      </c>
      <c r="E4" s="4">
        <v>13.353999999999999</v>
      </c>
      <c r="F4" s="4">
        <f t="shared" si="1"/>
        <v>25372.6</v>
      </c>
      <c r="G4" s="3">
        <f t="shared" si="2"/>
        <v>3610000</v>
      </c>
      <c r="H4" s="17">
        <f t="shared" si="3"/>
        <v>0.17258224675791151</v>
      </c>
      <c r="I4" s="17">
        <f t="shared" si="4"/>
        <v>0.20492357204775163</v>
      </c>
      <c r="K4" s="13" t="s">
        <v>4</v>
      </c>
      <c r="L4" s="18">
        <f>((D17*E17)-(L2*F17))/((D17^2)-(L2*G17))</f>
        <v>8.3086038961008718E-3</v>
      </c>
    </row>
    <row r="5" spans="1:12" x14ac:dyDescent="0.25">
      <c r="A5" s="46">
        <v>1910</v>
      </c>
      <c r="B5" s="4">
        <v>13.391</v>
      </c>
      <c r="D5" s="46">
        <f t="shared" si="0"/>
        <v>1910</v>
      </c>
      <c r="E5" s="4">
        <v>13.391</v>
      </c>
      <c r="F5" s="4">
        <f t="shared" si="1"/>
        <v>25576.81</v>
      </c>
      <c r="G5" s="3">
        <f t="shared" si="2"/>
        <v>3648100</v>
      </c>
      <c r="H5" s="17">
        <f t="shared" si="3"/>
        <v>0.11045263792540955</v>
      </c>
      <c r="I5" s="17">
        <f t="shared" si="4"/>
        <v>0.17279389325987204</v>
      </c>
      <c r="K5" s="13" t="s">
        <v>5</v>
      </c>
      <c r="L5" s="18">
        <f>(D17*F17-E17*G17)/(D17^2-L2*G17)</f>
        <v>-2.395092748914446</v>
      </c>
    </row>
    <row r="6" spans="1:12" x14ac:dyDescent="0.25">
      <c r="A6" s="46">
        <v>1920</v>
      </c>
      <c r="B6" s="4">
        <v>13.473000000000003</v>
      </c>
      <c r="D6" s="46">
        <f t="shared" si="0"/>
        <v>1920</v>
      </c>
      <c r="E6" s="4">
        <v>13.473000000000003</v>
      </c>
      <c r="F6" s="4">
        <f t="shared" si="1"/>
        <v>25868.160000000003</v>
      </c>
      <c r="G6" s="3">
        <f t="shared" si="2"/>
        <v>3686400</v>
      </c>
      <c r="H6" s="17">
        <f t="shared" si="3"/>
        <v>6.212960883336565E-2</v>
      </c>
      <c r="I6" s="17">
        <f t="shared" si="4"/>
        <v>0.1113455781083551</v>
      </c>
      <c r="K6" s="13" t="s">
        <v>6</v>
      </c>
      <c r="L6" s="18">
        <f>H17/I17</f>
        <v>0.85168511727887752</v>
      </c>
    </row>
    <row r="7" spans="1:12" x14ac:dyDescent="0.25">
      <c r="A7" s="46">
        <v>1930</v>
      </c>
      <c r="B7" s="4">
        <v>13.613</v>
      </c>
      <c r="D7" s="46">
        <f t="shared" si="0"/>
        <v>1930</v>
      </c>
      <c r="E7" s="4">
        <v>13.613</v>
      </c>
      <c r="F7" s="4">
        <f t="shared" si="1"/>
        <v>26273.09</v>
      </c>
      <c r="G7" s="3">
        <f t="shared" si="2"/>
        <v>3724900</v>
      </c>
      <c r="H7" s="17">
        <f t="shared" si="3"/>
        <v>2.7613159481783941E-2</v>
      </c>
      <c r="I7" s="17">
        <f t="shared" si="4"/>
        <v>3.7513820532599176E-2</v>
      </c>
    </row>
    <row r="8" spans="1:12" x14ac:dyDescent="0.25">
      <c r="A8" s="46">
        <v>1940</v>
      </c>
      <c r="B8" s="4">
        <v>13.718</v>
      </c>
      <c r="D8" s="46">
        <f t="shared" si="0"/>
        <v>1940</v>
      </c>
      <c r="E8" s="4">
        <v>13.718</v>
      </c>
      <c r="F8" s="4">
        <f t="shared" si="1"/>
        <v>26612.92</v>
      </c>
      <c r="G8" s="3">
        <f t="shared" si="2"/>
        <v>3763600</v>
      </c>
      <c r="H8" s="17">
        <f t="shared" si="3"/>
        <v>6.9032898706614674E-3</v>
      </c>
      <c r="I8" s="17">
        <f t="shared" si="4"/>
        <v>7.8650023507806695E-3</v>
      </c>
      <c r="K8" s="15" t="s">
        <v>10</v>
      </c>
      <c r="L8" s="19">
        <f>AVERAGE(E2:E16)</f>
        <v>13.806684848484849</v>
      </c>
    </row>
    <row r="9" spans="1:12" x14ac:dyDescent="0.25">
      <c r="A9" s="46">
        <v>1950</v>
      </c>
      <c r="B9" s="4">
        <v>13.667000000000002</v>
      </c>
      <c r="D9" s="46">
        <f t="shared" si="0"/>
        <v>1950</v>
      </c>
      <c r="E9" s="4">
        <v>13.667000000000002</v>
      </c>
      <c r="F9" s="4">
        <f t="shared" si="1"/>
        <v>26650.65</v>
      </c>
      <c r="G9" s="3">
        <f t="shared" si="2"/>
        <v>3802500</v>
      </c>
      <c r="H9" s="17">
        <f t="shared" si="3"/>
        <v>6.7445840347968814E-24</v>
      </c>
      <c r="I9" s="17">
        <f t="shared" si="4"/>
        <v>1.9511856896234841E-2</v>
      </c>
    </row>
    <row r="10" spans="1:12" x14ac:dyDescent="0.25">
      <c r="A10" s="46">
        <v>1960</v>
      </c>
      <c r="B10" s="4">
        <v>13.675000000000001</v>
      </c>
      <c r="D10" s="46">
        <f t="shared" si="0"/>
        <v>1960</v>
      </c>
      <c r="E10" s="4">
        <v>13.675000000000001</v>
      </c>
      <c r="F10" s="4">
        <f t="shared" si="1"/>
        <v>26803</v>
      </c>
      <c r="G10" s="3">
        <f t="shared" si="2"/>
        <v>3841600</v>
      </c>
      <c r="H10" s="17">
        <f t="shared" si="3"/>
        <v>6.903289869798949E-3</v>
      </c>
      <c r="I10" s="17">
        <f t="shared" si="4"/>
        <v>1.7340899320477509E-2</v>
      </c>
    </row>
    <row r="11" spans="1:12" x14ac:dyDescent="0.25">
      <c r="A11" s="46">
        <v>1970</v>
      </c>
      <c r="B11" s="4">
        <v>13.758999999999997</v>
      </c>
      <c r="D11" s="46">
        <f t="shared" si="0"/>
        <v>1970</v>
      </c>
      <c r="E11" s="4">
        <v>13.758999999999997</v>
      </c>
      <c r="F11" s="4">
        <f t="shared" si="1"/>
        <v>27105.229999999992</v>
      </c>
      <c r="G11" s="3">
        <f t="shared" si="2"/>
        <v>3880900</v>
      </c>
      <c r="H11" s="17">
        <f t="shared" si="3"/>
        <v>2.7613159480057721E-2</v>
      </c>
      <c r="I11" s="17">
        <f t="shared" si="4"/>
        <v>2.2738447750233338E-3</v>
      </c>
    </row>
    <row r="12" spans="1:12" x14ac:dyDescent="0.25">
      <c r="A12" s="46">
        <v>1980</v>
      </c>
      <c r="B12" s="4">
        <v>13.965999999999999</v>
      </c>
      <c r="D12" s="46">
        <f t="shared" si="0"/>
        <v>1980</v>
      </c>
      <c r="E12" s="4">
        <v>13.965999999999999</v>
      </c>
      <c r="F12" s="4">
        <f t="shared" si="1"/>
        <v>27652.68</v>
      </c>
      <c r="G12" s="3">
        <f t="shared" si="2"/>
        <v>3920400</v>
      </c>
      <c r="H12" s="17">
        <f t="shared" si="3"/>
        <v>6.2129608830778095E-2</v>
      </c>
      <c r="I12" s="17">
        <f t="shared" si="4"/>
        <v>2.5381317502295227E-2</v>
      </c>
    </row>
    <row r="13" spans="1:12" x14ac:dyDescent="0.25">
      <c r="A13" s="46">
        <v>1990</v>
      </c>
      <c r="B13" s="4">
        <v>14.077999999999999</v>
      </c>
      <c r="D13" s="46">
        <f t="shared" si="0"/>
        <v>1990</v>
      </c>
      <c r="E13" s="4">
        <v>14.077999999999999</v>
      </c>
      <c r="F13" s="4">
        <f t="shared" si="1"/>
        <v>28015.219999999998</v>
      </c>
      <c r="G13" s="3">
        <f t="shared" si="2"/>
        <v>3960100</v>
      </c>
      <c r="H13" s="17">
        <f t="shared" si="3"/>
        <v>0.11045263792195947</v>
      </c>
      <c r="I13" s="17">
        <f t="shared" si="4"/>
        <v>7.3611911441688896E-2</v>
      </c>
    </row>
    <row r="14" spans="1:12" x14ac:dyDescent="0.25">
      <c r="A14" s="46">
        <v>2000</v>
      </c>
      <c r="B14" s="4">
        <v>14.321999999999999</v>
      </c>
      <c r="D14" s="46">
        <f t="shared" si="0"/>
        <v>2000</v>
      </c>
      <c r="E14" s="4">
        <v>14.321999999999999</v>
      </c>
      <c r="F14" s="4">
        <f t="shared" si="1"/>
        <v>28644</v>
      </c>
      <c r="G14" s="3">
        <f t="shared" si="2"/>
        <v>4000000</v>
      </c>
      <c r="H14" s="17">
        <f t="shared" si="3"/>
        <v>0.1725822467535989</v>
      </c>
      <c r="I14" s="17">
        <f t="shared" si="4"/>
        <v>0.26554970538108197</v>
      </c>
    </row>
    <row r="15" spans="1:12" x14ac:dyDescent="0.25">
      <c r="A15" s="46">
        <v>2010</v>
      </c>
      <c r="B15" s="4">
        <v>14.538</v>
      </c>
      <c r="D15" s="46">
        <f t="shared" si="0"/>
        <v>2010</v>
      </c>
      <c r="E15" s="4">
        <v>14.538</v>
      </c>
      <c r="F15" s="4">
        <f t="shared" si="1"/>
        <v>29221.38</v>
      </c>
      <c r="G15" s="3">
        <f t="shared" si="2"/>
        <v>4040100</v>
      </c>
      <c r="H15" s="17">
        <f t="shared" si="3"/>
        <v>0.2485184353257017</v>
      </c>
      <c r="I15" s="17">
        <f t="shared" si="4"/>
        <v>0.53482185083562828</v>
      </c>
    </row>
    <row r="16" spans="1:12" x14ac:dyDescent="0.25">
      <c r="A16" s="46">
        <v>2020</v>
      </c>
      <c r="B16" s="4">
        <v>14.574999999999999</v>
      </c>
      <c r="D16" s="46">
        <f t="shared" si="0"/>
        <v>2020</v>
      </c>
      <c r="E16" s="4">
        <v>14.574999999999999</v>
      </c>
      <c r="F16" s="4">
        <f t="shared" si="1"/>
        <v>29441.5</v>
      </c>
      <c r="G16" s="3">
        <f t="shared" si="2"/>
        <v>4080400</v>
      </c>
      <c r="H16" s="17">
        <f t="shared" si="3"/>
        <v>0.3382612036382614</v>
      </c>
      <c r="I16" s="17">
        <f t="shared" si="4"/>
        <v>0.59030817204774799</v>
      </c>
    </row>
    <row r="17" spans="1:9" x14ac:dyDescent="0.25">
      <c r="A17" s="48">
        <v>2030</v>
      </c>
      <c r="B17" s="49">
        <f>$L$4*A17+$L$5</f>
        <v>14.471373160170323</v>
      </c>
      <c r="D17" s="8">
        <f t="shared" ref="D17:I17" si="5">SUM(D2:D16)</f>
        <v>29250</v>
      </c>
      <c r="E17" s="9">
        <f t="shared" si="5"/>
        <v>207.10027272727274</v>
      </c>
      <c r="F17" s="9">
        <f t="shared" si="5"/>
        <v>404078.17272727267</v>
      </c>
      <c r="G17" s="8">
        <f t="shared" si="5"/>
        <v>57065500</v>
      </c>
      <c r="H17" s="21">
        <f t="shared" si="5"/>
        <v>1.9329211636644685</v>
      </c>
      <c r="I17" s="21">
        <f t="shared" si="5"/>
        <v>2.269525584573</v>
      </c>
    </row>
    <row r="18" spans="1:9" x14ac:dyDescent="0.25">
      <c r="A18" s="48">
        <v>2040</v>
      </c>
      <c r="B18" s="49">
        <f t="shared" ref="B18:B21" si="6">$L$4*A18+$L$5</f>
        <v>14.554459199131333</v>
      </c>
    </row>
    <row r="19" spans="1:9" x14ac:dyDescent="0.25">
      <c r="A19" s="48">
        <v>2050</v>
      </c>
      <c r="B19" s="49">
        <f t="shared" si="6"/>
        <v>14.63754523809234</v>
      </c>
    </row>
    <row r="20" spans="1:9" x14ac:dyDescent="0.25">
      <c r="A20" s="48">
        <v>2060</v>
      </c>
      <c r="B20" s="49">
        <f t="shared" si="6"/>
        <v>14.72063127705335</v>
      </c>
    </row>
    <row r="21" spans="1:9" x14ac:dyDescent="0.25">
      <c r="A21" s="48">
        <v>2070</v>
      </c>
      <c r="B21" s="49">
        <f t="shared" si="6"/>
        <v>14.803717316014357</v>
      </c>
    </row>
    <row r="22" spans="1:9" x14ac:dyDescent="0.25">
      <c r="A22" s="1"/>
      <c r="B22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workbookViewId="0">
      <selection activeCell="E24" sqref="E24"/>
    </sheetView>
  </sheetViews>
  <sheetFormatPr defaultColWidth="8.85546875" defaultRowHeight="15" x14ac:dyDescent="0.25"/>
  <cols>
    <col min="1" max="1" width="8.5703125" style="7" bestFit="1" customWidth="1"/>
    <col min="2" max="2" width="12.7109375" style="7" bestFit="1" customWidth="1"/>
    <col min="3" max="3" width="8.85546875" style="1"/>
    <col min="4" max="4" width="12.42578125" style="7" bestFit="1" customWidth="1"/>
    <col min="5" max="5" width="8.28515625" style="7" customWidth="1"/>
    <col min="6" max="6" width="12.5703125" style="7" bestFit="1" customWidth="1"/>
    <col min="7" max="7" width="13.28515625" style="7" customWidth="1"/>
    <col min="8" max="9" width="16.28515625" style="22" customWidth="1"/>
    <col min="10" max="10" width="8.85546875" style="1"/>
    <col min="11" max="11" width="4.5703125" style="1" bestFit="1" customWidth="1"/>
    <col min="12" max="12" width="24.42578125" style="1" bestFit="1" customWidth="1"/>
    <col min="13" max="16384" width="8.85546875" style="1"/>
  </cols>
  <sheetData>
    <row r="1" spans="1:12" s="2" customFormat="1" x14ac:dyDescent="0.25">
      <c r="A1" s="5" t="s">
        <v>2</v>
      </c>
      <c r="B1" s="5" t="s">
        <v>1</v>
      </c>
      <c r="D1" s="11" t="s">
        <v>2</v>
      </c>
      <c r="E1" s="11" t="s">
        <v>1</v>
      </c>
      <c r="F1" s="11" t="s">
        <v>0</v>
      </c>
      <c r="G1" s="11" t="s">
        <v>3</v>
      </c>
      <c r="H1" s="20" t="s">
        <v>8</v>
      </c>
      <c r="I1" s="20" t="s">
        <v>9</v>
      </c>
    </row>
    <row r="2" spans="1:12" x14ac:dyDescent="0.25">
      <c r="A2" s="46">
        <v>1880</v>
      </c>
      <c r="B2" s="4">
        <v>13.477272727272727</v>
      </c>
      <c r="D2" s="16">
        <f t="shared" ref="D2:D16" si="0">LN(A2)</f>
        <v>7.5390270558239951</v>
      </c>
      <c r="E2" s="4">
        <v>13.477272727272727</v>
      </c>
      <c r="F2" s="16">
        <f>D2*E2</f>
        <v>101.60552372962793</v>
      </c>
      <c r="G2" s="16">
        <f>D2^2</f>
        <v>56.836928948446214</v>
      </c>
      <c r="H2" s="17">
        <f>($L$8-($L$4*D2+$L$5))^2</f>
        <v>0.34333323035852364</v>
      </c>
      <c r="I2" s="17">
        <f>($L$8-E2)^2</f>
        <v>0.10851234560147015</v>
      </c>
      <c r="K2" s="15" t="s">
        <v>7</v>
      </c>
      <c r="L2" s="14">
        <f>COUNT(A2:A16)</f>
        <v>15</v>
      </c>
    </row>
    <row r="3" spans="1:12" x14ac:dyDescent="0.25">
      <c r="A3" s="46">
        <v>1890</v>
      </c>
      <c r="B3" s="4">
        <v>13.494</v>
      </c>
      <c r="D3" s="16">
        <f t="shared" si="0"/>
        <v>7.5443321080536885</v>
      </c>
      <c r="E3" s="4">
        <v>13.494</v>
      </c>
      <c r="F3" s="16">
        <f t="shared" ref="F3:F16" si="1">D3*E3</f>
        <v>101.80321746607648</v>
      </c>
      <c r="G3" s="16">
        <f t="shared" ref="G3:G16" si="2">D3^2</f>
        <v>56.916946956609813</v>
      </c>
      <c r="H3" s="17">
        <f t="shared" ref="H3:H16" si="3">($L$8-($L$4*D3+$L$5))^2</f>
        <v>0.25034197849711826</v>
      </c>
      <c r="I3" s="17">
        <f t="shared" ref="I3:I16" si="4">($L$8-E3)^2</f>
        <v>9.7771814471993262E-2</v>
      </c>
    </row>
    <row r="4" spans="1:12" x14ac:dyDescent="0.25">
      <c r="A4" s="46">
        <v>1900</v>
      </c>
      <c r="B4" s="4">
        <v>13.353999999999999</v>
      </c>
      <c r="D4" s="16">
        <f t="shared" si="0"/>
        <v>7.5496091651545321</v>
      </c>
      <c r="E4" s="4">
        <v>13.353999999999999</v>
      </c>
      <c r="F4" s="16">
        <f t="shared" si="1"/>
        <v>100.81748079147361</v>
      </c>
      <c r="G4" s="16">
        <f t="shared" si="2"/>
        <v>56.996598546585311</v>
      </c>
      <c r="H4" s="17">
        <f t="shared" si="3"/>
        <v>0.1723819262470539</v>
      </c>
      <c r="I4" s="17">
        <f t="shared" si="4"/>
        <v>0.20492357204775163</v>
      </c>
      <c r="K4" s="13" t="s">
        <v>4</v>
      </c>
      <c r="L4" s="18">
        <f>((D17*E17)-(L2*F17))/((D17^2)-(L2*G17))</f>
        <v>16.136425147872302</v>
      </c>
    </row>
    <row r="5" spans="1:12" x14ac:dyDescent="0.25">
      <c r="A5" s="46">
        <v>1910</v>
      </c>
      <c r="B5" s="4">
        <v>13.391</v>
      </c>
      <c r="D5" s="16">
        <f t="shared" si="0"/>
        <v>7.5548585210406758</v>
      </c>
      <c r="E5" s="4">
        <v>13.391</v>
      </c>
      <c r="F5" s="16">
        <f t="shared" si="1"/>
        <v>101.1671104552557</v>
      </c>
      <c r="G5" s="16">
        <f t="shared" si="2"/>
        <v>57.075887272940911</v>
      </c>
      <c r="H5" s="17">
        <f t="shared" si="3"/>
        <v>0.10921913648491738</v>
      </c>
      <c r="I5" s="17">
        <f t="shared" si="4"/>
        <v>0.17279389325987204</v>
      </c>
      <c r="K5" s="13" t="s">
        <v>5</v>
      </c>
      <c r="L5" s="18">
        <f>(D17*F17-E17*G17)/(D17^2-L2*G17)</f>
        <v>-108.43220736544089</v>
      </c>
    </row>
    <row r="6" spans="1:12" x14ac:dyDescent="0.25">
      <c r="A6" s="46">
        <v>1920</v>
      </c>
      <c r="B6" s="4">
        <v>13.473000000000003</v>
      </c>
      <c r="D6" s="16">
        <f t="shared" si="0"/>
        <v>7.5600804650218274</v>
      </c>
      <c r="E6" s="4">
        <v>13.473000000000003</v>
      </c>
      <c r="F6" s="16">
        <f t="shared" si="1"/>
        <v>101.8569641052391</v>
      </c>
      <c r="G6" s="16">
        <f t="shared" si="2"/>
        <v>57.154816637604647</v>
      </c>
      <c r="H6" s="17">
        <f t="shared" si="3"/>
        <v>6.0624129937540343E-2</v>
      </c>
      <c r="I6" s="17">
        <f t="shared" si="4"/>
        <v>0.1113455781083551</v>
      </c>
      <c r="K6" s="13" t="s">
        <v>6</v>
      </c>
      <c r="L6" s="18">
        <f>H17/I17</f>
        <v>0.84540520538226283</v>
      </c>
    </row>
    <row r="7" spans="1:12" x14ac:dyDescent="0.25">
      <c r="A7" s="46">
        <v>1930</v>
      </c>
      <c r="B7" s="4">
        <v>13.613</v>
      </c>
      <c r="D7" s="16">
        <f t="shared" si="0"/>
        <v>7.5652752818989315</v>
      </c>
      <c r="E7" s="4">
        <v>13.613</v>
      </c>
      <c r="F7" s="16">
        <f t="shared" si="1"/>
        <v>102.98609241249015</v>
      </c>
      <c r="G7" s="16">
        <f t="shared" si="2"/>
        <v>57.233390090910959</v>
      </c>
      <c r="H7" s="17">
        <f t="shared" si="3"/>
        <v>2.637178022365911E-2</v>
      </c>
      <c r="I7" s="17">
        <f t="shared" si="4"/>
        <v>3.7513820532599176E-2</v>
      </c>
    </row>
    <row r="8" spans="1:12" x14ac:dyDescent="0.25">
      <c r="A8" s="46">
        <v>1940</v>
      </c>
      <c r="B8" s="4">
        <v>13.718</v>
      </c>
      <c r="D8" s="16">
        <f t="shared" si="0"/>
        <v>7.5704432520573741</v>
      </c>
      <c r="E8" s="4">
        <v>13.718</v>
      </c>
      <c r="F8" s="16">
        <f t="shared" si="1"/>
        <v>103.85134053172305</v>
      </c>
      <c r="G8" s="16">
        <f t="shared" si="2"/>
        <v>57.31161103262103</v>
      </c>
      <c r="H8" s="17">
        <f t="shared" si="3"/>
        <v>6.2412118619356027E-3</v>
      </c>
      <c r="I8" s="17">
        <f t="shared" si="4"/>
        <v>7.8650023507806695E-3</v>
      </c>
      <c r="K8" s="15" t="s">
        <v>10</v>
      </c>
      <c r="L8" s="19">
        <f>AVERAGE(E2:E16)</f>
        <v>13.806684848484849</v>
      </c>
    </row>
    <row r="9" spans="1:12" x14ac:dyDescent="0.25">
      <c r="A9" s="46">
        <v>1950</v>
      </c>
      <c r="B9" s="4">
        <v>13.667000000000002</v>
      </c>
      <c r="D9" s="16">
        <f t="shared" si="0"/>
        <v>7.5755846515577927</v>
      </c>
      <c r="E9" s="4">
        <v>13.667000000000002</v>
      </c>
      <c r="F9" s="16">
        <f t="shared" si="1"/>
        <v>103.53551543284037</v>
      </c>
      <c r="G9" s="16">
        <f t="shared" si="2"/>
        <v>57.389482812918004</v>
      </c>
      <c r="H9" s="17">
        <f t="shared" si="3"/>
        <v>1.5701147157958153E-5</v>
      </c>
      <c r="I9" s="17">
        <f t="shared" si="4"/>
        <v>1.9511856896234841E-2</v>
      </c>
    </row>
    <row r="10" spans="1:12" x14ac:dyDescent="0.25">
      <c r="A10" s="46">
        <v>1960</v>
      </c>
      <c r="B10" s="4">
        <v>13.675000000000001</v>
      </c>
      <c r="D10" s="16">
        <f t="shared" si="0"/>
        <v>7.5806997522245627</v>
      </c>
      <c r="E10" s="4">
        <v>13.675000000000001</v>
      </c>
      <c r="F10" s="16">
        <f t="shared" si="1"/>
        <v>103.66606911167091</v>
      </c>
      <c r="G10" s="16">
        <f t="shared" si="2"/>
        <v>57.467008733377547</v>
      </c>
      <c r="H10" s="17">
        <f t="shared" si="3"/>
        <v>7.4825798004572999E-3</v>
      </c>
      <c r="I10" s="17">
        <f t="shared" si="4"/>
        <v>1.7340899320477509E-2</v>
      </c>
    </row>
    <row r="11" spans="1:12" x14ac:dyDescent="0.25">
      <c r="A11" s="46">
        <v>1970</v>
      </c>
      <c r="B11" s="4">
        <v>13.758999999999997</v>
      </c>
      <c r="D11" s="16">
        <f t="shared" si="0"/>
        <v>7.5857888217320344</v>
      </c>
      <c r="E11" s="4">
        <v>13.758999999999997</v>
      </c>
      <c r="F11" s="16">
        <f t="shared" si="1"/>
        <v>104.37286839821104</v>
      </c>
      <c r="G11" s="16">
        <f t="shared" si="2"/>
        <v>57.544192047914684</v>
      </c>
      <c r="H11" s="17">
        <f t="shared" si="3"/>
        <v>2.843314130272738E-2</v>
      </c>
      <c r="I11" s="17">
        <f t="shared" si="4"/>
        <v>2.2738447750233338E-3</v>
      </c>
    </row>
    <row r="12" spans="1:12" x14ac:dyDescent="0.25">
      <c r="A12" s="46">
        <v>1980</v>
      </c>
      <c r="B12" s="4">
        <v>13.965999999999999</v>
      </c>
      <c r="D12" s="16">
        <f t="shared" si="0"/>
        <v>7.5908521236885811</v>
      </c>
      <c r="E12" s="4">
        <v>13.965999999999999</v>
      </c>
      <c r="F12" s="16">
        <f t="shared" si="1"/>
        <v>106.01384075943471</v>
      </c>
      <c r="G12" s="16">
        <f t="shared" si="2"/>
        <v>57.621035963707442</v>
      </c>
      <c r="H12" s="17">
        <f t="shared" si="3"/>
        <v>6.2662549823840397E-2</v>
      </c>
      <c r="I12" s="17">
        <f t="shared" si="4"/>
        <v>2.5381317502295227E-2</v>
      </c>
    </row>
    <row r="13" spans="1:12" x14ac:dyDescent="0.25">
      <c r="A13" s="46">
        <v>1990</v>
      </c>
      <c r="B13" s="4">
        <v>14.077999999999999</v>
      </c>
      <c r="D13" s="16">
        <f t="shared" si="0"/>
        <v>7.5958899177185382</v>
      </c>
      <c r="E13" s="4">
        <v>14.077999999999999</v>
      </c>
      <c r="F13" s="16">
        <f t="shared" si="1"/>
        <v>106.93493826164158</v>
      </c>
      <c r="G13" s="16">
        <f t="shared" si="2"/>
        <v>57.69754364209814</v>
      </c>
      <c r="H13" s="17">
        <f t="shared" si="3"/>
        <v>0.10996975166363042</v>
      </c>
      <c r="I13" s="17">
        <f t="shared" si="4"/>
        <v>7.3611911441688896E-2</v>
      </c>
    </row>
    <row r="14" spans="1:12" x14ac:dyDescent="0.25">
      <c r="A14" s="46">
        <v>2000</v>
      </c>
      <c r="B14" s="4">
        <v>14.321999999999999</v>
      </c>
      <c r="D14" s="16">
        <f t="shared" si="0"/>
        <v>7.6009024595420822</v>
      </c>
      <c r="E14" s="4">
        <v>14.321999999999999</v>
      </c>
      <c r="F14" s="16">
        <f t="shared" si="1"/>
        <v>108.8601250255617</v>
      </c>
      <c r="G14" s="16">
        <f t="shared" si="2"/>
        <v>57.773718199472874</v>
      </c>
      <c r="H14" s="17">
        <f t="shared" si="3"/>
        <v>0.17015738912358838</v>
      </c>
      <c r="I14" s="17">
        <f t="shared" si="4"/>
        <v>0.26554970538108197</v>
      </c>
    </row>
    <row r="15" spans="1:12" x14ac:dyDescent="0.25">
      <c r="A15" s="46">
        <v>2010</v>
      </c>
      <c r="B15" s="4">
        <v>14.538</v>
      </c>
      <c r="D15" s="16">
        <f t="shared" si="0"/>
        <v>7.6058900010531216</v>
      </c>
      <c r="E15" s="4">
        <v>14.538</v>
      </c>
      <c r="F15" s="16">
        <f t="shared" si="1"/>
        <v>110.57442883531029</v>
      </c>
      <c r="G15" s="16">
        <f t="shared" si="2"/>
        <v>57.849562708119855</v>
      </c>
      <c r="H15" s="17">
        <f t="shared" si="3"/>
        <v>0.2430317167313453</v>
      </c>
      <c r="I15" s="17">
        <f t="shared" si="4"/>
        <v>0.53482185083562828</v>
      </c>
    </row>
    <row r="16" spans="1:12" x14ac:dyDescent="0.25">
      <c r="A16" s="46">
        <v>2020</v>
      </c>
      <c r="B16" s="4">
        <v>14.574999999999999</v>
      </c>
      <c r="D16" s="16">
        <f t="shared" si="0"/>
        <v>7.6108527903952501</v>
      </c>
      <c r="E16" s="4">
        <v>14.574999999999999</v>
      </c>
      <c r="F16" s="16">
        <f t="shared" si="1"/>
        <v>110.92817942001076</v>
      </c>
      <c r="G16" s="16">
        <f t="shared" si="2"/>
        <v>57.925080197067167</v>
      </c>
      <c r="H16" s="17">
        <f t="shared" si="3"/>
        <v>0.32840251974274187</v>
      </c>
      <c r="I16" s="17">
        <f t="shared" si="4"/>
        <v>0.59030817204774799</v>
      </c>
    </row>
    <row r="17" spans="1:9" x14ac:dyDescent="0.25">
      <c r="A17" s="48">
        <v>2030</v>
      </c>
      <c r="B17" s="49">
        <f>$L$4*LN(A17)+$L$5</f>
        <v>14.459435210299489</v>
      </c>
      <c r="D17" s="10">
        <f t="shared" ref="D17:I17" si="5">SUM(D2:D16)</f>
        <v>113.630086366963</v>
      </c>
      <c r="E17" s="9">
        <f t="shared" si="5"/>
        <v>207.10027272727274</v>
      </c>
      <c r="F17" s="10">
        <f t="shared" si="5"/>
        <v>1568.9736947365675</v>
      </c>
      <c r="G17" s="10">
        <f t="shared" si="5"/>
        <v>860.79380379039446</v>
      </c>
      <c r="H17" s="21">
        <f t="shared" si="5"/>
        <v>1.9186687429462372</v>
      </c>
      <c r="I17" s="21">
        <f t="shared" si="5"/>
        <v>2.269525584573</v>
      </c>
    </row>
    <row r="18" spans="1:9" x14ac:dyDescent="0.25">
      <c r="A18" s="48">
        <v>2040</v>
      </c>
      <c r="B18" s="49">
        <f t="shared" ref="B18:B21" si="6">$L$4*LN(A18)+$L$5</f>
        <v>14.538729842334419</v>
      </c>
    </row>
    <row r="19" spans="1:9" x14ac:dyDescent="0.25">
      <c r="A19" s="48">
        <v>2050</v>
      </c>
      <c r="B19" s="49">
        <f t="shared" si="6"/>
        <v>14.617636724008335</v>
      </c>
    </row>
    <row r="20" spans="1:9" x14ac:dyDescent="0.25">
      <c r="A20" s="48">
        <v>2060</v>
      </c>
      <c r="B20" s="49">
        <f t="shared" si="6"/>
        <v>14.696159629069854</v>
      </c>
    </row>
    <row r="21" spans="1:9" x14ac:dyDescent="0.25">
      <c r="A21" s="48">
        <v>2070</v>
      </c>
      <c r="B21" s="49">
        <f t="shared" si="6"/>
        <v>14.774302276442654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workbookViewId="0">
      <selection activeCell="E22" sqref="E22"/>
    </sheetView>
  </sheetViews>
  <sheetFormatPr defaultColWidth="8.85546875" defaultRowHeight="15" x14ac:dyDescent="0.25"/>
  <cols>
    <col min="1" max="1" width="8.5703125" style="7" bestFit="1" customWidth="1"/>
    <col min="2" max="2" width="12.7109375" style="7" bestFit="1" customWidth="1"/>
    <col min="3" max="3" width="8.85546875" style="1"/>
    <col min="4" max="4" width="10.28515625" style="7" bestFit="1" customWidth="1"/>
    <col min="5" max="5" width="7.42578125" style="7" bestFit="1" customWidth="1"/>
    <col min="6" max="6" width="14.5703125" style="24" bestFit="1" customWidth="1"/>
    <col min="7" max="7" width="10" style="6" bestFit="1" customWidth="1"/>
    <col min="8" max="9" width="15.5703125" style="22" bestFit="1" customWidth="1"/>
    <col min="10" max="11" width="8.85546875" style="1"/>
    <col min="12" max="12" width="27.85546875" style="1" bestFit="1" customWidth="1"/>
    <col min="13" max="13" width="8.85546875" style="1"/>
    <col min="14" max="14" width="21.7109375" style="1" bestFit="1" customWidth="1"/>
    <col min="15" max="16384" width="8.85546875" style="1"/>
  </cols>
  <sheetData>
    <row r="1" spans="1:14" s="2" customFormat="1" x14ac:dyDescent="0.25">
      <c r="A1" s="5" t="s">
        <v>2</v>
      </c>
      <c r="B1" s="5" t="s">
        <v>1</v>
      </c>
      <c r="D1" s="11" t="s">
        <v>2</v>
      </c>
      <c r="E1" s="11" t="s">
        <v>1</v>
      </c>
      <c r="F1" s="11" t="s">
        <v>0</v>
      </c>
      <c r="G1" s="12" t="s">
        <v>3</v>
      </c>
      <c r="H1" s="20" t="s">
        <v>8</v>
      </c>
      <c r="I1" s="20" t="s">
        <v>9</v>
      </c>
    </row>
    <row r="2" spans="1:14" x14ac:dyDescent="0.25">
      <c r="A2" s="46">
        <v>1880</v>
      </c>
      <c r="B2" s="4">
        <v>13.477272727272727</v>
      </c>
      <c r="D2" s="46">
        <v>1880</v>
      </c>
      <c r="E2" s="4">
        <f>LN(B2)</f>
        <v>2.6010047650794643</v>
      </c>
      <c r="F2" s="4">
        <f>D2*E2</f>
        <v>4889.8889583493929</v>
      </c>
      <c r="G2" s="3">
        <f>D2^2</f>
        <v>3534400</v>
      </c>
      <c r="H2" s="17">
        <f>($L$8-($L$4*D2+$L$5))^2</f>
        <v>1.7457401401976553E-3</v>
      </c>
      <c r="I2" s="17">
        <f>($L$8-E2)^2</f>
        <v>5.64395706761661E-4</v>
      </c>
      <c r="K2" s="15" t="s">
        <v>7</v>
      </c>
      <c r="L2" s="14">
        <f>COUNT(A2:A16)</f>
        <v>15</v>
      </c>
    </row>
    <row r="3" spans="1:14" x14ac:dyDescent="0.25">
      <c r="A3" s="46">
        <v>1890</v>
      </c>
      <c r="B3" s="4">
        <v>13.494</v>
      </c>
      <c r="D3" s="46">
        <v>1890</v>
      </c>
      <c r="E3" s="4">
        <f t="shared" ref="E3:E16" si="0">LN(B3)</f>
        <v>2.6022451422052337</v>
      </c>
      <c r="F3" s="4">
        <f t="shared" ref="F3:F16" si="1">D3*E3</f>
        <v>4918.2433187678917</v>
      </c>
      <c r="G3" s="3">
        <f t="shared" ref="G3:G16" si="2">D3^2</f>
        <v>3572100</v>
      </c>
      <c r="H3" s="17">
        <f t="shared" ref="H3:H16" si="3">($L$8-($L$4*D3+$L$5))^2</f>
        <v>1.2825845927897526E-3</v>
      </c>
      <c r="I3" s="17">
        <f t="shared" ref="I3:I16" si="4">($L$8-E3)^2</f>
        <v>5.0699892907959021E-4</v>
      </c>
    </row>
    <row r="4" spans="1:14" x14ac:dyDescent="0.25">
      <c r="A4" s="46">
        <v>1900</v>
      </c>
      <c r="B4" s="4">
        <v>13.353999999999999</v>
      </c>
      <c r="D4" s="46">
        <v>1900</v>
      </c>
      <c r="E4" s="4">
        <f t="shared" si="0"/>
        <v>2.5918159654356772</v>
      </c>
      <c r="F4" s="4">
        <f t="shared" si="1"/>
        <v>4924.4503343277865</v>
      </c>
      <c r="G4" s="3">
        <f t="shared" si="2"/>
        <v>3610000</v>
      </c>
      <c r="H4" s="17">
        <f t="shared" si="3"/>
        <v>8.906837449845959E-4</v>
      </c>
      <c r="I4" s="17">
        <f t="shared" si="4"/>
        <v>1.0854266263410684E-3</v>
      </c>
      <c r="K4" s="13" t="s">
        <v>13</v>
      </c>
      <c r="L4" s="18">
        <f>((D17*E17)-(L2*F17))/((D17^2)-(L2*G17))</f>
        <v>5.9688650346083924E-4</v>
      </c>
      <c r="M4" s="13" t="s">
        <v>4</v>
      </c>
      <c r="N4" s="18">
        <f>EXP(L4)</f>
        <v>1.0005970646756577</v>
      </c>
    </row>
    <row r="5" spans="1:14" x14ac:dyDescent="0.25">
      <c r="A5" s="46">
        <v>1910</v>
      </c>
      <c r="B5" s="4">
        <v>13.391</v>
      </c>
      <c r="D5" s="46">
        <v>1910</v>
      </c>
      <c r="E5" s="4">
        <f t="shared" si="0"/>
        <v>2.5945828395134289</v>
      </c>
      <c r="F5" s="4">
        <f t="shared" si="1"/>
        <v>4955.6532234706492</v>
      </c>
      <c r="G5" s="3">
        <f t="shared" si="2"/>
        <v>3648100</v>
      </c>
      <c r="H5" s="17">
        <f t="shared" si="3"/>
        <v>5.7003759678220624E-4</v>
      </c>
      <c r="I5" s="17">
        <f t="shared" si="4"/>
        <v>9.1076838388619936E-4</v>
      </c>
      <c r="K5" s="13" t="s">
        <v>12</v>
      </c>
      <c r="L5" s="18">
        <f>(D17*F17-E17*G17)/(D17^2-L2*G17)</f>
        <v>1.4608330971751895</v>
      </c>
      <c r="M5" s="13" t="s">
        <v>5</v>
      </c>
      <c r="N5" s="18">
        <f>EXP(L5)</f>
        <v>4.3095483057573469</v>
      </c>
    </row>
    <row r="6" spans="1:14" x14ac:dyDescent="0.25">
      <c r="A6" s="46">
        <v>1920</v>
      </c>
      <c r="B6" s="4">
        <v>13.473000000000003</v>
      </c>
      <c r="D6" s="46">
        <v>1920</v>
      </c>
      <c r="E6" s="4">
        <f t="shared" si="0"/>
        <v>2.6006876827737111</v>
      </c>
      <c r="F6" s="4">
        <f t="shared" si="1"/>
        <v>4993.3203509255254</v>
      </c>
      <c r="G6" s="3">
        <f t="shared" si="2"/>
        <v>3686400</v>
      </c>
      <c r="H6" s="17">
        <f t="shared" si="3"/>
        <v>3.2064614818253591E-4</v>
      </c>
      <c r="I6" s="17">
        <f t="shared" si="4"/>
        <v>5.7956210540491813E-4</v>
      </c>
      <c r="K6" s="13" t="s">
        <v>6</v>
      </c>
      <c r="L6" s="18">
        <f>H17/I17</f>
        <v>0.85641752950479955</v>
      </c>
    </row>
    <row r="7" spans="1:14" x14ac:dyDescent="0.25">
      <c r="A7" s="46">
        <v>1930</v>
      </c>
      <c r="B7" s="4">
        <v>13.613</v>
      </c>
      <c r="D7" s="46">
        <v>1930</v>
      </c>
      <c r="E7" s="4">
        <f t="shared" si="0"/>
        <v>2.6110252185303362</v>
      </c>
      <c r="F7" s="4">
        <f t="shared" si="1"/>
        <v>5039.278671763549</v>
      </c>
      <c r="G7" s="3">
        <f t="shared" si="2"/>
        <v>3724900</v>
      </c>
      <c r="H7" s="17">
        <f t="shared" si="3"/>
        <v>1.42509399185622E-4</v>
      </c>
      <c r="I7" s="17">
        <f t="shared" si="4"/>
        <v>1.8869309142113512E-4</v>
      </c>
    </row>
    <row r="8" spans="1:14" x14ac:dyDescent="0.25">
      <c r="A8" s="46">
        <v>1940</v>
      </c>
      <c r="B8" s="4">
        <v>13.718</v>
      </c>
      <c r="D8" s="46">
        <v>1940</v>
      </c>
      <c r="E8" s="4">
        <f t="shared" si="0"/>
        <v>2.6187088390771298</v>
      </c>
      <c r="F8" s="4">
        <f t="shared" si="1"/>
        <v>5080.295147809632</v>
      </c>
      <c r="G8" s="3">
        <f t="shared" si="2"/>
        <v>3763600</v>
      </c>
      <c r="H8" s="17">
        <f t="shared" si="3"/>
        <v>3.5627349791438073E-5</v>
      </c>
      <c r="I8" s="17">
        <f t="shared" si="4"/>
        <v>3.6638080777650421E-5</v>
      </c>
      <c r="K8" s="15" t="s">
        <v>10</v>
      </c>
      <c r="L8" s="19">
        <f>AVERAGE(E2:E16)</f>
        <v>2.624761778922994</v>
      </c>
    </row>
    <row r="9" spans="1:14" x14ac:dyDescent="0.25">
      <c r="A9" s="46">
        <v>1950</v>
      </c>
      <c r="B9" s="4">
        <v>13.667000000000002</v>
      </c>
      <c r="D9" s="46">
        <v>1950</v>
      </c>
      <c r="E9" s="4">
        <f t="shared" si="0"/>
        <v>2.6149841679826635</v>
      </c>
      <c r="F9" s="4">
        <f t="shared" si="1"/>
        <v>5099.2191275661935</v>
      </c>
      <c r="G9" s="3">
        <f t="shared" si="2"/>
        <v>3802500</v>
      </c>
      <c r="H9" s="17">
        <f t="shared" si="3"/>
        <v>6.9259542009598651E-25</v>
      </c>
      <c r="I9" s="17">
        <f t="shared" si="4"/>
        <v>9.560167570047014E-5</v>
      </c>
    </row>
    <row r="10" spans="1:14" x14ac:dyDescent="0.25">
      <c r="A10" s="46">
        <v>1960</v>
      </c>
      <c r="B10" s="4">
        <v>13.675000000000001</v>
      </c>
      <c r="D10" s="46">
        <v>1960</v>
      </c>
      <c r="E10" s="4">
        <f t="shared" si="0"/>
        <v>2.6155693483080449</v>
      </c>
      <c r="F10" s="4">
        <f t="shared" si="1"/>
        <v>5126.5159226837677</v>
      </c>
      <c r="G10" s="3">
        <f t="shared" si="2"/>
        <v>3841600</v>
      </c>
      <c r="H10" s="17">
        <f t="shared" si="3"/>
        <v>3.5627349811302479E-5</v>
      </c>
      <c r="I10" s="17">
        <f t="shared" si="4"/>
        <v>8.4500780610653869E-5</v>
      </c>
    </row>
    <row r="11" spans="1:14" x14ac:dyDescent="0.25">
      <c r="A11" s="46">
        <v>1970</v>
      </c>
      <c r="B11" s="4">
        <v>13.758999999999997</v>
      </c>
      <c r="D11" s="46">
        <v>1970</v>
      </c>
      <c r="E11" s="4">
        <f t="shared" si="0"/>
        <v>2.621693155445679</v>
      </c>
      <c r="F11" s="4">
        <f t="shared" si="1"/>
        <v>5164.7355162279873</v>
      </c>
      <c r="G11" s="3">
        <f t="shared" si="2"/>
        <v>3880900</v>
      </c>
      <c r="H11" s="17">
        <f t="shared" si="3"/>
        <v>1.4250939922534023E-4</v>
      </c>
      <c r="I11" s="17">
        <f t="shared" si="4"/>
        <v>9.4164500455285447E-6</v>
      </c>
    </row>
    <row r="12" spans="1:14" x14ac:dyDescent="0.25">
      <c r="A12" s="46">
        <v>1980</v>
      </c>
      <c r="B12" s="4">
        <v>13.965999999999999</v>
      </c>
      <c r="D12" s="46">
        <v>1980</v>
      </c>
      <c r="E12" s="4">
        <f t="shared" si="0"/>
        <v>2.6366258044238435</v>
      </c>
      <c r="F12" s="4">
        <f t="shared" si="1"/>
        <v>5220.5190927592103</v>
      </c>
      <c r="G12" s="3">
        <f t="shared" si="2"/>
        <v>3920400</v>
      </c>
      <c r="H12" s="17">
        <f t="shared" si="3"/>
        <v>3.2064614824212914E-4</v>
      </c>
      <c r="I12" s="17">
        <f t="shared" si="4"/>
        <v>1.407551010848079E-4</v>
      </c>
    </row>
    <row r="13" spans="1:14" x14ac:dyDescent="0.25">
      <c r="A13" s="46">
        <v>1990</v>
      </c>
      <c r="B13" s="4">
        <v>14.077999999999999</v>
      </c>
      <c r="D13" s="46">
        <v>1990</v>
      </c>
      <c r="E13" s="4">
        <f t="shared" si="0"/>
        <v>2.6446132951859398</v>
      </c>
      <c r="F13" s="4">
        <f t="shared" si="1"/>
        <v>5262.78045742002</v>
      </c>
      <c r="G13" s="3">
        <f t="shared" si="2"/>
        <v>3960100</v>
      </c>
      <c r="H13" s="17">
        <f t="shared" si="3"/>
        <v>5.7003759686166384E-4</v>
      </c>
      <c r="I13" s="17">
        <f t="shared" si="4"/>
        <v>3.9408269793800115E-4</v>
      </c>
    </row>
    <row r="14" spans="1:14" x14ac:dyDescent="0.25">
      <c r="A14" s="46">
        <v>2000</v>
      </c>
      <c r="B14" s="4">
        <v>14.321999999999999</v>
      </c>
      <c r="D14" s="46">
        <v>2000</v>
      </c>
      <c r="E14" s="4">
        <f t="shared" si="0"/>
        <v>2.6617968165847481</v>
      </c>
      <c r="F14" s="4">
        <f t="shared" si="1"/>
        <v>5323.5936331694966</v>
      </c>
      <c r="G14" s="3">
        <f t="shared" si="2"/>
        <v>4000000</v>
      </c>
      <c r="H14" s="17">
        <f t="shared" si="3"/>
        <v>8.9068374508394449E-4</v>
      </c>
      <c r="I14" s="17">
        <f t="shared" si="4"/>
        <v>1.3715940146075438E-3</v>
      </c>
    </row>
    <row r="15" spans="1:14" x14ac:dyDescent="0.25">
      <c r="A15" s="46">
        <v>2010</v>
      </c>
      <c r="B15" s="4">
        <v>14.538</v>
      </c>
      <c r="D15" s="46">
        <v>2010</v>
      </c>
      <c r="E15" s="4">
        <f t="shared" si="0"/>
        <v>2.6767659110624438</v>
      </c>
      <c r="F15" s="4">
        <f t="shared" si="1"/>
        <v>5380.2994812355118</v>
      </c>
      <c r="G15" s="3">
        <f t="shared" si="2"/>
        <v>4040100</v>
      </c>
      <c r="H15" s="17">
        <f t="shared" si="3"/>
        <v>1.2825845929089392E-3</v>
      </c>
      <c r="I15" s="17">
        <f t="shared" si="4"/>
        <v>2.7044297595773519E-3</v>
      </c>
    </row>
    <row r="16" spans="1:14" x14ac:dyDescent="0.25">
      <c r="A16" s="46">
        <v>2020</v>
      </c>
      <c r="B16" s="4">
        <v>14.574999999999999</v>
      </c>
      <c r="D16" s="46">
        <v>2020</v>
      </c>
      <c r="E16" s="4">
        <f t="shared" si="0"/>
        <v>2.6793077322365559</v>
      </c>
      <c r="F16" s="4">
        <f t="shared" si="1"/>
        <v>5412.2016191178427</v>
      </c>
      <c r="G16" s="3">
        <f t="shared" si="2"/>
        <v>4080400</v>
      </c>
      <c r="H16" s="17">
        <f t="shared" si="3"/>
        <v>1.7457401403366691E-3</v>
      </c>
      <c r="I16" s="17">
        <f t="shared" si="4"/>
        <v>2.9752610228852782E-3</v>
      </c>
    </row>
    <row r="17" spans="1:9" x14ac:dyDescent="0.25">
      <c r="A17" s="48">
        <v>2030</v>
      </c>
      <c r="B17" s="49">
        <f>$N$5*$N$4^A17</f>
        <v>14.47629811456736</v>
      </c>
      <c r="D17" s="8">
        <f t="shared" ref="D17:I17" si="5">SUM(D2:D16)</f>
        <v>29250</v>
      </c>
      <c r="E17" s="9">
        <f t="shared" si="5"/>
        <v>39.371426683844909</v>
      </c>
      <c r="F17" s="9">
        <f t="shared" si="5"/>
        <v>76790.994855594472</v>
      </c>
      <c r="G17" s="8">
        <f t="shared" si="5"/>
        <v>57065500</v>
      </c>
      <c r="H17" s="21">
        <f t="shared" si="5"/>
        <v>9.975657944383794E-3</v>
      </c>
      <c r="I17" s="21">
        <f t="shared" si="5"/>
        <v>1.1648124426121859E-2</v>
      </c>
    </row>
    <row r="18" spans="1:9" x14ac:dyDescent="0.25">
      <c r="A18" s="48">
        <v>2040</v>
      </c>
      <c r="B18" s="49">
        <f t="shared" ref="B18:B21" si="6">$N$5*$N$4^A18</f>
        <v>14.562963574124719</v>
      </c>
    </row>
    <row r="19" spans="1:9" x14ac:dyDescent="0.25">
      <c r="A19" s="48">
        <v>2050</v>
      </c>
      <c r="B19" s="49">
        <f t="shared" si="6"/>
        <v>14.650147875019879</v>
      </c>
    </row>
    <row r="20" spans="1:9" x14ac:dyDescent="0.25">
      <c r="A20" s="48">
        <v>2060</v>
      </c>
      <c r="B20" s="49">
        <f t="shared" si="6"/>
        <v>14.73785412340766</v>
      </c>
    </row>
    <row r="21" spans="1:9" x14ac:dyDescent="0.25">
      <c r="A21" s="48">
        <v>2070</v>
      </c>
      <c r="B21" s="49">
        <f t="shared" si="6"/>
        <v>14.826085444038526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workbookViewId="0">
      <selection activeCell="L8" sqref="L8"/>
    </sheetView>
  </sheetViews>
  <sheetFormatPr defaultColWidth="8.85546875" defaultRowHeight="15" x14ac:dyDescent="0.25"/>
  <cols>
    <col min="1" max="1" width="8.5703125" style="7" bestFit="1" customWidth="1"/>
    <col min="2" max="2" width="12.7109375" style="7" bestFit="1" customWidth="1"/>
    <col min="3" max="3" width="8.85546875" style="1"/>
    <col min="4" max="4" width="10.28515625" style="7" bestFit="1" customWidth="1"/>
    <col min="5" max="5" width="8.28515625" style="7" customWidth="1"/>
    <col min="6" max="6" width="10.42578125" style="7" bestFit="1" customWidth="1"/>
    <col min="7" max="7" width="10" style="6" bestFit="1" customWidth="1"/>
    <col min="8" max="8" width="15.85546875" style="22" customWidth="1"/>
    <col min="9" max="9" width="15.5703125" style="22" bestFit="1" customWidth="1"/>
    <col min="10" max="11" width="8.85546875" style="1"/>
    <col min="12" max="12" width="27.85546875" style="1" bestFit="1" customWidth="1"/>
    <col min="13" max="13" width="8.85546875" style="1"/>
    <col min="14" max="14" width="21.7109375" style="1" bestFit="1" customWidth="1"/>
    <col min="15" max="16384" width="8.85546875" style="1"/>
  </cols>
  <sheetData>
    <row r="1" spans="1:14" s="2" customFormat="1" x14ac:dyDescent="0.25">
      <c r="A1" s="5" t="s">
        <v>2</v>
      </c>
      <c r="B1" s="5" t="s">
        <v>1</v>
      </c>
      <c r="D1" s="11" t="s">
        <v>2</v>
      </c>
      <c r="E1" s="11" t="s">
        <v>1</v>
      </c>
      <c r="F1" s="11" t="s">
        <v>0</v>
      </c>
      <c r="G1" s="12" t="s">
        <v>3</v>
      </c>
      <c r="H1" s="20" t="s">
        <v>8</v>
      </c>
      <c r="I1" s="20" t="s">
        <v>9</v>
      </c>
    </row>
    <row r="2" spans="1:14" x14ac:dyDescent="0.25">
      <c r="A2" s="46">
        <v>1880</v>
      </c>
      <c r="B2" s="4">
        <v>13.477272727272727</v>
      </c>
      <c r="D2" s="46">
        <f>A2</f>
        <v>1880</v>
      </c>
      <c r="E2" s="4">
        <f>LN(B2)</f>
        <v>2.6010047650794643</v>
      </c>
      <c r="F2" s="4">
        <f>D2*E2</f>
        <v>4889.8889583493929</v>
      </c>
      <c r="G2" s="3">
        <f>D2^2</f>
        <v>3534400</v>
      </c>
      <c r="H2" s="17">
        <f>($L$8-($L$4*D2+$L$5))^2</f>
        <v>1.7457401401976553E-3</v>
      </c>
      <c r="I2" s="17">
        <f>($L$8-E2)^2</f>
        <v>5.64395706761661E-4</v>
      </c>
      <c r="K2" s="15" t="s">
        <v>7</v>
      </c>
      <c r="L2" s="14">
        <f>COUNT(A2:A16)</f>
        <v>15</v>
      </c>
    </row>
    <row r="3" spans="1:14" x14ac:dyDescent="0.25">
      <c r="A3" s="46">
        <v>1890</v>
      </c>
      <c r="B3" s="4">
        <v>13.494</v>
      </c>
      <c r="D3" s="46">
        <f t="shared" ref="D3:D16" si="0">A3</f>
        <v>1890</v>
      </c>
      <c r="E3" s="4">
        <f t="shared" ref="E3:E16" si="1">LN(B3)</f>
        <v>2.6022451422052337</v>
      </c>
      <c r="F3" s="4">
        <f t="shared" ref="F3:F16" si="2">D3*E3</f>
        <v>4918.2433187678917</v>
      </c>
      <c r="G3" s="3">
        <f t="shared" ref="G3:G16" si="3">D3^2</f>
        <v>3572100</v>
      </c>
      <c r="H3" s="17">
        <f t="shared" ref="H3:H16" si="4">($L$8-($L$4*D3+$L$5))^2</f>
        <v>1.2825845927897526E-3</v>
      </c>
      <c r="I3" s="17">
        <f t="shared" ref="I3:I16" si="5">($L$8-E3)^2</f>
        <v>5.0699892907959021E-4</v>
      </c>
    </row>
    <row r="4" spans="1:14" x14ac:dyDescent="0.25">
      <c r="A4" s="46">
        <v>1900</v>
      </c>
      <c r="B4" s="4">
        <v>13.353999999999999</v>
      </c>
      <c r="D4" s="46">
        <f t="shared" si="0"/>
        <v>1900</v>
      </c>
      <c r="E4" s="4">
        <f t="shared" si="1"/>
        <v>2.5918159654356772</v>
      </c>
      <c r="F4" s="4">
        <f t="shared" si="2"/>
        <v>4924.4503343277865</v>
      </c>
      <c r="G4" s="3">
        <f t="shared" si="3"/>
        <v>3610000</v>
      </c>
      <c r="H4" s="17">
        <f t="shared" si="4"/>
        <v>8.906837449845959E-4</v>
      </c>
      <c r="I4" s="17">
        <f t="shared" si="5"/>
        <v>1.0854266263410684E-3</v>
      </c>
      <c r="K4" s="13" t="s">
        <v>4</v>
      </c>
      <c r="L4" s="18">
        <f>((D17*E17)-(L2*F17))/((D17^2)-(L2*G17))</f>
        <v>5.9688650346083924E-4</v>
      </c>
    </row>
    <row r="5" spans="1:14" x14ac:dyDescent="0.25">
      <c r="A5" s="46">
        <v>1910</v>
      </c>
      <c r="B5" s="4">
        <v>13.391</v>
      </c>
      <c r="D5" s="46">
        <f t="shared" si="0"/>
        <v>1910</v>
      </c>
      <c r="E5" s="4">
        <f t="shared" si="1"/>
        <v>2.5945828395134289</v>
      </c>
      <c r="F5" s="4">
        <f t="shared" si="2"/>
        <v>4955.6532234706492</v>
      </c>
      <c r="G5" s="3">
        <f t="shared" si="3"/>
        <v>3648100</v>
      </c>
      <c r="H5" s="17">
        <f t="shared" si="4"/>
        <v>5.7003759678220624E-4</v>
      </c>
      <c r="I5" s="17">
        <f t="shared" si="5"/>
        <v>9.1076838388619936E-4</v>
      </c>
      <c r="K5" s="13" t="s">
        <v>12</v>
      </c>
      <c r="L5" s="18">
        <f>(D17*F17-E17*G17)/(D17^2-L2*G17)</f>
        <v>1.4608330971751895</v>
      </c>
      <c r="M5" s="13" t="s">
        <v>5</v>
      </c>
      <c r="N5" s="34">
        <f>EXP(L5)</f>
        <v>4.3095483057573469</v>
      </c>
    </row>
    <row r="6" spans="1:14" x14ac:dyDescent="0.25">
      <c r="A6" s="46">
        <v>1920</v>
      </c>
      <c r="B6" s="4">
        <v>13.473000000000003</v>
      </c>
      <c r="D6" s="46">
        <f t="shared" si="0"/>
        <v>1920</v>
      </c>
      <c r="E6" s="4">
        <f t="shared" si="1"/>
        <v>2.6006876827737111</v>
      </c>
      <c r="F6" s="4">
        <f t="shared" si="2"/>
        <v>4993.3203509255254</v>
      </c>
      <c r="G6" s="3">
        <f t="shared" si="3"/>
        <v>3686400</v>
      </c>
      <c r="H6" s="17">
        <f t="shared" si="4"/>
        <v>3.2064614818253591E-4</v>
      </c>
      <c r="I6" s="17">
        <f t="shared" si="5"/>
        <v>5.7956210540491813E-4</v>
      </c>
      <c r="K6" s="13" t="s">
        <v>6</v>
      </c>
      <c r="L6" s="18">
        <f>H17/I17</f>
        <v>0.85641752950479955</v>
      </c>
    </row>
    <row r="7" spans="1:14" x14ac:dyDescent="0.25">
      <c r="A7" s="46">
        <v>1930</v>
      </c>
      <c r="B7" s="4">
        <v>13.613</v>
      </c>
      <c r="D7" s="46">
        <f t="shared" si="0"/>
        <v>1930</v>
      </c>
      <c r="E7" s="4">
        <f t="shared" si="1"/>
        <v>2.6110252185303362</v>
      </c>
      <c r="F7" s="4">
        <f t="shared" si="2"/>
        <v>5039.278671763549</v>
      </c>
      <c r="G7" s="3">
        <f t="shared" si="3"/>
        <v>3724900</v>
      </c>
      <c r="H7" s="17">
        <f t="shared" si="4"/>
        <v>1.42509399185622E-4</v>
      </c>
      <c r="I7" s="17">
        <f t="shared" si="5"/>
        <v>1.8869309142113512E-4</v>
      </c>
    </row>
    <row r="8" spans="1:14" x14ac:dyDescent="0.25">
      <c r="A8" s="46">
        <v>1940</v>
      </c>
      <c r="B8" s="4">
        <v>13.718</v>
      </c>
      <c r="D8" s="46">
        <f t="shared" si="0"/>
        <v>1940</v>
      </c>
      <c r="E8" s="4">
        <f t="shared" si="1"/>
        <v>2.6187088390771298</v>
      </c>
      <c r="F8" s="4">
        <f t="shared" si="2"/>
        <v>5080.295147809632</v>
      </c>
      <c r="G8" s="3">
        <f t="shared" si="3"/>
        <v>3763600</v>
      </c>
      <c r="H8" s="17">
        <f t="shared" si="4"/>
        <v>3.5627349791438073E-5</v>
      </c>
      <c r="I8" s="17">
        <f t="shared" si="5"/>
        <v>3.6638080777650421E-5</v>
      </c>
      <c r="K8" s="15" t="s">
        <v>10</v>
      </c>
      <c r="L8" s="19">
        <f>AVERAGE(E2:E16)</f>
        <v>2.624761778922994</v>
      </c>
    </row>
    <row r="9" spans="1:14" x14ac:dyDescent="0.25">
      <c r="A9" s="46">
        <v>1950</v>
      </c>
      <c r="B9" s="4">
        <v>13.667000000000002</v>
      </c>
      <c r="D9" s="46">
        <f t="shared" si="0"/>
        <v>1950</v>
      </c>
      <c r="E9" s="4">
        <f t="shared" si="1"/>
        <v>2.6149841679826635</v>
      </c>
      <c r="F9" s="4">
        <f t="shared" si="2"/>
        <v>5099.2191275661935</v>
      </c>
      <c r="G9" s="3">
        <f t="shared" si="3"/>
        <v>3802500</v>
      </c>
      <c r="H9" s="17">
        <f t="shared" si="4"/>
        <v>6.9259542009598651E-25</v>
      </c>
      <c r="I9" s="17">
        <f t="shared" si="5"/>
        <v>9.560167570047014E-5</v>
      </c>
    </row>
    <row r="10" spans="1:14" x14ac:dyDescent="0.25">
      <c r="A10" s="46">
        <v>1960</v>
      </c>
      <c r="B10" s="4">
        <v>13.675000000000001</v>
      </c>
      <c r="D10" s="46">
        <f t="shared" si="0"/>
        <v>1960</v>
      </c>
      <c r="E10" s="4">
        <f t="shared" si="1"/>
        <v>2.6155693483080449</v>
      </c>
      <c r="F10" s="4">
        <f t="shared" si="2"/>
        <v>5126.5159226837677</v>
      </c>
      <c r="G10" s="3">
        <f t="shared" si="3"/>
        <v>3841600</v>
      </c>
      <c r="H10" s="17">
        <f t="shared" si="4"/>
        <v>3.5627349811302479E-5</v>
      </c>
      <c r="I10" s="17">
        <f t="shared" si="5"/>
        <v>8.4500780610653869E-5</v>
      </c>
    </row>
    <row r="11" spans="1:14" x14ac:dyDescent="0.25">
      <c r="A11" s="46">
        <v>1970</v>
      </c>
      <c r="B11" s="4">
        <v>13.758999999999997</v>
      </c>
      <c r="D11" s="46">
        <f t="shared" si="0"/>
        <v>1970</v>
      </c>
      <c r="E11" s="4">
        <f t="shared" si="1"/>
        <v>2.621693155445679</v>
      </c>
      <c r="F11" s="4">
        <f t="shared" si="2"/>
        <v>5164.7355162279873</v>
      </c>
      <c r="G11" s="3">
        <f t="shared" si="3"/>
        <v>3880900</v>
      </c>
      <c r="H11" s="17">
        <f t="shared" si="4"/>
        <v>1.4250939922534023E-4</v>
      </c>
      <c r="I11" s="17">
        <f t="shared" si="5"/>
        <v>9.4164500455285447E-6</v>
      </c>
    </row>
    <row r="12" spans="1:14" x14ac:dyDescent="0.25">
      <c r="A12" s="46">
        <v>1980</v>
      </c>
      <c r="B12" s="4">
        <v>13.965999999999999</v>
      </c>
      <c r="D12" s="46">
        <f t="shared" si="0"/>
        <v>1980</v>
      </c>
      <c r="E12" s="4">
        <f t="shared" si="1"/>
        <v>2.6366258044238435</v>
      </c>
      <c r="F12" s="4">
        <f t="shared" si="2"/>
        <v>5220.5190927592103</v>
      </c>
      <c r="G12" s="3">
        <f t="shared" si="3"/>
        <v>3920400</v>
      </c>
      <c r="H12" s="17">
        <f t="shared" si="4"/>
        <v>3.2064614824212914E-4</v>
      </c>
      <c r="I12" s="17">
        <f t="shared" si="5"/>
        <v>1.407551010848079E-4</v>
      </c>
    </row>
    <row r="13" spans="1:14" x14ac:dyDescent="0.25">
      <c r="A13" s="46">
        <v>1990</v>
      </c>
      <c r="B13" s="4">
        <v>14.077999999999999</v>
      </c>
      <c r="D13" s="46">
        <f t="shared" si="0"/>
        <v>1990</v>
      </c>
      <c r="E13" s="4">
        <f t="shared" si="1"/>
        <v>2.6446132951859398</v>
      </c>
      <c r="F13" s="4">
        <f t="shared" si="2"/>
        <v>5262.78045742002</v>
      </c>
      <c r="G13" s="3">
        <f t="shared" si="3"/>
        <v>3960100</v>
      </c>
      <c r="H13" s="17">
        <f t="shared" si="4"/>
        <v>5.7003759686166384E-4</v>
      </c>
      <c r="I13" s="17">
        <f t="shared" si="5"/>
        <v>3.9408269793800115E-4</v>
      </c>
    </row>
    <row r="14" spans="1:14" x14ac:dyDescent="0.25">
      <c r="A14" s="46">
        <v>2000</v>
      </c>
      <c r="B14" s="4">
        <v>14.321999999999999</v>
      </c>
      <c r="D14" s="46">
        <f t="shared" si="0"/>
        <v>2000</v>
      </c>
      <c r="E14" s="4">
        <f t="shared" si="1"/>
        <v>2.6617968165847481</v>
      </c>
      <c r="F14" s="4">
        <f t="shared" si="2"/>
        <v>5323.5936331694966</v>
      </c>
      <c r="G14" s="3">
        <f t="shared" si="3"/>
        <v>4000000</v>
      </c>
      <c r="H14" s="17">
        <f t="shared" si="4"/>
        <v>8.9068374508394449E-4</v>
      </c>
      <c r="I14" s="17">
        <f t="shared" si="5"/>
        <v>1.3715940146075438E-3</v>
      </c>
    </row>
    <row r="15" spans="1:14" x14ac:dyDescent="0.25">
      <c r="A15" s="46">
        <v>2010</v>
      </c>
      <c r="B15" s="4">
        <v>14.538</v>
      </c>
      <c r="D15" s="46">
        <f t="shared" si="0"/>
        <v>2010</v>
      </c>
      <c r="E15" s="4">
        <f t="shared" si="1"/>
        <v>2.6767659110624438</v>
      </c>
      <c r="F15" s="4">
        <f t="shared" si="2"/>
        <v>5380.2994812355118</v>
      </c>
      <c r="G15" s="3">
        <f t="shared" si="3"/>
        <v>4040100</v>
      </c>
      <c r="H15" s="17">
        <f t="shared" si="4"/>
        <v>1.2825845929089392E-3</v>
      </c>
      <c r="I15" s="17">
        <f t="shared" si="5"/>
        <v>2.7044297595773519E-3</v>
      </c>
    </row>
    <row r="16" spans="1:14" x14ac:dyDescent="0.25">
      <c r="A16" s="46">
        <v>2020</v>
      </c>
      <c r="B16" s="4">
        <v>14.574999999999999</v>
      </c>
      <c r="D16" s="46">
        <f t="shared" si="0"/>
        <v>2020</v>
      </c>
      <c r="E16" s="4">
        <f t="shared" si="1"/>
        <v>2.6793077322365559</v>
      </c>
      <c r="F16" s="4">
        <f t="shared" si="2"/>
        <v>5412.2016191178427</v>
      </c>
      <c r="G16" s="3">
        <f t="shared" si="3"/>
        <v>4080400</v>
      </c>
      <c r="H16" s="17">
        <f t="shared" si="4"/>
        <v>1.7457401403366691E-3</v>
      </c>
      <c r="I16" s="17">
        <f t="shared" si="5"/>
        <v>2.9752610228852782E-3</v>
      </c>
    </row>
    <row r="17" spans="1:9" x14ac:dyDescent="0.25">
      <c r="A17" s="48">
        <v>2030</v>
      </c>
      <c r="B17" s="49">
        <f>$N$5*EXP($L$4*A17)</f>
        <v>14.476298114563978</v>
      </c>
      <c r="D17" s="8">
        <f t="shared" ref="D17:I17" si="6">SUM(D2:D16)</f>
        <v>29250</v>
      </c>
      <c r="E17" s="8">
        <f t="shared" si="6"/>
        <v>39.371426683844909</v>
      </c>
      <c r="F17" s="9">
        <f t="shared" si="6"/>
        <v>76790.994855594472</v>
      </c>
      <c r="G17" s="8">
        <f t="shared" si="6"/>
        <v>57065500</v>
      </c>
      <c r="H17" s="21">
        <f t="shared" si="6"/>
        <v>9.975657944383794E-3</v>
      </c>
      <c r="I17" s="21">
        <f t="shared" si="6"/>
        <v>1.1648124426121859E-2</v>
      </c>
    </row>
    <row r="18" spans="1:9" x14ac:dyDescent="0.25">
      <c r="A18" s="48">
        <v>2040</v>
      </c>
      <c r="B18" s="49">
        <f t="shared" ref="B18:B21" si="7">$N$5*EXP($L$4*A18)</f>
        <v>14.562963574121296</v>
      </c>
    </row>
    <row r="19" spans="1:9" x14ac:dyDescent="0.25">
      <c r="A19" s="48">
        <v>2050</v>
      </c>
      <c r="B19" s="49">
        <f t="shared" si="7"/>
        <v>14.650147875016421</v>
      </c>
    </row>
    <row r="20" spans="1:9" x14ac:dyDescent="0.25">
      <c r="A20" s="48">
        <v>2060</v>
      </c>
      <c r="B20" s="49">
        <f t="shared" si="7"/>
        <v>14.737854123404167</v>
      </c>
    </row>
    <row r="21" spans="1:9" x14ac:dyDescent="0.25">
      <c r="A21" s="48">
        <v>2070</v>
      </c>
      <c r="B21" s="49">
        <f t="shared" si="7"/>
        <v>14.826085444034993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workbookViewId="0">
      <selection activeCell="A2" sqref="A2:B16"/>
    </sheetView>
  </sheetViews>
  <sheetFormatPr defaultColWidth="8.85546875" defaultRowHeight="15" x14ac:dyDescent="0.25"/>
  <cols>
    <col min="1" max="1" width="8.5703125" style="7" bestFit="1" customWidth="1"/>
    <col min="2" max="2" width="12.7109375" style="7" bestFit="1" customWidth="1"/>
    <col min="3" max="3" width="8.85546875" style="1"/>
    <col min="4" max="4" width="19.7109375" style="32" bestFit="1" customWidth="1"/>
    <col min="5" max="5" width="8.28515625" style="7" customWidth="1"/>
    <col min="6" max="6" width="20.7109375" style="36" bestFit="1" customWidth="1"/>
    <col min="7" max="7" width="18.7109375" style="28" bestFit="1" customWidth="1"/>
    <col min="8" max="8" width="18.7109375" style="39" bestFit="1" customWidth="1"/>
    <col min="9" max="9" width="20.7109375" style="44" bestFit="1" customWidth="1"/>
    <col min="10" max="11" width="8.85546875" style="1"/>
    <col min="12" max="12" width="27.85546875" style="1" bestFit="1" customWidth="1"/>
    <col min="13" max="13" width="8.85546875" style="1"/>
    <col min="14" max="14" width="21.7109375" style="1" bestFit="1" customWidth="1"/>
    <col min="15" max="16384" width="8.85546875" style="1"/>
  </cols>
  <sheetData>
    <row r="1" spans="1:14" s="2" customFormat="1" x14ac:dyDescent="0.25">
      <c r="A1" s="5" t="s">
        <v>2</v>
      </c>
      <c r="B1" s="5" t="s">
        <v>1</v>
      </c>
      <c r="D1" s="29" t="s">
        <v>2</v>
      </c>
      <c r="E1" s="11" t="s">
        <v>1</v>
      </c>
      <c r="F1" s="33" t="s">
        <v>0</v>
      </c>
      <c r="G1" s="25" t="s">
        <v>3</v>
      </c>
      <c r="H1" s="37" t="s">
        <v>8</v>
      </c>
      <c r="I1" s="41" t="s">
        <v>9</v>
      </c>
    </row>
    <row r="2" spans="1:14" x14ac:dyDescent="0.25">
      <c r="A2" s="46">
        <v>1880</v>
      </c>
      <c r="B2" s="4">
        <v>13.477272727272727</v>
      </c>
      <c r="D2" s="30">
        <f>LN(A2)</f>
        <v>7.5390270558239951</v>
      </c>
      <c r="E2" s="4">
        <f>LN(B2)</f>
        <v>2.6010047650794643</v>
      </c>
      <c r="F2" s="34">
        <f>D2*E2</f>
        <v>19.609045296261215</v>
      </c>
      <c r="G2" s="26">
        <f>D2^2</f>
        <v>56.836928948446214</v>
      </c>
      <c r="H2" s="38">
        <f>($L$8-($L$4*D2+$L$5))^2</f>
        <v>1.772248470825927E-3</v>
      </c>
      <c r="I2" s="42">
        <f>($L$8-E2)^2</f>
        <v>5.64395706761661E-4</v>
      </c>
      <c r="K2" s="15" t="s">
        <v>7</v>
      </c>
      <c r="L2" s="14">
        <f>COUNT(A2:A16)</f>
        <v>15</v>
      </c>
    </row>
    <row r="3" spans="1:14" x14ac:dyDescent="0.25">
      <c r="A3" s="46">
        <v>1890</v>
      </c>
      <c r="B3" s="4">
        <v>13.494</v>
      </c>
      <c r="D3" s="30">
        <f t="shared" ref="D3:D16" si="0">LN(A3)</f>
        <v>7.5443321080536885</v>
      </c>
      <c r="E3" s="4">
        <f t="shared" ref="E3:E16" si="1">LN(B3)</f>
        <v>2.6022451422052337</v>
      </c>
      <c r="F3" s="34">
        <f t="shared" ref="F3:F16" si="2">D3*E3</f>
        <v>19.632201579365681</v>
      </c>
      <c r="G3" s="26">
        <f t="shared" ref="G3:G16" si="3">D3^2</f>
        <v>56.916946956609813</v>
      </c>
      <c r="H3" s="38">
        <f t="shared" ref="H3:H16" si="4">($L$8-($L$4*D3+$L$5))^2</f>
        <v>1.2922378292382552E-3</v>
      </c>
      <c r="I3" s="42">
        <f t="shared" ref="I3:I16" si="5">($L$8-E3)^2</f>
        <v>5.0699892907959021E-4</v>
      </c>
    </row>
    <row r="4" spans="1:14" x14ac:dyDescent="0.25">
      <c r="A4" s="46">
        <v>1900</v>
      </c>
      <c r="B4" s="4">
        <v>13.353999999999999</v>
      </c>
      <c r="D4" s="30">
        <f t="shared" si="0"/>
        <v>7.5496091651545321</v>
      </c>
      <c r="E4" s="4">
        <f t="shared" si="1"/>
        <v>2.5918159654356772</v>
      </c>
      <c r="F4" s="34">
        <f t="shared" si="2"/>
        <v>19.567197567047032</v>
      </c>
      <c r="G4" s="26">
        <f t="shared" si="3"/>
        <v>56.996598546585311</v>
      </c>
      <c r="H4" s="38">
        <f t="shared" si="4"/>
        <v>8.8981659136648874E-4</v>
      </c>
      <c r="I4" s="42">
        <f t="shared" si="5"/>
        <v>1.0854266263410684E-3</v>
      </c>
      <c r="K4" s="13" t="s">
        <v>4</v>
      </c>
      <c r="L4" s="18">
        <f>((D17*E17)-(L2*F17))/((D17^2)-(L2*G17))</f>
        <v>1.1593423851571572</v>
      </c>
    </row>
    <row r="5" spans="1:14" x14ac:dyDescent="0.25">
      <c r="A5" s="46">
        <v>1910</v>
      </c>
      <c r="B5" s="4">
        <v>13.391</v>
      </c>
      <c r="D5" s="30">
        <f t="shared" si="0"/>
        <v>7.5548585210406758</v>
      </c>
      <c r="E5" s="4">
        <f t="shared" si="1"/>
        <v>2.5945828395134289</v>
      </c>
      <c r="F5" s="34">
        <f t="shared" si="2"/>
        <v>19.601706273643941</v>
      </c>
      <c r="G5" s="26">
        <f t="shared" si="3"/>
        <v>57.075887272940911</v>
      </c>
      <c r="H5" s="38">
        <f t="shared" si="4"/>
        <v>5.6377719943873355E-4</v>
      </c>
      <c r="I5" s="42">
        <f t="shared" si="5"/>
        <v>9.1076838388619936E-4</v>
      </c>
      <c r="K5" s="13" t="s">
        <v>12</v>
      </c>
      <c r="L5" s="18">
        <f>(D17*F17-E17*G17)/(D17^2-L2*G17)</f>
        <v>-6.1576499112978835</v>
      </c>
      <c r="M5" s="13" t="s">
        <v>5</v>
      </c>
      <c r="N5" s="18">
        <f>EXP(L5)</f>
        <v>2.1172230917542389E-3</v>
      </c>
    </row>
    <row r="6" spans="1:14" x14ac:dyDescent="0.25">
      <c r="A6" s="46">
        <v>1920</v>
      </c>
      <c r="B6" s="4">
        <v>13.473000000000003</v>
      </c>
      <c r="D6" s="30">
        <f t="shared" si="0"/>
        <v>7.5600804650218274</v>
      </c>
      <c r="E6" s="4">
        <f t="shared" si="1"/>
        <v>2.6006876827737111</v>
      </c>
      <c r="F6" s="34">
        <f t="shared" si="2"/>
        <v>19.661408146160415</v>
      </c>
      <c r="G6" s="26">
        <f t="shared" si="3"/>
        <v>57.154816637604647</v>
      </c>
      <c r="H6" s="38">
        <f t="shared" si="4"/>
        <v>3.1293510661678373E-4</v>
      </c>
      <c r="I6" s="42">
        <f t="shared" si="5"/>
        <v>5.7956210540491813E-4</v>
      </c>
      <c r="K6" s="13" t="s">
        <v>6</v>
      </c>
      <c r="L6" s="18">
        <f>H17/I17</f>
        <v>0.85026200293518128</v>
      </c>
    </row>
    <row r="7" spans="1:14" x14ac:dyDescent="0.25">
      <c r="A7" s="46">
        <v>1930</v>
      </c>
      <c r="B7" s="4">
        <v>13.613</v>
      </c>
      <c r="D7" s="30">
        <f t="shared" si="0"/>
        <v>7.5652752818989315</v>
      </c>
      <c r="E7" s="4">
        <f t="shared" si="1"/>
        <v>2.6110252185303362</v>
      </c>
      <c r="F7" s="34">
        <f t="shared" si="2"/>
        <v>19.753124546162308</v>
      </c>
      <c r="G7" s="26">
        <f t="shared" si="3"/>
        <v>57.233390090910959</v>
      </c>
      <c r="H7" s="38">
        <f t="shared" si="4"/>
        <v>1.3612823521344292E-4</v>
      </c>
      <c r="I7" s="42">
        <f t="shared" si="5"/>
        <v>1.8869309142113512E-4</v>
      </c>
    </row>
    <row r="8" spans="1:14" x14ac:dyDescent="0.25">
      <c r="A8" s="46">
        <v>1940</v>
      </c>
      <c r="B8" s="4">
        <v>13.718</v>
      </c>
      <c r="D8" s="30">
        <f t="shared" si="0"/>
        <v>7.5704432520573741</v>
      </c>
      <c r="E8" s="4">
        <f t="shared" si="1"/>
        <v>2.6187088390771298</v>
      </c>
      <c r="F8" s="34">
        <f t="shared" si="2"/>
        <v>19.824786659894457</v>
      </c>
      <c r="G8" s="26">
        <f t="shared" si="3"/>
        <v>57.31161103262103</v>
      </c>
      <c r="H8" s="38">
        <f t="shared" si="4"/>
        <v>3.2216450220365835E-5</v>
      </c>
      <c r="I8" s="42">
        <f t="shared" si="5"/>
        <v>3.6638080777650421E-5</v>
      </c>
      <c r="K8" s="15" t="s">
        <v>10</v>
      </c>
      <c r="L8" s="19">
        <f>AVERAGE(E2:E16)</f>
        <v>2.624761778922994</v>
      </c>
    </row>
    <row r="9" spans="1:14" x14ac:dyDescent="0.25">
      <c r="A9" s="46">
        <v>1950</v>
      </c>
      <c r="B9" s="4">
        <v>13.667000000000002</v>
      </c>
      <c r="D9" s="30">
        <f t="shared" si="0"/>
        <v>7.5755846515577927</v>
      </c>
      <c r="E9" s="4">
        <f t="shared" si="1"/>
        <v>2.6149841679826635</v>
      </c>
      <c r="F9" s="34">
        <f t="shared" si="2"/>
        <v>19.810033927036091</v>
      </c>
      <c r="G9" s="26">
        <f t="shared" si="3"/>
        <v>57.389482812918004</v>
      </c>
      <c r="H9" s="38">
        <f t="shared" si="4"/>
        <v>8.1047642291408593E-8</v>
      </c>
      <c r="I9" s="42">
        <f t="shared" si="5"/>
        <v>9.560167570047014E-5</v>
      </c>
    </row>
    <row r="10" spans="1:14" x14ac:dyDescent="0.25">
      <c r="A10" s="46">
        <v>1960</v>
      </c>
      <c r="B10" s="4">
        <v>13.675000000000001</v>
      </c>
      <c r="D10" s="30">
        <f t="shared" si="0"/>
        <v>7.5806997522245627</v>
      </c>
      <c r="E10" s="4">
        <f t="shared" si="1"/>
        <v>2.6155693483080449</v>
      </c>
      <c r="F10" s="34">
        <f t="shared" si="2"/>
        <v>19.827845910644957</v>
      </c>
      <c r="G10" s="26">
        <f t="shared" si="3"/>
        <v>57.467008733377547</v>
      </c>
      <c r="H10" s="38">
        <f t="shared" si="4"/>
        <v>3.8624257149950071E-5</v>
      </c>
      <c r="I10" s="42">
        <f t="shared" si="5"/>
        <v>8.4500780610653869E-5</v>
      </c>
    </row>
    <row r="11" spans="1:14" x14ac:dyDescent="0.25">
      <c r="A11" s="46">
        <v>1970</v>
      </c>
      <c r="B11" s="4">
        <v>13.758999999999997</v>
      </c>
      <c r="D11" s="30">
        <f t="shared" si="0"/>
        <v>7.5857888217320344</v>
      </c>
      <c r="E11" s="4">
        <f t="shared" si="1"/>
        <v>2.621693155445679</v>
      </c>
      <c r="F11" s="34">
        <f t="shared" si="2"/>
        <v>19.887610632591215</v>
      </c>
      <c r="G11" s="26">
        <f t="shared" si="3"/>
        <v>57.544192047914684</v>
      </c>
      <c r="H11" s="38">
        <f t="shared" si="4"/>
        <v>1.4676875858334878E-4</v>
      </c>
      <c r="I11" s="42">
        <f t="shared" si="5"/>
        <v>9.4164500455285447E-6</v>
      </c>
    </row>
    <row r="12" spans="1:14" x14ac:dyDescent="0.25">
      <c r="A12" s="46">
        <v>1980</v>
      </c>
      <c r="B12" s="4">
        <v>13.965999999999999</v>
      </c>
      <c r="D12" s="30">
        <f t="shared" si="0"/>
        <v>7.5908521236885811</v>
      </c>
      <c r="E12" s="4">
        <f t="shared" si="1"/>
        <v>2.6366258044238435</v>
      </c>
      <c r="F12" s="34">
        <f t="shared" si="2"/>
        <v>20.014236586882845</v>
      </c>
      <c r="G12" s="26">
        <f t="shared" si="3"/>
        <v>57.621035963707442</v>
      </c>
      <c r="H12" s="38">
        <f t="shared" si="4"/>
        <v>3.2345721185457547E-4</v>
      </c>
      <c r="I12" s="42">
        <f t="shared" si="5"/>
        <v>1.407551010848079E-4</v>
      </c>
    </row>
    <row r="13" spans="1:14" x14ac:dyDescent="0.25">
      <c r="A13" s="46">
        <v>1990</v>
      </c>
      <c r="B13" s="4">
        <v>14.077999999999999</v>
      </c>
      <c r="D13" s="30">
        <f t="shared" si="0"/>
        <v>7.5958899177185382</v>
      </c>
      <c r="E13" s="4">
        <f t="shared" si="1"/>
        <v>2.6446132951859398</v>
      </c>
      <c r="F13" s="34">
        <f t="shared" si="2"/>
        <v>20.088191465167281</v>
      </c>
      <c r="G13" s="26">
        <f t="shared" si="3"/>
        <v>57.69754364209814</v>
      </c>
      <c r="H13" s="38">
        <f t="shared" si="4"/>
        <v>5.6765179981559132E-4</v>
      </c>
      <c r="I13" s="42">
        <f t="shared" si="5"/>
        <v>3.9408269793800115E-4</v>
      </c>
    </row>
    <row r="14" spans="1:14" x14ac:dyDescent="0.25">
      <c r="A14" s="46">
        <v>2000</v>
      </c>
      <c r="B14" s="4">
        <v>14.321999999999999</v>
      </c>
      <c r="D14" s="30">
        <f t="shared" si="0"/>
        <v>7.6009024595420822</v>
      </c>
      <c r="E14" s="4">
        <f t="shared" si="1"/>
        <v>2.6617968165847481</v>
      </c>
      <c r="F14" s="34">
        <f t="shared" si="2"/>
        <v>20.232057969980296</v>
      </c>
      <c r="G14" s="26">
        <f t="shared" si="3"/>
        <v>57.773718199472874</v>
      </c>
      <c r="H14" s="38">
        <f t="shared" si="4"/>
        <v>8.783337836736361E-4</v>
      </c>
      <c r="I14" s="42">
        <f t="shared" si="5"/>
        <v>1.3715940146075438E-3</v>
      </c>
    </row>
    <row r="15" spans="1:14" x14ac:dyDescent="0.25">
      <c r="A15" s="46">
        <v>2010</v>
      </c>
      <c r="B15" s="4">
        <v>14.538</v>
      </c>
      <c r="D15" s="30">
        <f t="shared" si="0"/>
        <v>7.6058900010531216</v>
      </c>
      <c r="E15" s="4">
        <f t="shared" si="1"/>
        <v>2.6767659110624438</v>
      </c>
      <c r="F15" s="34">
        <f t="shared" si="2"/>
        <v>20.359187078109692</v>
      </c>
      <c r="G15" s="26">
        <f t="shared" si="3"/>
        <v>57.849562708119855</v>
      </c>
      <c r="H15" s="38">
        <f t="shared" si="4"/>
        <v>1.2545030705511879E-3</v>
      </c>
      <c r="I15" s="42">
        <f t="shared" si="5"/>
        <v>2.7044297595773519E-3</v>
      </c>
    </row>
    <row r="16" spans="1:14" x14ac:dyDescent="0.25">
      <c r="A16" s="46">
        <v>2020</v>
      </c>
      <c r="B16" s="4">
        <v>14.574999999999999</v>
      </c>
      <c r="D16" s="30">
        <f t="shared" si="0"/>
        <v>7.6108527903952501</v>
      </c>
      <c r="E16" s="4">
        <f t="shared" si="1"/>
        <v>2.6793077322365559</v>
      </c>
      <c r="F16" s="34">
        <f t="shared" si="2"/>
        <v>20.39181673022016</v>
      </c>
      <c r="G16" s="26">
        <f t="shared" si="3"/>
        <v>57.925080197067167</v>
      </c>
      <c r="H16" s="38">
        <f t="shared" si="4"/>
        <v>1.6951777928020033E-3</v>
      </c>
      <c r="I16" s="42">
        <f t="shared" si="5"/>
        <v>2.9752610228852782E-3</v>
      </c>
    </row>
    <row r="17" spans="1:9" x14ac:dyDescent="0.25">
      <c r="A17" s="48">
        <v>2030</v>
      </c>
      <c r="B17" s="49">
        <f>$N$5*A17^$L$4</f>
        <v>14.463951854702058</v>
      </c>
      <c r="D17" s="31">
        <f t="shared" ref="D17:I17" si="6">SUM(D2:D16)</f>
        <v>113.630086366963</v>
      </c>
      <c r="E17" s="9">
        <f t="shared" si="6"/>
        <v>39.371426683844909</v>
      </c>
      <c r="F17" s="35">
        <f t="shared" si="6"/>
        <v>298.26045036916759</v>
      </c>
      <c r="G17" s="27">
        <f t="shared" si="6"/>
        <v>860.79380379039446</v>
      </c>
      <c r="H17" s="40">
        <f t="shared" si="6"/>
        <v>9.9039576049925818E-3</v>
      </c>
      <c r="I17" s="43">
        <f t="shared" si="6"/>
        <v>1.1648124426121859E-2</v>
      </c>
    </row>
    <row r="18" spans="1:9" x14ac:dyDescent="0.25">
      <c r="A18" s="48">
        <v>2040</v>
      </c>
      <c r="B18" s="49">
        <f t="shared" ref="B18:B21" si="7">$N$5*A18^$L$4</f>
        <v>14.546588527415746</v>
      </c>
    </row>
    <row r="19" spans="1:9" x14ac:dyDescent="0.25">
      <c r="A19" s="48">
        <v>2050</v>
      </c>
      <c r="B19" s="49">
        <f t="shared" si="7"/>
        <v>14.62928977227136</v>
      </c>
    </row>
    <row r="20" spans="1:9" x14ac:dyDescent="0.25">
      <c r="A20" s="48">
        <v>2060</v>
      </c>
      <c r="B20" s="49">
        <f t="shared" si="7"/>
        <v>14.712055324368423</v>
      </c>
    </row>
    <row r="21" spans="1:9" x14ac:dyDescent="0.25">
      <c r="A21" s="48">
        <v>2070</v>
      </c>
      <c r="B21" s="49">
        <f t="shared" si="7"/>
        <v>14.794884921174363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workbookViewId="0">
      <selection activeCell="R32" sqref="R32"/>
    </sheetView>
  </sheetViews>
  <sheetFormatPr defaultColWidth="8.85546875" defaultRowHeight="15" x14ac:dyDescent="0.25"/>
  <cols>
    <col min="1" max="1" width="11.5703125" style="7" bestFit="1" customWidth="1"/>
    <col min="2" max="2" width="15.7109375" style="7" bestFit="1" customWidth="1"/>
    <col min="3" max="3" width="18.85546875" style="1" bestFit="1" customWidth="1"/>
    <col min="4" max="4" width="15.7109375" style="7" bestFit="1" customWidth="1"/>
    <col min="5" max="5" width="6.5703125" style="7" bestFit="1" customWidth="1"/>
    <col min="6" max="6" width="9.5703125" style="7" bestFit="1" customWidth="1"/>
    <col min="7" max="7" width="18.85546875" style="7" bestFit="1" customWidth="1"/>
    <col min="8" max="8" width="15.7109375" style="7" bestFit="1" customWidth="1"/>
    <col min="9" max="9" width="11.5703125" style="6" bestFit="1" customWidth="1"/>
    <col min="10" max="10" width="12.5703125" style="6" bestFit="1" customWidth="1"/>
    <col min="11" max="12" width="14.7109375" style="22" bestFit="1" customWidth="1"/>
    <col min="13" max="13" width="12.5703125" style="1" bestFit="1" customWidth="1"/>
    <col min="14" max="14" width="7.5703125" style="1" bestFit="1" customWidth="1"/>
    <col min="15" max="15" width="17.85546875" style="1" bestFit="1" customWidth="1"/>
    <col min="16" max="16384" width="8.85546875" style="1"/>
  </cols>
  <sheetData>
    <row r="1" spans="1:15" s="2" customFormat="1" x14ac:dyDescent="0.25">
      <c r="A1" s="5" t="s">
        <v>2</v>
      </c>
      <c r="B1" s="5" t="s">
        <v>1</v>
      </c>
      <c r="D1" s="11" t="s">
        <v>2</v>
      </c>
      <c r="E1" s="11" t="s">
        <v>1</v>
      </c>
      <c r="F1" s="11" t="s">
        <v>0</v>
      </c>
      <c r="G1" s="11" t="s">
        <v>16</v>
      </c>
      <c r="H1" s="11" t="s">
        <v>14</v>
      </c>
      <c r="I1" s="11" t="s">
        <v>3</v>
      </c>
      <c r="J1" s="11" t="s">
        <v>15</v>
      </c>
      <c r="K1" s="20" t="s">
        <v>8</v>
      </c>
      <c r="L1" s="20" t="s">
        <v>9</v>
      </c>
    </row>
    <row r="2" spans="1:15" x14ac:dyDescent="0.25">
      <c r="A2" s="46">
        <v>1880</v>
      </c>
      <c r="B2" s="4">
        <v>13.477272727272727</v>
      </c>
      <c r="D2" s="46">
        <f>A2</f>
        <v>1880</v>
      </c>
      <c r="E2" s="4">
        <v>13.477272727272727</v>
      </c>
      <c r="F2" s="4">
        <f>D2*E2</f>
        <v>25337.272727272724</v>
      </c>
      <c r="G2" s="4">
        <f>D2^4</f>
        <v>12491983360000</v>
      </c>
      <c r="H2" s="4">
        <f>D2^3</f>
        <v>6644672000</v>
      </c>
      <c r="I2" s="3">
        <f>D2^2</f>
        <v>3534400</v>
      </c>
      <c r="J2" s="3">
        <f>I2*E2</f>
        <v>47634072.727272727</v>
      </c>
      <c r="K2" s="17">
        <f>(($O$4*I2+$O$5*D2+$O$6)-$O$8)^2</f>
        <v>0.11450412476100023</v>
      </c>
      <c r="L2" s="17">
        <f t="shared" ref="L2:L16" si="0">($O$8-E2)^2</f>
        <v>0.10851234560147015</v>
      </c>
      <c r="N2" s="15" t="s">
        <v>7</v>
      </c>
      <c r="O2" s="14">
        <f>COUNT(A2:A16)</f>
        <v>15</v>
      </c>
    </row>
    <row r="3" spans="1:15" x14ac:dyDescent="0.25">
      <c r="A3" s="46">
        <v>1890</v>
      </c>
      <c r="B3" s="4">
        <v>13.494</v>
      </c>
      <c r="D3" s="46">
        <f t="shared" ref="D3:D16" si="1">A3</f>
        <v>1890</v>
      </c>
      <c r="E3" s="4">
        <v>13.494</v>
      </c>
      <c r="F3" s="4">
        <f t="shared" ref="F3:F16" si="2">D3*E3</f>
        <v>25503.66</v>
      </c>
      <c r="G3" s="4">
        <f t="shared" ref="G3:G16" si="3">D3^4</f>
        <v>12759898410000</v>
      </c>
      <c r="H3" s="4">
        <f t="shared" ref="H3:H16" si="4">D3^3</f>
        <v>6751269000</v>
      </c>
      <c r="I3" s="3">
        <f t="shared" ref="I3:I16" si="5">D3^2</f>
        <v>3572100</v>
      </c>
      <c r="J3" s="46">
        <f t="shared" ref="J3:J16" si="6">I3*E3</f>
        <v>48201917.399999999</v>
      </c>
      <c r="K3" s="17">
        <f t="shared" ref="K3:K16" si="7">(($O$4*I3+$O$5*D3+$O$6)-$O$8)^2</f>
        <v>0.12926519742848658</v>
      </c>
      <c r="L3" s="17">
        <f t="shared" si="0"/>
        <v>9.7771814471993262E-2</v>
      </c>
    </row>
    <row r="4" spans="1:15" x14ac:dyDescent="0.25">
      <c r="A4" s="46">
        <v>1900</v>
      </c>
      <c r="B4" s="4">
        <v>13.353999999999999</v>
      </c>
      <c r="D4" s="46">
        <f t="shared" si="1"/>
        <v>1900</v>
      </c>
      <c r="E4" s="4">
        <v>13.353999999999999</v>
      </c>
      <c r="F4" s="4">
        <f t="shared" si="2"/>
        <v>25372.6</v>
      </c>
      <c r="G4" s="4">
        <f t="shared" si="3"/>
        <v>13032100000000</v>
      </c>
      <c r="H4" s="4">
        <f t="shared" si="4"/>
        <v>6859000000</v>
      </c>
      <c r="I4" s="3">
        <f t="shared" si="5"/>
        <v>3610000</v>
      </c>
      <c r="J4" s="46">
        <f t="shared" si="6"/>
        <v>48207940</v>
      </c>
      <c r="K4" s="17">
        <f t="shared" si="7"/>
        <v>0.13296851322356848</v>
      </c>
      <c r="L4" s="17">
        <f t="shared" si="0"/>
        <v>0.20492357204775163</v>
      </c>
      <c r="N4" s="13" t="s">
        <v>4</v>
      </c>
      <c r="O4" s="34">
        <f>N36/M36</f>
        <v>8.0181656563388154E-5</v>
      </c>
    </row>
    <row r="5" spans="1:15" x14ac:dyDescent="0.25">
      <c r="A5" s="46">
        <v>1910</v>
      </c>
      <c r="B5" s="4">
        <v>13.391</v>
      </c>
      <c r="D5" s="46">
        <f t="shared" si="1"/>
        <v>1910</v>
      </c>
      <c r="E5" s="4">
        <v>13.391</v>
      </c>
      <c r="F5" s="4">
        <f t="shared" si="2"/>
        <v>25576.81</v>
      </c>
      <c r="G5" s="4">
        <f t="shared" si="3"/>
        <v>13308633610000</v>
      </c>
      <c r="H5" s="4">
        <f t="shared" si="4"/>
        <v>6967871000</v>
      </c>
      <c r="I5" s="3">
        <f t="shared" si="5"/>
        <v>3648100</v>
      </c>
      <c r="J5" s="46">
        <f t="shared" si="6"/>
        <v>48851707.100000001</v>
      </c>
      <c r="K5" s="17">
        <f t="shared" si="7"/>
        <v>0.12512203421061402</v>
      </c>
      <c r="L5" s="17">
        <f t="shared" si="0"/>
        <v>0.17279389325987204</v>
      </c>
      <c r="N5" s="13" t="s">
        <v>5</v>
      </c>
      <c r="O5" s="51">
        <f>(N35-M35*O4)/L35</f>
        <v>-0.30439985670111336</v>
      </c>
    </row>
    <row r="6" spans="1:15" x14ac:dyDescent="0.25">
      <c r="A6" s="46">
        <v>1920</v>
      </c>
      <c r="B6" s="4">
        <v>13.473000000000003</v>
      </c>
      <c r="D6" s="46">
        <f t="shared" si="1"/>
        <v>1920</v>
      </c>
      <c r="E6" s="4">
        <v>13.473000000000003</v>
      </c>
      <c r="F6" s="4">
        <f t="shared" si="2"/>
        <v>25868.160000000003</v>
      </c>
      <c r="G6" s="4">
        <f t="shared" si="3"/>
        <v>13589544960000</v>
      </c>
      <c r="H6" s="4">
        <f t="shared" si="4"/>
        <v>7077888000</v>
      </c>
      <c r="I6" s="3">
        <f t="shared" si="5"/>
        <v>3686400</v>
      </c>
      <c r="J6" s="46">
        <f t="shared" si="6"/>
        <v>49666867.20000001</v>
      </c>
      <c r="K6" s="17">
        <f t="shared" si="7"/>
        <v>0.10677670598581768</v>
      </c>
      <c r="L6" s="17">
        <f t="shared" si="0"/>
        <v>0.1113455781083551</v>
      </c>
      <c r="N6" s="13" t="s">
        <v>17</v>
      </c>
      <c r="O6" s="26">
        <f>(N34-M34*O4-L34*O5)/K34</f>
        <v>302.34598390778746</v>
      </c>
    </row>
    <row r="7" spans="1:15" x14ac:dyDescent="0.25">
      <c r="A7" s="46">
        <v>1930</v>
      </c>
      <c r="B7" s="4">
        <v>13.613</v>
      </c>
      <c r="D7" s="46">
        <f t="shared" si="1"/>
        <v>1930</v>
      </c>
      <c r="E7" s="4">
        <v>13.613</v>
      </c>
      <c r="F7" s="4">
        <f t="shared" si="2"/>
        <v>26273.09</v>
      </c>
      <c r="G7" s="4">
        <f t="shared" si="3"/>
        <v>13874880010000</v>
      </c>
      <c r="H7" s="4">
        <f t="shared" si="4"/>
        <v>7189057000</v>
      </c>
      <c r="I7" s="3">
        <f t="shared" si="5"/>
        <v>3724900</v>
      </c>
      <c r="J7" s="46">
        <f t="shared" si="6"/>
        <v>50707063.699999996</v>
      </c>
      <c r="K7" s="17">
        <f t="shared" si="7"/>
        <v>8.0526457677347549E-2</v>
      </c>
      <c r="L7" s="17">
        <f t="shared" si="0"/>
        <v>3.7513820532599176E-2</v>
      </c>
      <c r="N7" s="13" t="s">
        <v>6</v>
      </c>
      <c r="O7" s="34">
        <f>K17/L17</f>
        <v>0.96854730498062047</v>
      </c>
    </row>
    <row r="8" spans="1:15" x14ac:dyDescent="0.25">
      <c r="A8" s="46">
        <v>1940</v>
      </c>
      <c r="B8" s="4">
        <v>13.718</v>
      </c>
      <c r="D8" s="46">
        <f t="shared" si="1"/>
        <v>1940</v>
      </c>
      <c r="E8" s="4">
        <v>13.718</v>
      </c>
      <c r="F8" s="4">
        <f t="shared" si="2"/>
        <v>26612.92</v>
      </c>
      <c r="G8" s="4">
        <f t="shared" si="3"/>
        <v>14164684960000</v>
      </c>
      <c r="H8" s="4">
        <f t="shared" si="4"/>
        <v>7301384000</v>
      </c>
      <c r="I8" s="3">
        <f t="shared" si="5"/>
        <v>3763600</v>
      </c>
      <c r="J8" s="46">
        <f t="shared" si="6"/>
        <v>51629064.799999997</v>
      </c>
      <c r="K8" s="17">
        <f t="shared" si="7"/>
        <v>5.0508201945025019E-2</v>
      </c>
      <c r="L8" s="17">
        <f t="shared" si="0"/>
        <v>7.8650023507806695E-3</v>
      </c>
      <c r="N8" s="15" t="s">
        <v>10</v>
      </c>
      <c r="O8" s="47">
        <f>AVERAGE(E2:E16)</f>
        <v>13.806684848484849</v>
      </c>
    </row>
    <row r="9" spans="1:15" x14ac:dyDescent="0.25">
      <c r="A9" s="46">
        <v>1950</v>
      </c>
      <c r="B9" s="4">
        <v>13.667000000000002</v>
      </c>
      <c r="D9" s="46">
        <f t="shared" si="1"/>
        <v>1950</v>
      </c>
      <c r="E9" s="4">
        <v>13.667000000000002</v>
      </c>
      <c r="F9" s="4">
        <f t="shared" si="2"/>
        <v>26650.65</v>
      </c>
      <c r="G9" s="4">
        <f t="shared" si="3"/>
        <v>14459006250000</v>
      </c>
      <c r="H9" s="4">
        <f t="shared" si="4"/>
        <v>7414875000</v>
      </c>
      <c r="I9" s="3">
        <f t="shared" si="5"/>
        <v>3802500</v>
      </c>
      <c r="J9" s="46">
        <f t="shared" si="6"/>
        <v>51968767.500000007</v>
      </c>
      <c r="K9" s="17">
        <f t="shared" si="7"/>
        <v>2.2401834980508777E-2</v>
      </c>
      <c r="L9" s="17">
        <f t="shared" si="0"/>
        <v>1.9511856896234841E-2</v>
      </c>
    </row>
    <row r="10" spans="1:15" x14ac:dyDescent="0.25">
      <c r="A10" s="46">
        <v>1960</v>
      </c>
      <c r="B10" s="4">
        <v>13.675000000000001</v>
      </c>
      <c r="D10" s="46">
        <f t="shared" si="1"/>
        <v>1960</v>
      </c>
      <c r="E10" s="4">
        <v>13.675000000000001</v>
      </c>
      <c r="F10" s="4">
        <f t="shared" si="2"/>
        <v>26803</v>
      </c>
      <c r="G10" s="4">
        <f t="shared" si="3"/>
        <v>14757890560000</v>
      </c>
      <c r="H10" s="4">
        <f t="shared" si="4"/>
        <v>7529536000</v>
      </c>
      <c r="I10" s="3">
        <f t="shared" si="5"/>
        <v>3841600</v>
      </c>
      <c r="J10" s="46">
        <f t="shared" si="6"/>
        <v>52533880</v>
      </c>
      <c r="K10" s="17">
        <f t="shared" si="7"/>
        <v>3.4302365073197059E-3</v>
      </c>
      <c r="L10" s="17">
        <f t="shared" si="0"/>
        <v>1.7340899320477509E-2</v>
      </c>
    </row>
    <row r="11" spans="1:15" x14ac:dyDescent="0.25">
      <c r="A11" s="46">
        <v>1970</v>
      </c>
      <c r="B11" s="4">
        <v>13.758999999999997</v>
      </c>
      <c r="D11" s="46">
        <f t="shared" si="1"/>
        <v>1970</v>
      </c>
      <c r="E11" s="4">
        <v>13.758999999999997</v>
      </c>
      <c r="F11" s="4">
        <f t="shared" si="2"/>
        <v>27105.229999999992</v>
      </c>
      <c r="G11" s="4">
        <f t="shared" si="3"/>
        <v>15061384810000</v>
      </c>
      <c r="H11" s="4">
        <f t="shared" si="4"/>
        <v>7645373000</v>
      </c>
      <c r="I11" s="3">
        <f t="shared" si="5"/>
        <v>3880900</v>
      </c>
      <c r="J11" s="46">
        <f t="shared" si="6"/>
        <v>53397303.099999987</v>
      </c>
      <c r="K11" s="17">
        <f t="shared" si="7"/>
        <v>2.3592697808092829E-3</v>
      </c>
      <c r="L11" s="17">
        <f t="shared" si="0"/>
        <v>2.2738447750233338E-3</v>
      </c>
    </row>
    <row r="12" spans="1:15" x14ac:dyDescent="0.25">
      <c r="A12" s="46">
        <v>1980</v>
      </c>
      <c r="B12" s="4">
        <v>13.965999999999999</v>
      </c>
      <c r="D12" s="46">
        <f t="shared" si="1"/>
        <v>1980</v>
      </c>
      <c r="E12" s="4">
        <v>13.965999999999999</v>
      </c>
      <c r="F12" s="4">
        <f t="shared" si="2"/>
        <v>27652.68</v>
      </c>
      <c r="G12" s="4">
        <f t="shared" si="3"/>
        <v>15369536160000</v>
      </c>
      <c r="H12" s="4">
        <f t="shared" si="4"/>
        <v>7762392000</v>
      </c>
      <c r="I12" s="3">
        <f t="shared" si="5"/>
        <v>3920400</v>
      </c>
      <c r="J12" s="46">
        <f t="shared" si="6"/>
        <v>54752306.399999999</v>
      </c>
      <c r="K12" s="17">
        <f t="shared" si="7"/>
        <v>2.9497781588112417E-2</v>
      </c>
      <c r="L12" s="17">
        <f t="shared" si="0"/>
        <v>2.5381317502295227E-2</v>
      </c>
    </row>
    <row r="13" spans="1:15" x14ac:dyDescent="0.25">
      <c r="A13" s="46">
        <v>1990</v>
      </c>
      <c r="B13" s="4">
        <v>14.077999999999999</v>
      </c>
      <c r="D13" s="46">
        <f t="shared" si="1"/>
        <v>1990</v>
      </c>
      <c r="E13" s="4">
        <v>14.077999999999999</v>
      </c>
      <c r="F13" s="4">
        <f t="shared" si="2"/>
        <v>28015.219999999998</v>
      </c>
      <c r="G13" s="4">
        <f t="shared" si="3"/>
        <v>15682392010000</v>
      </c>
      <c r="H13" s="4">
        <f t="shared" si="4"/>
        <v>7880599000</v>
      </c>
      <c r="I13" s="3">
        <f t="shared" si="5"/>
        <v>3960100</v>
      </c>
      <c r="J13" s="46">
        <f t="shared" si="6"/>
        <v>55750287.799999997</v>
      </c>
      <c r="K13" s="17">
        <f t="shared" si="7"/>
        <v>9.669760224819425E-2</v>
      </c>
      <c r="L13" s="17">
        <f t="shared" si="0"/>
        <v>7.3611911441688896E-2</v>
      </c>
    </row>
    <row r="14" spans="1:15" x14ac:dyDescent="0.25">
      <c r="A14" s="46">
        <v>2000</v>
      </c>
      <c r="B14" s="4">
        <v>14.321999999999999</v>
      </c>
      <c r="D14" s="46">
        <f t="shared" si="1"/>
        <v>2000</v>
      </c>
      <c r="E14" s="4">
        <v>14.321999999999999</v>
      </c>
      <c r="F14" s="4">
        <f t="shared" si="2"/>
        <v>28644</v>
      </c>
      <c r="G14" s="4">
        <f t="shared" si="3"/>
        <v>16000000000000</v>
      </c>
      <c r="H14" s="4">
        <f t="shared" si="4"/>
        <v>8000000000</v>
      </c>
      <c r="I14" s="3">
        <f t="shared" si="5"/>
        <v>4000000</v>
      </c>
      <c r="J14" s="46">
        <f t="shared" si="6"/>
        <v>57288000</v>
      </c>
      <c r="K14" s="17">
        <f t="shared" si="7"/>
        <v>0.21735354561186496</v>
      </c>
      <c r="L14" s="17">
        <f t="shared" si="0"/>
        <v>0.26554970538108197</v>
      </c>
    </row>
    <row r="15" spans="1:15" x14ac:dyDescent="0.25">
      <c r="A15" s="46">
        <v>2010</v>
      </c>
      <c r="B15" s="4">
        <v>14.538</v>
      </c>
      <c r="D15" s="46">
        <f t="shared" si="1"/>
        <v>2010</v>
      </c>
      <c r="E15" s="4">
        <v>14.538</v>
      </c>
      <c r="F15" s="4">
        <f t="shared" si="2"/>
        <v>29221.38</v>
      </c>
      <c r="G15" s="4">
        <f t="shared" si="3"/>
        <v>16322408010000</v>
      </c>
      <c r="H15" s="4">
        <f t="shared" si="4"/>
        <v>8120601000</v>
      </c>
      <c r="I15" s="3">
        <f t="shared" si="5"/>
        <v>4040100</v>
      </c>
      <c r="J15" s="46">
        <f t="shared" si="6"/>
        <v>58734973.800000004</v>
      </c>
      <c r="K15" s="17">
        <f t="shared" si="7"/>
        <v>0.40640340906183225</v>
      </c>
      <c r="L15" s="17">
        <f t="shared" si="0"/>
        <v>0.53482185083562828</v>
      </c>
    </row>
    <row r="16" spans="1:15" x14ac:dyDescent="0.25">
      <c r="A16" s="46">
        <v>2020</v>
      </c>
      <c r="B16" s="4">
        <v>14.574999999999999</v>
      </c>
      <c r="D16" s="46">
        <f t="shared" si="1"/>
        <v>2020</v>
      </c>
      <c r="E16" s="4">
        <v>14.574999999999999</v>
      </c>
      <c r="F16" s="4">
        <f t="shared" si="2"/>
        <v>29441.5</v>
      </c>
      <c r="G16" s="4">
        <f t="shared" si="3"/>
        <v>16649664160000</v>
      </c>
      <c r="H16" s="4">
        <f t="shared" si="4"/>
        <v>8242408000</v>
      </c>
      <c r="I16" s="3">
        <f t="shared" si="5"/>
        <v>4080400</v>
      </c>
      <c r="J16" s="46">
        <f t="shared" si="6"/>
        <v>59471830</v>
      </c>
      <c r="K16" s="17">
        <f t="shared" si="7"/>
        <v>0.68032797351224517</v>
      </c>
      <c r="L16" s="17">
        <f t="shared" si="0"/>
        <v>0.59030817204774799</v>
      </c>
    </row>
    <row r="17" spans="1:14" x14ac:dyDescent="0.25">
      <c r="A17" s="48">
        <v>2030</v>
      </c>
      <c r="B17" s="49">
        <f>$O$4*A17^2+$O$5*A17+$O$6</f>
        <v>14.834863336593571</v>
      </c>
      <c r="D17" s="8">
        <f t="shared" ref="D17:L17" si="8">SUM(D2:D16)</f>
        <v>29250</v>
      </c>
      <c r="E17" s="9">
        <f t="shared" si="8"/>
        <v>207.10027272727274</v>
      </c>
      <c r="F17" s="9">
        <f t="shared" si="8"/>
        <v>404078.17272727267</v>
      </c>
      <c r="G17" s="9">
        <f t="shared" si="8"/>
        <v>217524007270000</v>
      </c>
      <c r="H17" s="9">
        <f t="shared" si="8"/>
        <v>111386925000</v>
      </c>
      <c r="I17" s="9">
        <f t="shared" si="8"/>
        <v>57065500</v>
      </c>
      <c r="J17" s="9">
        <f t="shared" si="8"/>
        <v>788795981.52727258</v>
      </c>
      <c r="K17" s="50">
        <f t="shared" si="8"/>
        <v>2.1981428885227463</v>
      </c>
      <c r="L17" s="21">
        <f t="shared" si="8"/>
        <v>2.269525584573</v>
      </c>
    </row>
    <row r="18" spans="1:14" x14ac:dyDescent="0.25">
      <c r="A18" s="48">
        <v>2040</v>
      </c>
      <c r="B18" s="49">
        <f t="shared" ref="B18:B21" si="9">$O$4*A18^2+$O$5*A18+$O$6</f>
        <v>15.054258191712336</v>
      </c>
    </row>
    <row r="19" spans="1:14" x14ac:dyDescent="0.25">
      <c r="A19" s="48">
        <v>2050</v>
      </c>
      <c r="B19" s="49">
        <f t="shared" si="9"/>
        <v>15.289689378143748</v>
      </c>
      <c r="I19" s="7"/>
      <c r="J19" s="7"/>
      <c r="K19" s="7"/>
    </row>
    <row r="20" spans="1:14" x14ac:dyDescent="0.25">
      <c r="A20" s="48">
        <v>2060</v>
      </c>
      <c r="B20" s="49">
        <f t="shared" si="9"/>
        <v>15.541156895887923</v>
      </c>
      <c r="I20" s="7"/>
      <c r="J20" s="7"/>
      <c r="K20" s="7"/>
    </row>
    <row r="21" spans="1:14" x14ac:dyDescent="0.25">
      <c r="A21" s="48">
        <v>2070</v>
      </c>
      <c r="B21" s="49">
        <f t="shared" si="9"/>
        <v>15.808660744944746</v>
      </c>
      <c r="I21" s="7"/>
      <c r="J21" s="7"/>
      <c r="K21" s="7"/>
    </row>
    <row r="22" spans="1:14" x14ac:dyDescent="0.25">
      <c r="A22" s="1"/>
      <c r="B22" s="1"/>
      <c r="I22" s="7"/>
      <c r="J22" s="7"/>
      <c r="K22" s="7"/>
    </row>
    <row r="23" spans="1:14" x14ac:dyDescent="0.25">
      <c r="A23" s="1"/>
      <c r="B23" s="1"/>
      <c r="I23" s="7"/>
      <c r="J23" s="7"/>
      <c r="K23" s="7"/>
    </row>
    <row r="24" spans="1:14" x14ac:dyDescent="0.25">
      <c r="A24" s="1"/>
      <c r="B24" s="1"/>
      <c r="I24" s="7"/>
      <c r="J24" s="7"/>
      <c r="K24" s="7"/>
    </row>
    <row r="25" spans="1:14" x14ac:dyDescent="0.25">
      <c r="A25" s="1"/>
      <c r="B25" s="1"/>
      <c r="I25" s="7"/>
      <c r="J25" s="7"/>
      <c r="K25" s="7"/>
    </row>
    <row r="26" spans="1:14" x14ac:dyDescent="0.25">
      <c r="A26" s="1"/>
      <c r="B26" s="1"/>
      <c r="I26" s="7"/>
      <c r="J26" s="7"/>
      <c r="K26" s="7"/>
    </row>
    <row r="27" spans="1:14" x14ac:dyDescent="0.25">
      <c r="D27" s="54"/>
      <c r="E27" s="54"/>
      <c r="F27" s="54"/>
      <c r="G27" s="54"/>
      <c r="H27" s="54"/>
      <c r="I27" s="54"/>
      <c r="J27" s="54"/>
      <c r="K27" s="54"/>
    </row>
    <row r="28" spans="1:14" x14ac:dyDescent="0.25">
      <c r="D28" s="54"/>
      <c r="E28" s="54"/>
      <c r="F28" s="54"/>
      <c r="G28" s="54"/>
      <c r="H28" s="54"/>
      <c r="I28" s="54"/>
      <c r="J28" s="54"/>
      <c r="K28" s="54"/>
    </row>
    <row r="29" spans="1:14" x14ac:dyDescent="0.25">
      <c r="D29" s="60" t="s">
        <v>25</v>
      </c>
      <c r="E29" s="60"/>
      <c r="F29" s="60"/>
      <c r="G29" s="60"/>
      <c r="H29" s="60"/>
      <c r="I29" s="60"/>
      <c r="J29" s="60"/>
      <c r="K29" s="60"/>
    </row>
    <row r="30" spans="1:14" x14ac:dyDescent="0.25">
      <c r="D30" s="54"/>
      <c r="E30" s="54"/>
      <c r="F30" s="54"/>
      <c r="G30" s="54"/>
      <c r="H30" s="54"/>
      <c r="I30" s="54"/>
      <c r="J30" s="54"/>
      <c r="K30" s="54"/>
    </row>
    <row r="32" spans="1:14" x14ac:dyDescent="0.25">
      <c r="A32" s="57" t="s">
        <v>19</v>
      </c>
      <c r="B32" s="58"/>
      <c r="C32" s="58"/>
      <c r="D32" s="59"/>
      <c r="F32" s="57" t="s">
        <v>24</v>
      </c>
      <c r="G32" s="58"/>
      <c r="H32" s="58"/>
      <c r="I32" s="59"/>
      <c r="K32" s="57" t="s">
        <v>23</v>
      </c>
      <c r="L32" s="58"/>
      <c r="M32" s="58"/>
      <c r="N32" s="59"/>
    </row>
    <row r="33" spans="1:14" x14ac:dyDescent="0.25">
      <c r="A33" s="52" t="s">
        <v>20</v>
      </c>
      <c r="B33" s="52" t="s">
        <v>21</v>
      </c>
      <c r="C33" s="52" t="s">
        <v>22</v>
      </c>
      <c r="D33" s="52"/>
      <c r="F33" s="11" t="s">
        <v>20</v>
      </c>
      <c r="G33" s="11" t="s">
        <v>21</v>
      </c>
      <c r="H33" s="11" t="s">
        <v>22</v>
      </c>
      <c r="I33" s="11"/>
      <c r="K33" s="11" t="s">
        <v>20</v>
      </c>
      <c r="L33" s="11" t="s">
        <v>21</v>
      </c>
      <c r="M33" s="11" t="s">
        <v>22</v>
      </c>
      <c r="N33" s="11"/>
    </row>
    <row r="34" spans="1:14" x14ac:dyDescent="0.25">
      <c r="A34" s="45">
        <f>O2</f>
        <v>15</v>
      </c>
      <c r="B34" s="45">
        <f>D17</f>
        <v>29250</v>
      </c>
      <c r="C34" s="45">
        <f>I17</f>
        <v>57065500</v>
      </c>
      <c r="D34" s="45">
        <f>E17</f>
        <v>207.10027272727274</v>
      </c>
      <c r="F34" s="45">
        <f>A34</f>
        <v>15</v>
      </c>
      <c r="G34" s="45">
        <f t="shared" ref="G34:I34" si="10">B34</f>
        <v>29250</v>
      </c>
      <c r="H34" s="45">
        <f t="shared" si="10"/>
        <v>57065500</v>
      </c>
      <c r="I34" s="45">
        <f t="shared" si="10"/>
        <v>207.10027272727274</v>
      </c>
      <c r="K34" s="45">
        <f>F34</f>
        <v>15</v>
      </c>
      <c r="L34" s="45">
        <f t="shared" ref="L34:N35" si="11">G34</f>
        <v>29250</v>
      </c>
      <c r="M34" s="45">
        <f t="shared" si="11"/>
        <v>57065500</v>
      </c>
      <c r="N34" s="45">
        <f t="shared" si="11"/>
        <v>207.10027272727274</v>
      </c>
    </row>
    <row r="35" spans="1:14" x14ac:dyDescent="0.25">
      <c r="A35" s="45">
        <f>D17</f>
        <v>29250</v>
      </c>
      <c r="B35" s="45">
        <f>I17</f>
        <v>57065500</v>
      </c>
      <c r="C35" s="45">
        <f>H17</f>
        <v>111386925000</v>
      </c>
      <c r="D35" s="45">
        <f>F17</f>
        <v>404078.17272727267</v>
      </c>
      <c r="F35" s="45">
        <f>A35-($A$35/$A$34)*A34</f>
        <v>0</v>
      </c>
      <c r="G35" s="45">
        <f t="shared" ref="G35:I35" si="12">B35-($A$35/$A$34)*B34</f>
        <v>28000</v>
      </c>
      <c r="H35" s="45">
        <f t="shared" si="12"/>
        <v>109200000</v>
      </c>
      <c r="I35" s="45">
        <f t="shared" si="12"/>
        <v>232.64090909081278</v>
      </c>
      <c r="K35" s="45">
        <f>F35</f>
        <v>0</v>
      </c>
      <c r="L35" s="45">
        <f t="shared" si="11"/>
        <v>28000</v>
      </c>
      <c r="M35" s="45">
        <f t="shared" si="11"/>
        <v>109200000</v>
      </c>
      <c r="N35" s="45">
        <f t="shared" si="11"/>
        <v>232.64090909081278</v>
      </c>
    </row>
    <row r="36" spans="1:14" x14ac:dyDescent="0.25">
      <c r="A36" s="45">
        <f>I17</f>
        <v>57065500</v>
      </c>
      <c r="B36" s="45">
        <f>H17</f>
        <v>111386925000</v>
      </c>
      <c r="C36" s="45">
        <f>G17</f>
        <v>217524007270000</v>
      </c>
      <c r="D36" s="45">
        <f>J17</f>
        <v>788795981.52727258</v>
      </c>
      <c r="F36" s="45">
        <f>A36-($A$36/$A$34)*A34</f>
        <v>0</v>
      </c>
      <c r="G36" s="45">
        <f t="shared" ref="G36:I36" si="13">B36-($A$36/$A$34)*B34</f>
        <v>109200000</v>
      </c>
      <c r="H36" s="45">
        <f t="shared" si="13"/>
        <v>425921253333.34375</v>
      </c>
      <c r="I36" s="45">
        <f t="shared" si="13"/>
        <v>910607.30606043339</v>
      </c>
      <c r="K36" s="45">
        <f>F36-($G$36/$G$35)*F35</f>
        <v>0</v>
      </c>
      <c r="L36" s="45">
        <f>G36-($G$36/$G$35)*G35</f>
        <v>0</v>
      </c>
      <c r="M36" s="45">
        <f t="shared" ref="M36:N36" si="14">H36-($G$36/$G$35)*H35</f>
        <v>41253333.34375</v>
      </c>
      <c r="N36" s="45">
        <f t="shared" si="14"/>
        <v>3307.7606062635314</v>
      </c>
    </row>
    <row r="37" spans="1:14" x14ac:dyDescent="0.25">
      <c r="A37" s="53"/>
      <c r="B37" s="53"/>
      <c r="C37" s="53"/>
      <c r="D37" s="53"/>
      <c r="F37" s="53"/>
      <c r="G37" s="53"/>
      <c r="H37" s="53"/>
      <c r="I37" s="53"/>
      <c r="K37" s="53"/>
      <c r="L37" s="53"/>
      <c r="M37" s="53"/>
      <c r="N37" s="53"/>
    </row>
    <row r="38" spans="1:14" x14ac:dyDescent="0.25">
      <c r="A38" s="53"/>
      <c r="B38" s="53"/>
      <c r="C38" s="53"/>
      <c r="D38" s="53"/>
      <c r="F38" s="53"/>
      <c r="G38" s="53"/>
      <c r="H38" s="53"/>
      <c r="I38" s="53"/>
      <c r="K38" s="53"/>
      <c r="L38" s="53"/>
      <c r="M38" s="53"/>
      <c r="N38" s="53"/>
    </row>
    <row r="39" spans="1:14" x14ac:dyDescent="0.25">
      <c r="C39" s="7"/>
    </row>
    <row r="40" spans="1:14" x14ac:dyDescent="0.25">
      <c r="C40" s="7"/>
    </row>
    <row r="41" spans="1:14" x14ac:dyDescent="0.25">
      <c r="C41" s="7"/>
    </row>
    <row r="42" spans="1:14" x14ac:dyDescent="0.25">
      <c r="C42" s="7"/>
    </row>
    <row r="43" spans="1:14" x14ac:dyDescent="0.25">
      <c r="C43" s="7"/>
    </row>
    <row r="44" spans="1:14" x14ac:dyDescent="0.25">
      <c r="C44" s="7"/>
    </row>
    <row r="45" spans="1:14" x14ac:dyDescent="0.25">
      <c r="C45" s="7"/>
    </row>
    <row r="46" spans="1:14" x14ac:dyDescent="0.25">
      <c r="C46" s="7"/>
    </row>
  </sheetData>
  <mergeCells count="4">
    <mergeCell ref="A32:D32"/>
    <mergeCell ref="F32:I32"/>
    <mergeCell ref="K32:N32"/>
    <mergeCell ref="D29:K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TABELAMENTO</vt:lpstr>
      <vt:lpstr>Linear</vt:lpstr>
      <vt:lpstr>Logarítmica</vt:lpstr>
      <vt:lpstr>Geometrica</vt:lpstr>
      <vt:lpstr>Exponencial</vt:lpstr>
      <vt:lpstr>Potencial</vt:lpstr>
      <vt:lpstr>Polinomial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Diogo</dc:creator>
  <cp:lastModifiedBy>Acer</cp:lastModifiedBy>
  <dcterms:created xsi:type="dcterms:W3CDTF">2023-09-29T00:31:16Z</dcterms:created>
  <dcterms:modified xsi:type="dcterms:W3CDTF">2023-10-16T20:53:51Z</dcterms:modified>
</cp:coreProperties>
</file>