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-720" yWindow="-75" windowWidth="8865" windowHeight="5700"/>
  </bookViews>
  <sheets>
    <sheet name="041_01" sheetId="4" r:id="rId1"/>
    <sheet name="042_01" sheetId="8" r:id="rId2"/>
    <sheet name="043_01" sheetId="9" r:id="rId3"/>
    <sheet name="044_01" sheetId="10" r:id="rId4"/>
    <sheet name="Volumes flacons" sheetId="3" r:id="rId5"/>
    <sheet name="Titre d'iodate" sheetId="2" r:id="rId6"/>
    <sheet name="Correction de volume" sheetId="1" r:id="rId7"/>
  </sheets>
  <calcPr calcId="125725"/>
</workbook>
</file>

<file path=xl/calcChain.xml><?xml version="1.0" encoding="utf-8"?>
<calcChain xmlns="http://schemas.openxmlformats.org/spreadsheetml/2006/main">
  <c r="S57" i="10"/>
  <c r="R57"/>
  <c r="P57"/>
  <c r="O57"/>
  <c r="N57"/>
  <c r="M57"/>
  <c r="L57"/>
  <c r="K57"/>
  <c r="J57"/>
  <c r="B57"/>
  <c r="A57"/>
  <c r="Q57" s="1"/>
  <c r="S56"/>
  <c r="R56"/>
  <c r="P56"/>
  <c r="O56"/>
  <c r="N56"/>
  <c r="M56"/>
  <c r="L56"/>
  <c r="K56"/>
  <c r="J56"/>
  <c r="B56"/>
  <c r="A56"/>
  <c r="Q56" s="1"/>
  <c r="S55"/>
  <c r="R55"/>
  <c r="P55"/>
  <c r="O55"/>
  <c r="N55"/>
  <c r="M55"/>
  <c r="L55"/>
  <c r="K55"/>
  <c r="J55"/>
  <c r="B55"/>
  <c r="A55"/>
  <c r="Q55" s="1"/>
  <c r="S54"/>
  <c r="R54"/>
  <c r="P54"/>
  <c r="O54"/>
  <c r="N54"/>
  <c r="M54"/>
  <c r="L54"/>
  <c r="K54"/>
  <c r="J54"/>
  <c r="B54"/>
  <c r="A54"/>
  <c r="Q54" s="1"/>
  <c r="S53"/>
  <c r="R53"/>
  <c r="P53"/>
  <c r="O53"/>
  <c r="N53"/>
  <c r="M53"/>
  <c r="L53"/>
  <c r="K53"/>
  <c r="J53"/>
  <c r="B53"/>
  <c r="A53"/>
  <c r="Q53" s="1"/>
  <c r="S52"/>
  <c r="R52"/>
  <c r="P52"/>
  <c r="O52"/>
  <c r="N52"/>
  <c r="M52"/>
  <c r="L52"/>
  <c r="K52"/>
  <c r="J52"/>
  <c r="B52"/>
  <c r="A52"/>
  <c r="Q52" s="1"/>
  <c r="S51"/>
  <c r="R51"/>
  <c r="P51"/>
  <c r="O51"/>
  <c r="N51"/>
  <c r="M51"/>
  <c r="L51"/>
  <c r="K51"/>
  <c r="J51"/>
  <c r="B51"/>
  <c r="A51"/>
  <c r="Q51" s="1"/>
  <c r="S50"/>
  <c r="R50"/>
  <c r="P50"/>
  <c r="O50"/>
  <c r="N50"/>
  <c r="M50"/>
  <c r="L50"/>
  <c r="K50"/>
  <c r="J50"/>
  <c r="B50"/>
  <c r="A50"/>
  <c r="Q50" s="1"/>
  <c r="S49"/>
  <c r="R49"/>
  <c r="P49"/>
  <c r="O49"/>
  <c r="N49"/>
  <c r="M49"/>
  <c r="L49"/>
  <c r="K49"/>
  <c r="J49"/>
  <c r="B49"/>
  <c r="A49"/>
  <c r="Q49" s="1"/>
  <c r="S48"/>
  <c r="R48"/>
  <c r="P48"/>
  <c r="O48"/>
  <c r="N48"/>
  <c r="M48"/>
  <c r="L48"/>
  <c r="K48"/>
  <c r="J48"/>
  <c r="B48"/>
  <c r="A48"/>
  <c r="Q48" s="1"/>
  <c r="S47"/>
  <c r="R47"/>
  <c r="P47"/>
  <c r="O47"/>
  <c r="N47"/>
  <c r="M47"/>
  <c r="L47"/>
  <c r="K47"/>
  <c r="J47"/>
  <c r="B47"/>
  <c r="A47"/>
  <c r="Q47" s="1"/>
  <c r="S46"/>
  <c r="R46"/>
  <c r="P46"/>
  <c r="O46"/>
  <c r="N46"/>
  <c r="M46"/>
  <c r="L46"/>
  <c r="K46"/>
  <c r="J46"/>
  <c r="B46"/>
  <c r="A46"/>
  <c r="Q46" s="1"/>
  <c r="S45"/>
  <c r="R45"/>
  <c r="P45"/>
  <c r="O45"/>
  <c r="N45"/>
  <c r="M45"/>
  <c r="L45"/>
  <c r="K45"/>
  <c r="J45"/>
  <c r="B45"/>
  <c r="A45"/>
  <c r="Q45" s="1"/>
  <c r="O44"/>
  <c r="N44"/>
  <c r="M44"/>
  <c r="L44"/>
  <c r="K44"/>
  <c r="J44"/>
  <c r="B44"/>
  <c r="A44"/>
  <c r="Q44" s="1"/>
  <c r="O43"/>
  <c r="N43"/>
  <c r="M43"/>
  <c r="L43"/>
  <c r="K43"/>
  <c r="J43"/>
  <c r="B43"/>
  <c r="A43"/>
  <c r="O42"/>
  <c r="N42"/>
  <c r="M42"/>
  <c r="L42"/>
  <c r="K42"/>
  <c r="J42"/>
  <c r="B42"/>
  <c r="A42"/>
  <c r="O41"/>
  <c r="N41"/>
  <c r="M41"/>
  <c r="L41"/>
  <c r="K41"/>
  <c r="J41"/>
  <c r="B41"/>
  <c r="A41"/>
  <c r="O40"/>
  <c r="N40"/>
  <c r="M40"/>
  <c r="L40"/>
  <c r="K40"/>
  <c r="J40"/>
  <c r="B40"/>
  <c r="A40"/>
  <c r="O39"/>
  <c r="N39"/>
  <c r="M39"/>
  <c r="L39"/>
  <c r="K39"/>
  <c r="J39"/>
  <c r="B39"/>
  <c r="A39"/>
  <c r="O38"/>
  <c r="N38"/>
  <c r="M38"/>
  <c r="L38"/>
  <c r="K38"/>
  <c r="J38"/>
  <c r="B38"/>
  <c r="A38"/>
  <c r="O37"/>
  <c r="N37"/>
  <c r="M37"/>
  <c r="L37"/>
  <c r="K37"/>
  <c r="J37"/>
  <c r="B37"/>
  <c r="A37"/>
  <c r="O36"/>
  <c r="N36"/>
  <c r="M36"/>
  <c r="L36"/>
  <c r="K36"/>
  <c r="J36"/>
  <c r="B36"/>
  <c r="A36"/>
  <c r="O35"/>
  <c r="N35"/>
  <c r="M35"/>
  <c r="L35"/>
  <c r="K35"/>
  <c r="J35"/>
  <c r="B35"/>
  <c r="A35"/>
  <c r="O34"/>
  <c r="N34"/>
  <c r="M34"/>
  <c r="L34"/>
  <c r="K34"/>
  <c r="J34"/>
  <c r="B34"/>
  <c r="A34"/>
  <c r="P26"/>
  <c r="P24"/>
  <c r="P23"/>
  <c r="P22"/>
  <c r="P21"/>
  <c r="P44" s="1"/>
  <c r="P20"/>
  <c r="P19"/>
  <c r="P18"/>
  <c r="O12"/>
  <c r="Q10" s="1"/>
  <c r="N12"/>
  <c r="P11"/>
  <c r="O11"/>
  <c r="Q9" s="1"/>
  <c r="N11"/>
  <c r="O10"/>
  <c r="L10"/>
  <c r="O9"/>
  <c r="L9"/>
  <c r="P11" i="4"/>
  <c r="Q37" i="10" l="1"/>
  <c r="Q43"/>
  <c r="R44"/>
  <c r="S44"/>
  <c r="Q35"/>
  <c r="P25"/>
  <c r="P34"/>
  <c r="P35"/>
  <c r="P36"/>
  <c r="P37"/>
  <c r="P38"/>
  <c r="P39"/>
  <c r="P40"/>
  <c r="Q40" s="1"/>
  <c r="P41"/>
  <c r="P42"/>
  <c r="Q42" s="1"/>
  <c r="P43"/>
  <c r="O57" i="9"/>
  <c r="N57"/>
  <c r="M57"/>
  <c r="L57"/>
  <c r="K57"/>
  <c r="J57"/>
  <c r="B57"/>
  <c r="A57"/>
  <c r="S57" s="1"/>
  <c r="O56"/>
  <c r="N56"/>
  <c r="M56"/>
  <c r="L56"/>
  <c r="K56"/>
  <c r="J56"/>
  <c r="B56"/>
  <c r="A56"/>
  <c r="S56" s="1"/>
  <c r="O55"/>
  <c r="N55"/>
  <c r="M55"/>
  <c r="L55"/>
  <c r="K55"/>
  <c r="J55"/>
  <c r="B55"/>
  <c r="A55"/>
  <c r="S55" s="1"/>
  <c r="O54"/>
  <c r="N54"/>
  <c r="M54"/>
  <c r="L54"/>
  <c r="K54"/>
  <c r="J54"/>
  <c r="B54"/>
  <c r="A54"/>
  <c r="S54" s="1"/>
  <c r="O53"/>
  <c r="N53"/>
  <c r="M53"/>
  <c r="L53"/>
  <c r="K53"/>
  <c r="J53"/>
  <c r="B53"/>
  <c r="A53"/>
  <c r="S53" s="1"/>
  <c r="O52"/>
  <c r="N52"/>
  <c r="M52"/>
  <c r="L52"/>
  <c r="K52"/>
  <c r="J52"/>
  <c r="B52"/>
  <c r="A52"/>
  <c r="S52" s="1"/>
  <c r="O51"/>
  <c r="N51"/>
  <c r="M51"/>
  <c r="L51"/>
  <c r="K51"/>
  <c r="J51"/>
  <c r="B51"/>
  <c r="A51"/>
  <c r="S51" s="1"/>
  <c r="O50"/>
  <c r="N50"/>
  <c r="M50"/>
  <c r="L50"/>
  <c r="K50"/>
  <c r="J50"/>
  <c r="B50"/>
  <c r="A50"/>
  <c r="S50" s="1"/>
  <c r="O49"/>
  <c r="N49"/>
  <c r="M49"/>
  <c r="L49"/>
  <c r="K49"/>
  <c r="J49"/>
  <c r="B49"/>
  <c r="A49"/>
  <c r="S49" s="1"/>
  <c r="O48"/>
  <c r="N48"/>
  <c r="M48"/>
  <c r="L48"/>
  <c r="K48"/>
  <c r="J48"/>
  <c r="B48"/>
  <c r="A48"/>
  <c r="S48" s="1"/>
  <c r="O47"/>
  <c r="N47"/>
  <c r="M47"/>
  <c r="L47"/>
  <c r="K47"/>
  <c r="J47"/>
  <c r="B47"/>
  <c r="A47"/>
  <c r="S47" s="1"/>
  <c r="O46"/>
  <c r="N46"/>
  <c r="M46"/>
  <c r="L46"/>
  <c r="K46"/>
  <c r="J46"/>
  <c r="B46"/>
  <c r="A46"/>
  <c r="S46" s="1"/>
  <c r="O45"/>
  <c r="N45"/>
  <c r="M45"/>
  <c r="L45"/>
  <c r="K45"/>
  <c r="J45"/>
  <c r="B45"/>
  <c r="A45"/>
  <c r="S45" s="1"/>
  <c r="O44"/>
  <c r="L44"/>
  <c r="K44"/>
  <c r="M44" s="1"/>
  <c r="J44"/>
  <c r="N44" s="1"/>
  <c r="B44"/>
  <c r="A44"/>
  <c r="O43"/>
  <c r="L43"/>
  <c r="K43"/>
  <c r="J43"/>
  <c r="N43" s="1"/>
  <c r="B43"/>
  <c r="A43"/>
  <c r="O42"/>
  <c r="L42"/>
  <c r="K42"/>
  <c r="J42"/>
  <c r="N42" s="1"/>
  <c r="B42"/>
  <c r="A42"/>
  <c r="O41"/>
  <c r="L41"/>
  <c r="K41"/>
  <c r="J41"/>
  <c r="N41" s="1"/>
  <c r="B41"/>
  <c r="A41"/>
  <c r="O40"/>
  <c r="L40"/>
  <c r="K40"/>
  <c r="J40"/>
  <c r="N40" s="1"/>
  <c r="B40"/>
  <c r="A40"/>
  <c r="O39"/>
  <c r="L39"/>
  <c r="K39"/>
  <c r="J39"/>
  <c r="N39" s="1"/>
  <c r="B39"/>
  <c r="A39"/>
  <c r="O38"/>
  <c r="L38"/>
  <c r="K38"/>
  <c r="J38"/>
  <c r="N38" s="1"/>
  <c r="B38"/>
  <c r="A38"/>
  <c r="O37"/>
  <c r="L37"/>
  <c r="K37"/>
  <c r="J37"/>
  <c r="N37" s="1"/>
  <c r="B37"/>
  <c r="A37"/>
  <c r="O36"/>
  <c r="L36"/>
  <c r="K36"/>
  <c r="J36"/>
  <c r="N36" s="1"/>
  <c r="B36"/>
  <c r="A36"/>
  <c r="O35"/>
  <c r="L35"/>
  <c r="K35"/>
  <c r="J35"/>
  <c r="N35" s="1"/>
  <c r="B35"/>
  <c r="A35"/>
  <c r="O34"/>
  <c r="L34"/>
  <c r="K34"/>
  <c r="J34"/>
  <c r="N34" s="1"/>
  <c r="B34"/>
  <c r="A34"/>
  <c r="P26"/>
  <c r="P24"/>
  <c r="P23"/>
  <c r="P22"/>
  <c r="P21"/>
  <c r="P25" s="1"/>
  <c r="P20"/>
  <c r="P19"/>
  <c r="P18"/>
  <c r="O12"/>
  <c r="Q10" s="1"/>
  <c r="N12"/>
  <c r="P11"/>
  <c r="O11"/>
  <c r="N11"/>
  <c r="L10"/>
  <c r="O10" s="1"/>
  <c r="Q9"/>
  <c r="L9"/>
  <c r="O9" s="1"/>
  <c r="O57" i="8"/>
  <c r="N57"/>
  <c r="M57"/>
  <c r="L57"/>
  <c r="K57"/>
  <c r="J57"/>
  <c r="B57"/>
  <c r="A57"/>
  <c r="S57" s="1"/>
  <c r="O56"/>
  <c r="N56"/>
  <c r="M56"/>
  <c r="L56"/>
  <c r="K56"/>
  <c r="J56"/>
  <c r="B56"/>
  <c r="A56"/>
  <c r="S56" s="1"/>
  <c r="O55"/>
  <c r="N55"/>
  <c r="M55"/>
  <c r="L55"/>
  <c r="K55"/>
  <c r="J55"/>
  <c r="B55"/>
  <c r="A55"/>
  <c r="S55" s="1"/>
  <c r="O54"/>
  <c r="N54"/>
  <c r="M54"/>
  <c r="L54"/>
  <c r="K54"/>
  <c r="J54"/>
  <c r="B54"/>
  <c r="A54"/>
  <c r="S54" s="1"/>
  <c r="O53"/>
  <c r="N53"/>
  <c r="M53"/>
  <c r="L53"/>
  <c r="K53"/>
  <c r="J53"/>
  <c r="B53"/>
  <c r="A53"/>
  <c r="S53" s="1"/>
  <c r="O52"/>
  <c r="N52"/>
  <c r="M52"/>
  <c r="L52"/>
  <c r="K52"/>
  <c r="J52"/>
  <c r="B52"/>
  <c r="A52"/>
  <c r="S52" s="1"/>
  <c r="O51"/>
  <c r="N51"/>
  <c r="M51"/>
  <c r="L51"/>
  <c r="K51"/>
  <c r="J51"/>
  <c r="B51"/>
  <c r="A51"/>
  <c r="S51" s="1"/>
  <c r="O50"/>
  <c r="N50"/>
  <c r="M50"/>
  <c r="L50"/>
  <c r="K50"/>
  <c r="J50"/>
  <c r="B50"/>
  <c r="A50"/>
  <c r="S50" s="1"/>
  <c r="O49"/>
  <c r="N49"/>
  <c r="M49"/>
  <c r="L49"/>
  <c r="K49"/>
  <c r="J49"/>
  <c r="B49"/>
  <c r="A49"/>
  <c r="S49" s="1"/>
  <c r="O48"/>
  <c r="N48"/>
  <c r="M48"/>
  <c r="L48"/>
  <c r="K48"/>
  <c r="J48"/>
  <c r="B48"/>
  <c r="A48"/>
  <c r="S48" s="1"/>
  <c r="O47"/>
  <c r="N47"/>
  <c r="M47"/>
  <c r="L47"/>
  <c r="K47"/>
  <c r="J47"/>
  <c r="B47"/>
  <c r="A47"/>
  <c r="S47" s="1"/>
  <c r="O46"/>
  <c r="N46"/>
  <c r="M46"/>
  <c r="L46"/>
  <c r="K46"/>
  <c r="J46"/>
  <c r="B46"/>
  <c r="A46"/>
  <c r="S46" s="1"/>
  <c r="O45"/>
  <c r="N45"/>
  <c r="M45"/>
  <c r="L45"/>
  <c r="K45"/>
  <c r="J45"/>
  <c r="B45"/>
  <c r="A45"/>
  <c r="S45" s="1"/>
  <c r="O44"/>
  <c r="L44"/>
  <c r="K44"/>
  <c r="M44" s="1"/>
  <c r="J44"/>
  <c r="N44" s="1"/>
  <c r="B44"/>
  <c r="A44"/>
  <c r="O43"/>
  <c r="L43"/>
  <c r="K43"/>
  <c r="J43"/>
  <c r="N43" s="1"/>
  <c r="B43"/>
  <c r="A43"/>
  <c r="O42"/>
  <c r="L42"/>
  <c r="K42"/>
  <c r="J42"/>
  <c r="N42" s="1"/>
  <c r="B42"/>
  <c r="A42"/>
  <c r="O41"/>
  <c r="L41"/>
  <c r="K41"/>
  <c r="J41"/>
  <c r="N41" s="1"/>
  <c r="B41"/>
  <c r="A41"/>
  <c r="O40"/>
  <c r="L40"/>
  <c r="K40"/>
  <c r="J40"/>
  <c r="N40" s="1"/>
  <c r="B40"/>
  <c r="A40"/>
  <c r="O39"/>
  <c r="L39"/>
  <c r="K39"/>
  <c r="J39"/>
  <c r="N39" s="1"/>
  <c r="B39"/>
  <c r="A39"/>
  <c r="O38"/>
  <c r="L38"/>
  <c r="K38"/>
  <c r="J38"/>
  <c r="N38" s="1"/>
  <c r="B38"/>
  <c r="A38"/>
  <c r="O37"/>
  <c r="L37"/>
  <c r="K37"/>
  <c r="J37"/>
  <c r="N37" s="1"/>
  <c r="B37"/>
  <c r="A37"/>
  <c r="O36"/>
  <c r="L36"/>
  <c r="K36"/>
  <c r="J36"/>
  <c r="N36" s="1"/>
  <c r="B36"/>
  <c r="A36"/>
  <c r="O35"/>
  <c r="L35"/>
  <c r="K35"/>
  <c r="J35"/>
  <c r="N35" s="1"/>
  <c r="B35"/>
  <c r="A35"/>
  <c r="O34"/>
  <c r="L34"/>
  <c r="K34"/>
  <c r="J34"/>
  <c r="N34" s="1"/>
  <c r="B34"/>
  <c r="A34"/>
  <c r="P26"/>
  <c r="P24"/>
  <c r="P23"/>
  <c r="P22"/>
  <c r="P21"/>
  <c r="P25" s="1"/>
  <c r="P20"/>
  <c r="P19"/>
  <c r="P18"/>
  <c r="O12"/>
  <c r="Q10" s="1"/>
  <c r="N12"/>
  <c r="P11"/>
  <c r="O11"/>
  <c r="N11"/>
  <c r="L10"/>
  <c r="O10" s="1"/>
  <c r="Q9"/>
  <c r="L9"/>
  <c r="O9" s="1"/>
  <c r="O12" i="4"/>
  <c r="O11"/>
  <c r="S34" i="10" l="1"/>
  <c r="R34"/>
  <c r="S35"/>
  <c r="R35"/>
  <c r="Q34"/>
  <c r="R36"/>
  <c r="S36"/>
  <c r="S37"/>
  <c r="R37"/>
  <c r="S40"/>
  <c r="R40"/>
  <c r="R41"/>
  <c r="S41"/>
  <c r="Q36"/>
  <c r="R38"/>
  <c r="S38"/>
  <c r="R43"/>
  <c r="S43"/>
  <c r="Q38"/>
  <c r="Q41"/>
  <c r="R39"/>
  <c r="S39"/>
  <c r="R42"/>
  <c r="S42"/>
  <c r="Q39"/>
  <c r="M34" i="9"/>
  <c r="M35"/>
  <c r="M36"/>
  <c r="M37"/>
  <c r="M38"/>
  <c r="M39"/>
  <c r="M40"/>
  <c r="M41"/>
  <c r="M42"/>
  <c r="M43"/>
  <c r="M34" i="8"/>
  <c r="M35"/>
  <c r="M36"/>
  <c r="M37"/>
  <c r="M38"/>
  <c r="M39"/>
  <c r="M40"/>
  <c r="M41"/>
  <c r="M42"/>
  <c r="M43"/>
  <c r="P34" i="9"/>
  <c r="S34" s="1"/>
  <c r="P38"/>
  <c r="S38" s="1"/>
  <c r="R38"/>
  <c r="P39"/>
  <c r="S39" s="1"/>
  <c r="R39"/>
  <c r="P40"/>
  <c r="S40" s="1"/>
  <c r="P41"/>
  <c r="S41" s="1"/>
  <c r="P42"/>
  <c r="S42" s="1"/>
  <c r="P43"/>
  <c r="S43" s="1"/>
  <c r="P44"/>
  <c r="S44" s="1"/>
  <c r="P45"/>
  <c r="R45"/>
  <c r="P46"/>
  <c r="R46"/>
  <c r="P47"/>
  <c r="R47"/>
  <c r="P48"/>
  <c r="R48"/>
  <c r="P49"/>
  <c r="R49"/>
  <c r="P50"/>
  <c r="R50"/>
  <c r="P51"/>
  <c r="R51"/>
  <c r="P52"/>
  <c r="R52"/>
  <c r="P53"/>
  <c r="R53"/>
  <c r="P54"/>
  <c r="R54"/>
  <c r="P55"/>
  <c r="R55"/>
  <c r="P56"/>
  <c r="R56"/>
  <c r="P57"/>
  <c r="R57"/>
  <c r="R34"/>
  <c r="P35"/>
  <c r="S35" s="1"/>
  <c r="P36"/>
  <c r="S36" s="1"/>
  <c r="P37"/>
  <c r="S37" s="1"/>
  <c r="Q34"/>
  <c r="Q35"/>
  <c r="Q36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P35" i="8"/>
  <c r="S35" s="1"/>
  <c r="P36"/>
  <c r="S36" s="1"/>
  <c r="P37"/>
  <c r="S37" s="1"/>
  <c r="P38"/>
  <c r="S38" s="1"/>
  <c r="P39"/>
  <c r="S39" s="1"/>
  <c r="P40"/>
  <c r="S40" s="1"/>
  <c r="P41"/>
  <c r="S41" s="1"/>
  <c r="P42"/>
  <c r="S42" s="1"/>
  <c r="R42"/>
  <c r="P43"/>
  <c r="S43" s="1"/>
  <c r="R43"/>
  <c r="P44"/>
  <c r="S44" s="1"/>
  <c r="P45"/>
  <c r="R45"/>
  <c r="P46"/>
  <c r="R46"/>
  <c r="P47"/>
  <c r="R47"/>
  <c r="P48"/>
  <c r="R48"/>
  <c r="P49"/>
  <c r="R49"/>
  <c r="P50"/>
  <c r="R50"/>
  <c r="P51"/>
  <c r="R51"/>
  <c r="P52"/>
  <c r="R52"/>
  <c r="P53"/>
  <c r="R53"/>
  <c r="P54"/>
  <c r="R54"/>
  <c r="P55"/>
  <c r="R55"/>
  <c r="P56"/>
  <c r="R56"/>
  <c r="P57"/>
  <c r="R57"/>
  <c r="P34"/>
  <c r="S34" s="1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37" i="9" l="1"/>
  <c r="R37"/>
  <c r="R36"/>
  <c r="R35"/>
  <c r="Q34" i="8"/>
  <c r="R44"/>
  <c r="R44" i="9"/>
  <c r="R43"/>
  <c r="R42"/>
  <c r="R41"/>
  <c r="R40"/>
  <c r="R41" i="8"/>
  <c r="R40"/>
  <c r="R39"/>
  <c r="R38"/>
  <c r="R37"/>
  <c r="R36"/>
  <c r="R35"/>
  <c r="R34"/>
  <c r="Q10" i="4" l="1"/>
  <c r="Q9"/>
  <c r="N11"/>
  <c r="N12"/>
  <c r="J34" l="1"/>
  <c r="J41"/>
  <c r="J35" l="1"/>
  <c r="J36"/>
  <c r="J37"/>
  <c r="J38"/>
  <c r="J39"/>
  <c r="J40"/>
  <c r="J42"/>
  <c r="J43"/>
  <c r="J44"/>
  <c r="J45"/>
  <c r="J46"/>
  <c r="J47"/>
  <c r="J48"/>
  <c r="J49"/>
  <c r="J50"/>
  <c r="J51"/>
  <c r="J52"/>
  <c r="J53"/>
  <c r="J54"/>
  <c r="J55"/>
  <c r="J56"/>
  <c r="J57"/>
  <c r="B5" i="3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516"/>
  <c r="A34" i="4" l="1"/>
  <c r="A37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6"/>
  <c r="A35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34"/>
  <c r="S45" l="1"/>
  <c r="Q45"/>
  <c r="R45"/>
  <c r="P45"/>
  <c r="S47"/>
  <c r="Q47"/>
  <c r="R47"/>
  <c r="P47"/>
  <c r="S49"/>
  <c r="Q49"/>
  <c r="R49"/>
  <c r="P49"/>
  <c r="S51"/>
  <c r="Q51"/>
  <c r="R51"/>
  <c r="P51"/>
  <c r="S53"/>
  <c r="Q53"/>
  <c r="R53"/>
  <c r="P53"/>
  <c r="S55"/>
  <c r="Q55"/>
  <c r="R55"/>
  <c r="P55"/>
  <c r="S57"/>
  <c r="Q57"/>
  <c r="R57"/>
  <c r="P57"/>
  <c r="R46"/>
  <c r="P46"/>
  <c r="S46"/>
  <c r="Q46"/>
  <c r="R48"/>
  <c r="P48"/>
  <c r="S48"/>
  <c r="Q48"/>
  <c r="R50"/>
  <c r="P50"/>
  <c r="S50"/>
  <c r="Q50"/>
  <c r="R52"/>
  <c r="P52"/>
  <c r="S52"/>
  <c r="Q52"/>
  <c r="R54"/>
  <c r="P54"/>
  <c r="S54"/>
  <c r="Q54"/>
  <c r="R56"/>
  <c r="P56"/>
  <c r="S56"/>
  <c r="Q56"/>
  <c r="K34"/>
  <c r="L34"/>
  <c r="O34"/>
  <c r="M34" l="1"/>
  <c r="L9" l="1"/>
  <c r="O9" s="1"/>
  <c r="L10"/>
  <c r="O10" s="1"/>
  <c r="O46" l="1"/>
  <c r="K46"/>
  <c r="L46"/>
  <c r="M46" l="1"/>
  <c r="B564" i="3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40" l="1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E9" i="1"/>
  <c r="N34" i="4" l="1"/>
  <c r="E6" i="1"/>
  <c r="G6" s="1"/>
  <c r="G9"/>
  <c r="E8"/>
  <c r="G8" s="1"/>
  <c r="P20" i="4" s="1"/>
  <c r="E10" i="1"/>
  <c r="G10" s="1"/>
  <c r="P26" i="4" s="1"/>
  <c r="E7" i="1"/>
  <c r="G7" s="1"/>
  <c r="N38" i="4" l="1"/>
  <c r="D8" i="2"/>
  <c r="E8"/>
  <c r="F8"/>
  <c r="D9"/>
  <c r="E9"/>
  <c r="F9"/>
  <c r="D10"/>
  <c r="E10"/>
  <c r="F10"/>
  <c r="B609" i="3"/>
  <c r="B610"/>
  <c r="B611"/>
  <c r="B612"/>
  <c r="B613"/>
  <c r="B614"/>
  <c r="B615"/>
  <c r="B616"/>
  <c r="B617"/>
  <c r="B618"/>
  <c r="B619"/>
  <c r="B620"/>
  <c r="B621"/>
  <c r="B622"/>
  <c r="B623"/>
  <c r="B594"/>
  <c r="B595"/>
  <c r="B596"/>
  <c r="B597"/>
  <c r="B598"/>
  <c r="B599"/>
  <c r="B600"/>
  <c r="B601"/>
  <c r="B602"/>
  <c r="B603"/>
  <c r="B604"/>
  <c r="B605"/>
  <c r="B606"/>
  <c r="B607"/>
  <c r="B608"/>
  <c r="P23" i="4"/>
  <c r="P22"/>
  <c r="P18"/>
  <c r="L37"/>
  <c r="L38"/>
  <c r="L39"/>
  <c r="L40"/>
  <c r="L41"/>
  <c r="L42"/>
  <c r="L43"/>
  <c r="L44"/>
  <c r="L45"/>
  <c r="L47"/>
  <c r="L48"/>
  <c r="L49"/>
  <c r="L50"/>
  <c r="L51"/>
  <c r="L52"/>
  <c r="L53"/>
  <c r="L54"/>
  <c r="L55"/>
  <c r="L56"/>
  <c r="L57"/>
  <c r="L35"/>
  <c r="L36"/>
  <c r="K57"/>
  <c r="K35"/>
  <c r="K36"/>
  <c r="K37"/>
  <c r="K38"/>
  <c r="K39"/>
  <c r="K40"/>
  <c r="K41"/>
  <c r="K42"/>
  <c r="K43"/>
  <c r="K44"/>
  <c r="K45"/>
  <c r="K47"/>
  <c r="K48"/>
  <c r="K49"/>
  <c r="K50"/>
  <c r="K51"/>
  <c r="K52"/>
  <c r="K53"/>
  <c r="K54"/>
  <c r="K55"/>
  <c r="K56"/>
  <c r="O35"/>
  <c r="M35" s="1"/>
  <c r="O36"/>
  <c r="M36" s="1"/>
  <c r="O37"/>
  <c r="O38"/>
  <c r="M38" s="1"/>
  <c r="O39"/>
  <c r="O40"/>
  <c r="M40" s="1"/>
  <c r="O41"/>
  <c r="O42"/>
  <c r="M42" s="1"/>
  <c r="O43"/>
  <c r="O44"/>
  <c r="M44" s="1"/>
  <c r="O45"/>
  <c r="M45" s="1"/>
  <c r="O47"/>
  <c r="M47" s="1"/>
  <c r="O48"/>
  <c r="M48" s="1"/>
  <c r="O49"/>
  <c r="M49" s="1"/>
  <c r="O50"/>
  <c r="M50" s="1"/>
  <c r="O51"/>
  <c r="M51" s="1"/>
  <c r="O52"/>
  <c r="M52" s="1"/>
  <c r="O53"/>
  <c r="M53" s="1"/>
  <c r="O54"/>
  <c r="M54" s="1"/>
  <c r="O55"/>
  <c r="M55" s="1"/>
  <c r="O56"/>
  <c r="M56" s="1"/>
  <c r="O57"/>
  <c r="M57" s="1"/>
  <c r="N37" l="1"/>
  <c r="M43"/>
  <c r="M41"/>
  <c r="M39"/>
  <c r="M37"/>
  <c r="E18" i="2"/>
  <c r="P21" i="4"/>
  <c r="N36" l="1"/>
  <c r="N35"/>
  <c r="D7" i="2"/>
  <c r="E7" s="1"/>
  <c r="F7" s="1"/>
  <c r="P24" i="4" s="1"/>
  <c r="P25" l="1"/>
  <c r="P19"/>
  <c r="P37" l="1"/>
  <c r="P42"/>
  <c r="P40"/>
  <c r="P43"/>
  <c r="P38"/>
  <c r="P39"/>
  <c r="P44"/>
  <c r="P41"/>
  <c r="P34"/>
  <c r="P35"/>
  <c r="P36"/>
  <c r="Q35" l="1"/>
  <c r="S35"/>
  <c r="R35"/>
  <c r="R41"/>
  <c r="Q41"/>
  <c r="S41"/>
  <c r="R39"/>
  <c r="Q39"/>
  <c r="S39"/>
  <c r="S43"/>
  <c r="Q43"/>
  <c r="R43"/>
  <c r="R42"/>
  <c r="Q42"/>
  <c r="S42"/>
  <c r="Q36"/>
  <c r="S36"/>
  <c r="R36"/>
  <c r="Q34"/>
  <c r="S34"/>
  <c r="R34"/>
  <c r="R44"/>
  <c r="S44"/>
  <c r="Q44"/>
  <c r="R38"/>
  <c r="Q38"/>
  <c r="S38"/>
  <c r="R40"/>
  <c r="Q40"/>
  <c r="S40"/>
  <c r="Q37"/>
  <c r="R37"/>
  <c r="S37"/>
</calcChain>
</file>

<file path=xl/sharedStrings.xml><?xml version="1.0" encoding="utf-8"?>
<sst xmlns="http://schemas.openxmlformats.org/spreadsheetml/2006/main" count="1253" uniqueCount="169">
  <si>
    <t>Dates</t>
  </si>
  <si>
    <t>Désignations</t>
  </si>
  <si>
    <t>t°p</t>
  </si>
  <si>
    <t>à t°p</t>
  </si>
  <si>
    <t>Fiole de 5 litres pour KIO3</t>
  </si>
  <si>
    <t>Burette de 10 ml (thiosulfate)</t>
  </si>
  <si>
    <t>Finnpipette de 5 ml (iodate)</t>
  </si>
  <si>
    <t>Dispensette pour R1</t>
  </si>
  <si>
    <t>Dispensette pour R2</t>
  </si>
  <si>
    <t>Correction de volume</t>
  </si>
  <si>
    <t>Tem. de pesée</t>
  </si>
  <si>
    <t>Volumes mesurés</t>
  </si>
  <si>
    <t>Volumes à 20°C</t>
  </si>
  <si>
    <t>Pureté de l'iodate de potassium</t>
  </si>
  <si>
    <t>k =</t>
  </si>
  <si>
    <t>Volume</t>
  </si>
  <si>
    <t>Détermination du titre de la solution d'iodate</t>
  </si>
  <si>
    <t>± 0,05 %</t>
  </si>
  <si>
    <t xml:space="preserve">Correction de la poussée de l'air sur KIO3 </t>
  </si>
  <si>
    <t>Coefficient cubique de dilatation du verre</t>
  </si>
  <si>
    <t>Volume de la fiole de 5 litre à 20°C</t>
  </si>
  <si>
    <t>Masse volumique de l'eau pure à 20°C</t>
  </si>
  <si>
    <t>Masse molaire de l'Iodate de potassium</t>
  </si>
  <si>
    <t>M(KIO3) =</t>
  </si>
  <si>
    <t>Pureté =</t>
  </si>
  <si>
    <t>V(20) =</t>
  </si>
  <si>
    <t>f(KIO3) =</t>
  </si>
  <si>
    <t>ρ =</t>
  </si>
  <si>
    <t>g</t>
  </si>
  <si>
    <t>L</t>
  </si>
  <si>
    <t>Données :</t>
  </si>
  <si>
    <t>°C</t>
  </si>
  <si>
    <t>N</t>
  </si>
  <si>
    <t xml:space="preserve"> </t>
  </si>
  <si>
    <t>Volume de la fiole à tp</t>
  </si>
  <si>
    <t xml:space="preserve">Normalité la sol. KIO3 à tp </t>
  </si>
  <si>
    <t xml:space="preserve">Normalité la sol. KIO3 à 20°C </t>
  </si>
  <si>
    <t>tp = température de l'eau à la prép.</t>
  </si>
  <si>
    <t>Volume des flacons</t>
  </si>
  <si>
    <t>Numéro du flacon</t>
  </si>
  <si>
    <t>N°</t>
  </si>
  <si>
    <t>mL</t>
  </si>
  <si>
    <t>Température du laboratoire à la calibration ( t°c )</t>
  </si>
  <si>
    <t>Masse volumique de l'eau pure à la calibration</t>
  </si>
  <si>
    <t>Normalite de l'iodate (NIO3) à la température de calibration</t>
  </si>
  <si>
    <t>Vol. de la prise d'essai d'iodate (VIO3) à t°c</t>
  </si>
  <si>
    <t>Volume moyen de thiosulfate pour la titration à t°c</t>
  </si>
  <si>
    <t>Volume moyen de thiosulfate pour la détermination du blanc à t°c</t>
  </si>
  <si>
    <t>Volume moyen de thiosulfate pour la titration à 20° C</t>
  </si>
  <si>
    <t>Volume moyen de thiosulfate pour la détermination du blanc à 20° C</t>
  </si>
  <si>
    <t>Normalite de l'iodate (NIO3) à 20°C</t>
  </si>
  <si>
    <t>Titre du thiosulfate à 20°C</t>
  </si>
  <si>
    <t>t°c =</t>
  </si>
  <si>
    <t>Vol. de la prise d'essai d'iodate (VIO3) à 20°C</t>
  </si>
  <si>
    <t>Campagne :</t>
  </si>
  <si>
    <t>Salinité</t>
  </si>
  <si>
    <t>A</t>
  </si>
  <si>
    <t>B</t>
  </si>
  <si>
    <t>Densité eau pure à t°</t>
  </si>
  <si>
    <t>N° des Flacons</t>
  </si>
  <si>
    <t>Vol. à t° prél. des flacons</t>
  </si>
  <si>
    <t>Densité eau de mer à t°</t>
  </si>
  <si>
    <t>m</t>
  </si>
  <si>
    <t>µmol/kg</t>
  </si>
  <si>
    <t>DOreg =</t>
  </si>
  <si>
    <t>Vreg =</t>
  </si>
  <si>
    <t>Volume de réactif utilisé</t>
  </si>
  <si>
    <t>Date :</t>
  </si>
  <si>
    <t xml:space="preserve">Température du laboratoire au début de la série d'analyses </t>
  </si>
  <si>
    <t>Date</t>
  </si>
  <si>
    <t>Masse de KIO3</t>
  </si>
  <si>
    <t>Volumes Théoriques à 20° C</t>
  </si>
  <si>
    <t>Correction à apporter à 20°C</t>
  </si>
  <si>
    <t>Casse</t>
  </si>
  <si>
    <r>
      <t>t°</t>
    </r>
    <r>
      <rPr>
        <vertAlign val="subscript"/>
        <sz val="10"/>
        <color theme="1"/>
        <rFont val="Calibri"/>
        <family val="2"/>
        <scheme val="minor"/>
      </rPr>
      <t>lab</t>
    </r>
    <r>
      <rPr>
        <sz val="10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</si>
  <si>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0"/>
        <color theme="1"/>
        <rFont val="Calibri"/>
        <family val="2"/>
      </rPr>
      <t>moy.titr.t°c</t>
    </r>
    <r>
      <rPr>
        <sz val="10"/>
        <color theme="1"/>
        <rFont val="Calibri"/>
        <family val="2"/>
      </rPr>
      <t xml:space="preserve"> =</t>
    </r>
  </si>
  <si>
    <r>
      <t>V</t>
    </r>
    <r>
      <rPr>
        <vertAlign val="subscript"/>
        <sz val="10"/>
        <color theme="1"/>
        <rFont val="Calibri"/>
        <family val="2"/>
      </rPr>
      <t>moy.titr.blanc.t°c</t>
    </r>
    <r>
      <rPr>
        <sz val="10"/>
        <color theme="1"/>
        <rFont val="Calibri"/>
        <family val="2"/>
      </rPr>
      <t xml:space="preserve"> =</t>
    </r>
  </si>
  <si>
    <t>N° de palanquée :</t>
  </si>
  <si>
    <t>N° de station :</t>
  </si>
  <si>
    <r>
      <t>V</t>
    </r>
    <r>
      <rPr>
        <vertAlign val="subscript"/>
        <sz val="8"/>
        <color theme="1"/>
        <rFont val="Calibri"/>
        <family val="2"/>
      </rPr>
      <t>moy.titr.20°C</t>
    </r>
    <r>
      <rPr>
        <sz val="8"/>
        <color theme="1"/>
        <rFont val="Calibri"/>
        <family val="2"/>
      </rPr>
      <t xml:space="preserve"> =</t>
    </r>
  </si>
  <si>
    <r>
      <t>V</t>
    </r>
    <r>
      <rPr>
        <vertAlign val="subscript"/>
        <sz val="8"/>
        <color theme="1"/>
        <rFont val="Calibri"/>
        <family val="2"/>
      </rPr>
      <t>moy.titr.blanc.20°C</t>
    </r>
    <r>
      <rPr>
        <sz val="8"/>
        <color theme="1"/>
        <rFont val="Calibri"/>
        <family val="2"/>
      </rPr>
      <t xml:space="preserve"> =</t>
    </r>
  </si>
  <si>
    <r>
      <t>N(IO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</si>
  <si>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V(Thio)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</si>
  <si>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N(IO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 =</t>
    </r>
  </si>
  <si>
    <r>
      <t>V(IO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</si>
  <si>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V(IO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t°c</t>
    </r>
    <r>
      <rPr>
        <sz val="8"/>
        <color theme="1"/>
        <rFont val="Calibri"/>
        <family val="2"/>
      </rPr>
      <t>=</t>
    </r>
  </si>
  <si>
    <t>Minutes</t>
  </si>
  <si>
    <t>Décimale</t>
  </si>
  <si>
    <t>Latitude</t>
  </si>
  <si>
    <t>Longitude</t>
  </si>
  <si>
    <t xml:space="preserve">Degrés </t>
  </si>
  <si>
    <t>:</t>
  </si>
  <si>
    <t>Cardinal</t>
  </si>
  <si>
    <t>S</t>
  </si>
  <si>
    <t>E</t>
  </si>
  <si>
    <t>W</t>
  </si>
  <si>
    <t xml:space="preserve">Volume de thio. </t>
  </si>
  <si>
    <t>Position</t>
  </si>
  <si>
    <t>T° prélèv.</t>
  </si>
  <si>
    <t>BTL</t>
  </si>
  <si>
    <t>Choix de la série de flacons :</t>
  </si>
  <si>
    <t>Profils des mesures en profondeur</t>
  </si>
  <si>
    <t>ml/l</t>
  </si>
  <si>
    <t>ml</t>
  </si>
  <si>
    <t>µmol/l</t>
  </si>
  <si>
    <t>mg/l</t>
  </si>
  <si>
    <t xml:space="preserve">V. flacons 20°C </t>
  </si>
  <si>
    <t>LPO</t>
  </si>
  <si>
    <t>IRD</t>
  </si>
  <si>
    <t>Phosphate</t>
  </si>
  <si>
    <t>Silicate</t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</si>
  <si>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2</t>
    </r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</si>
  <si>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3</t>
    </r>
    <r>
      <rPr>
        <b/>
        <sz val="22"/>
        <color rgb="FFFFFF00"/>
        <rFont val="Calibri"/>
        <family val="2"/>
        <scheme val="minor"/>
      </rPr>
      <t xml:space="preserve"> + NO</t>
    </r>
    <r>
      <rPr>
        <b/>
        <vertAlign val="subscript"/>
        <sz val="22"/>
        <color rgb="FFFFFF00"/>
        <rFont val="Calibri"/>
        <family val="2"/>
        <scheme val="minor"/>
      </rPr>
      <t>2</t>
    </r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</si>
  <si>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3</t>
    </r>
    <r>
      <rPr>
        <b/>
        <sz val="22"/>
        <color rgb="FFFFFF00"/>
        <rFont val="Calibri"/>
        <family val="2"/>
        <scheme val="minor"/>
      </rPr>
      <t xml:space="preserve"> </t>
    </r>
  </si>
  <si>
    <t>Prélèvement</t>
  </si>
  <si>
    <t>Heure</t>
  </si>
  <si>
    <t>Oxygène dissous</t>
  </si>
  <si>
    <t>Données de campagne</t>
  </si>
  <si>
    <t>PIRATA FR22</t>
  </si>
  <si>
    <t>Prof. Théorique</t>
  </si>
  <si>
    <t>Prof. Effective</t>
  </si>
  <si>
    <t>Laboratoire</t>
  </si>
  <si>
    <t>IRD Brest</t>
  </si>
  <si>
    <t>PIRATA FR25</t>
  </si>
  <si>
    <t>11.11</t>
  </si>
  <si>
    <t>12.22</t>
  </si>
  <si>
    <t>13.33</t>
  </si>
  <si>
    <t>14.44</t>
  </si>
  <si>
    <t>15.55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</si>
  <si>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</si>
  <si>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</si>
  <si>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</si>
  <si>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</si>
  <si>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</si>
  <si>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</si>
  <si>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</si>
  <si>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</si>
  <si>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</si>
  <si>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</si>
  <si>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</si>
  <si>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</si>
  <si>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</si>
  <si>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</si>
  <si>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</si>
  <si>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</si>
  <si>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</si>
  <si>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</si>
  <si>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</si>
  <si>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</si>
  <si>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</si>
  <si>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</si>
  <si>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</si>
  <si>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</si>
  <si>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14.45</t>
  </si>
  <si>
    <t>14.46</t>
  </si>
  <si>
    <t>14.47</t>
  </si>
  <si>
    <t>14.48</t>
  </si>
  <si>
    <t>14.49</t>
  </si>
  <si>
    <t>14.50</t>
  </si>
  <si>
    <t>14.51</t>
  </si>
  <si>
    <t>14.52</t>
  </si>
  <si>
    <t>15.56</t>
  </si>
  <si>
    <t>15.57</t>
  </si>
  <si>
    <t>15.58</t>
  </si>
  <si>
    <t>15.59</t>
  </si>
  <si>
    <t>15.60</t>
  </si>
  <si>
    <t>15.61</t>
  </si>
  <si>
    <t>15.62</t>
  </si>
  <si>
    <t>15.63</t>
  </si>
</sst>
</file>

<file path=xl/styles.xml><?xml version="1.0" encoding="utf-8"?>
<styleSheet xmlns="http://schemas.openxmlformats.org/spreadsheetml/2006/main">
  <numFmts count="17">
    <numFmt numFmtId="164" formatCode="00.00&quot; °C&quot;"/>
    <numFmt numFmtId="165" formatCode="0.00000000"/>
    <numFmt numFmtId="166" formatCode="00.00000E+0&quot; N&quot;"/>
    <numFmt numFmtId="167" formatCode="#,##0.00;[Red]&quot;Erreur !&quot;;[Red]&quot;Erreur !&quot;;[Red]General"/>
    <numFmt numFmtId="168" formatCode="0.000"/>
    <numFmt numFmtId="169" formatCode="0.0"/>
    <numFmt numFmtId="170" formatCode="0.00000"/>
    <numFmt numFmtId="171" formatCode="0.000&quot; litres&quot;"/>
    <numFmt numFmtId="172" formatCode="00.00&quot; ''&quot;"/>
    <numFmt numFmtId="173" formatCode="[hh]\°mm\'ss.00\'\'"/>
    <numFmt numFmtId="174" formatCode="00\°"/>
    <numFmt numFmtId="175" formatCode="00.00\'\'"/>
    <numFmt numFmtId="176" formatCode="yyyy\-mm\-dd\Thh:mm:ss\z"/>
    <numFmt numFmtId="177" formatCode="00"/>
    <numFmt numFmtId="178" formatCode="[$-F800]dddd\,\ mmmm\ dd\,\ yyyy"/>
    <numFmt numFmtId="179" formatCode="yyyy\-mm\-dd"/>
    <numFmt numFmtId="180" formatCode="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sz val="10"/>
      <name val="Calibri"/>
      <family val="2"/>
    </font>
    <font>
      <b/>
      <sz val="1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b/>
      <sz val="22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bscript"/>
      <sz val="22"/>
      <color rgb="FFFFFF0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70C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rgb="FFFFFF66"/>
        <b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0">
    <xf numFmtId="0" fontId="0" fillId="0" borderId="0" xfId="0"/>
    <xf numFmtId="0" fontId="3" fillId="0" borderId="0" xfId="1" applyFont="1" applyFill="1" applyBorder="1" applyAlignment="1" applyProtection="1">
      <alignment horizontal="center"/>
    </xf>
    <xf numFmtId="0" fontId="2" fillId="0" borderId="0" xfId="1" applyFill="1"/>
    <xf numFmtId="0" fontId="0" fillId="0" borderId="0" xfId="0" applyFill="1"/>
    <xf numFmtId="0" fontId="3" fillId="0" borderId="0" xfId="1" applyFont="1" applyFill="1" applyBorder="1" applyAlignment="1" applyProtection="1"/>
    <xf numFmtId="0" fontId="9" fillId="3" borderId="8" xfId="1" applyFont="1" applyFill="1" applyBorder="1" applyAlignment="1" applyProtection="1">
      <alignment horizontal="center"/>
    </xf>
    <xf numFmtId="0" fontId="9" fillId="3" borderId="9" xfId="1" applyFont="1" applyFill="1" applyBorder="1" applyAlignment="1" applyProtection="1">
      <alignment horizontal="center"/>
    </xf>
    <xf numFmtId="0" fontId="9" fillId="3" borderId="10" xfId="1" applyFont="1" applyFill="1" applyBorder="1" applyAlignment="1" applyProtection="1">
      <alignment horizontal="center"/>
    </xf>
    <xf numFmtId="0" fontId="2" fillId="4" borderId="7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</xf>
    <xf numFmtId="0" fontId="2" fillId="0" borderId="7" xfId="1" applyFont="1" applyFill="1" applyBorder="1" applyAlignment="1" applyProtection="1">
      <alignment horizontal="center"/>
    </xf>
    <xf numFmtId="0" fontId="4" fillId="0" borderId="11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  <protection locked="0"/>
    </xf>
    <xf numFmtId="0" fontId="2" fillId="0" borderId="11" xfId="1" applyFont="1" applyFill="1" applyBorder="1" applyAlignment="1" applyProtection="1">
      <alignment horizontal="center"/>
    </xf>
    <xf numFmtId="0" fontId="2" fillId="0" borderId="12" xfId="1" applyFont="1" applyFill="1" applyBorder="1" applyAlignment="1" applyProtection="1">
      <alignment horizontal="center"/>
    </xf>
    <xf numFmtId="0" fontId="2" fillId="0" borderId="13" xfId="1" applyFont="1" applyFill="1" applyBorder="1" applyAlignment="1" applyProtection="1">
      <alignment horizontal="center"/>
    </xf>
    <xf numFmtId="0" fontId="4" fillId="0" borderId="15" xfId="1" applyFont="1" applyFill="1" applyBorder="1" applyAlignment="1" applyProtection="1">
      <alignment horizontal="center"/>
    </xf>
    <xf numFmtId="0" fontId="2" fillId="4" borderId="15" xfId="1" applyFont="1" applyFill="1" applyBorder="1" applyAlignment="1" applyProtection="1">
      <alignment horizontal="center"/>
      <protection locked="0"/>
    </xf>
    <xf numFmtId="0" fontId="2" fillId="0" borderId="15" xfId="1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17" xfId="0" applyFont="1" applyBorder="1"/>
    <xf numFmtId="0" fontId="2" fillId="0" borderId="0" xfId="1" applyFont="1" applyFill="1" applyBorder="1" applyAlignment="1" applyProtection="1">
      <alignment horizontal="right"/>
    </xf>
    <xf numFmtId="9" fontId="2" fillId="0" borderId="0" xfId="1" applyNumberFormat="1" applyFont="1" applyFill="1" applyBorder="1" applyAlignment="1" applyProtection="1">
      <alignment horizontal="right"/>
    </xf>
    <xf numFmtId="168" fontId="2" fillId="0" borderId="0" xfId="1" applyNumberFormat="1" applyFont="1" applyFill="1" applyBorder="1" applyAlignment="1" applyProtection="1">
      <alignment horizontal="right"/>
    </xf>
    <xf numFmtId="0" fontId="0" fillId="0" borderId="21" xfId="0" applyBorder="1" applyAlignment="1">
      <alignment horizontal="right"/>
    </xf>
    <xf numFmtId="0" fontId="2" fillId="0" borderId="21" xfId="1" applyNumberFormat="1" applyFont="1" applyFill="1" applyBorder="1" applyAlignment="1" applyProtection="1">
      <alignment horizontal="right"/>
    </xf>
    <xf numFmtId="0" fontId="0" fillId="0" borderId="22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4" xfId="0" applyBorder="1"/>
    <xf numFmtId="0" fontId="0" fillId="0" borderId="23" xfId="0" applyBorder="1"/>
    <xf numFmtId="0" fontId="2" fillId="0" borderId="23" xfId="1" applyFont="1" applyFill="1" applyBorder="1" applyProtection="1"/>
    <xf numFmtId="0" fontId="2" fillId="0" borderId="0" xfId="1" applyBorder="1"/>
    <xf numFmtId="0" fontId="2" fillId="0" borderId="0" xfId="1" applyBorder="1" applyAlignment="1">
      <alignment horizontal="right"/>
    </xf>
    <xf numFmtId="0" fontId="2" fillId="0" borderId="25" xfId="1" applyFont="1" applyFill="1" applyBorder="1" applyProtection="1"/>
    <xf numFmtId="0" fontId="0" fillId="0" borderId="26" xfId="0" applyBorder="1"/>
    <xf numFmtId="0" fontId="2" fillId="0" borderId="26" xfId="1" applyBorder="1"/>
    <xf numFmtId="0" fontId="10" fillId="0" borderId="26" xfId="1" applyFont="1" applyBorder="1" applyAlignment="1">
      <alignment horizontal="right"/>
    </xf>
    <xf numFmtId="0" fontId="2" fillId="0" borderId="26" xfId="1" applyFont="1" applyFill="1" applyBorder="1" applyAlignment="1" applyProtection="1">
      <alignment horizontal="right"/>
    </xf>
    <xf numFmtId="0" fontId="0" fillId="0" borderId="27" xfId="0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171" fontId="2" fillId="0" borderId="29" xfId="1" applyNumberFormat="1" applyFont="1" applyFill="1" applyBorder="1" applyAlignment="1" applyProtection="1">
      <alignment horizontal="center"/>
    </xf>
    <xf numFmtId="166" fontId="2" fillId="0" borderId="29" xfId="1" applyNumberFormat="1" applyFont="1" applyFill="1" applyBorder="1" applyAlignment="1" applyProtection="1">
      <alignment horizontal="center"/>
    </xf>
    <xf numFmtId="166" fontId="2" fillId="0" borderId="30" xfId="1" applyNumberFormat="1" applyFont="1" applyFill="1" applyBorder="1" applyAlignment="1" applyProtection="1">
      <alignment horizontal="center"/>
    </xf>
    <xf numFmtId="0" fontId="1" fillId="0" borderId="37" xfId="0" applyFont="1" applyBorder="1"/>
    <xf numFmtId="14" fontId="2" fillId="4" borderId="28" xfId="1" applyNumberFormat="1" applyFont="1" applyFill="1" applyBorder="1" applyProtection="1">
      <protection locked="0"/>
    </xf>
    <xf numFmtId="170" fontId="2" fillId="4" borderId="29" xfId="1" applyNumberFormat="1" applyFont="1" applyFill="1" applyBorder="1" applyAlignment="1" applyProtection="1">
      <alignment horizontal="center"/>
      <protection locked="0"/>
    </xf>
    <xf numFmtId="164" fontId="2" fillId="4" borderId="29" xfId="1" applyNumberFormat="1" applyFont="1" applyFill="1" applyBorder="1" applyAlignment="1" applyProtection="1">
      <alignment horizontal="center"/>
      <protection locked="0"/>
    </xf>
    <xf numFmtId="0" fontId="8" fillId="3" borderId="14" xfId="1" applyFont="1" applyFill="1" applyBorder="1" applyAlignment="1" applyProtection="1">
      <alignment horizontal="center"/>
    </xf>
    <xf numFmtId="0" fontId="8" fillId="3" borderId="15" xfId="1" applyFont="1" applyFill="1" applyBorder="1" applyAlignment="1">
      <alignment horizontal="center"/>
    </xf>
    <xf numFmtId="0" fontId="8" fillId="3" borderId="16" xfId="1" applyFont="1" applyFill="1" applyBorder="1" applyAlignment="1" applyProtection="1">
      <alignment horizontal="center"/>
    </xf>
    <xf numFmtId="0" fontId="0" fillId="0" borderId="0" xfId="0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/>
    </xf>
    <xf numFmtId="0" fontId="15" fillId="0" borderId="23" xfId="1" applyFont="1" applyFill="1" applyBorder="1" applyAlignment="1" applyProtection="1"/>
    <xf numFmtId="0" fontId="15" fillId="0" borderId="0" xfId="1" applyFont="1" applyFill="1" applyBorder="1" applyAlignment="1" applyProtection="1"/>
    <xf numFmtId="0" fontId="16" fillId="0" borderId="0" xfId="0" applyFont="1" applyBorder="1"/>
    <xf numFmtId="0" fontId="6" fillId="0" borderId="0" xfId="0" applyFont="1" applyBorder="1" applyAlignment="1"/>
    <xf numFmtId="0" fontId="0" fillId="0" borderId="7" xfId="0" applyBorder="1" applyAlignment="1">
      <alignment horizontal="center"/>
    </xf>
    <xf numFmtId="0" fontId="19" fillId="0" borderId="21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26" xfId="0" applyFont="1" applyBorder="1" applyAlignment="1">
      <alignment horizontal="right"/>
    </xf>
    <xf numFmtId="2" fontId="0" fillId="0" borderId="7" xfId="0" applyNumberForma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23" fillId="4" borderId="21" xfId="0" applyFont="1" applyFill="1" applyBorder="1"/>
    <xf numFmtId="0" fontId="23" fillId="4" borderId="0" xfId="0" applyFont="1" applyFill="1" applyBorder="1"/>
    <xf numFmtId="168" fontId="23" fillId="0" borderId="0" xfId="0" applyNumberFormat="1" applyFont="1" applyBorder="1"/>
    <xf numFmtId="168" fontId="23" fillId="4" borderId="0" xfId="0" applyNumberFormat="1" applyFont="1" applyFill="1" applyBorder="1"/>
    <xf numFmtId="168" fontId="23" fillId="4" borderId="26" xfId="0" applyNumberFormat="1" applyFont="1" applyFill="1" applyBorder="1"/>
    <xf numFmtId="14" fontId="0" fillId="0" borderId="0" xfId="0" applyNumberFormat="1"/>
    <xf numFmtId="168" fontId="19" fillId="0" borderId="0" xfId="0" applyNumberFormat="1" applyFont="1" applyBorder="1"/>
    <xf numFmtId="0" fontId="19" fillId="0" borderId="0" xfId="0" applyFont="1" applyBorder="1"/>
    <xf numFmtId="0" fontId="19" fillId="0" borderId="26" xfId="0" applyFont="1" applyBorder="1"/>
    <xf numFmtId="0" fontId="24" fillId="0" borderId="0" xfId="0" applyFont="1" applyBorder="1" applyAlignment="1">
      <alignment horizontal="right"/>
    </xf>
    <xf numFmtId="0" fontId="15" fillId="0" borderId="25" xfId="1" applyFont="1" applyFill="1" applyBorder="1" applyAlignment="1" applyProtection="1">
      <alignment horizontal="left"/>
    </xf>
    <xf numFmtId="0" fontId="15" fillId="0" borderId="26" xfId="1" applyFont="1" applyFill="1" applyBorder="1" applyAlignment="1" applyProtection="1">
      <alignment horizontal="left"/>
    </xf>
    <xf numFmtId="0" fontId="16" fillId="0" borderId="26" xfId="0" applyFont="1" applyBorder="1"/>
    <xf numFmtId="0" fontId="24" fillId="0" borderId="26" xfId="0" applyFont="1" applyBorder="1" applyAlignment="1">
      <alignment horizontal="right"/>
    </xf>
    <xf numFmtId="0" fontId="1" fillId="0" borderId="0" xfId="0" applyFont="1" applyFill="1" applyBorder="1"/>
    <xf numFmtId="172" fontId="0" fillId="0" borderId="0" xfId="0" applyNumberFormat="1"/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174" fontId="0" fillId="4" borderId="7" xfId="0" applyNumberFormat="1" applyFont="1" applyFill="1" applyBorder="1" applyAlignment="1">
      <alignment horizontal="center"/>
    </xf>
    <xf numFmtId="175" fontId="0" fillId="4" borderId="7" xfId="0" applyNumberFormat="1" applyFont="1" applyFill="1" applyBorder="1" applyAlignment="1">
      <alignment horizontal="center"/>
    </xf>
    <xf numFmtId="0" fontId="15" fillId="0" borderId="23" xfId="1" applyFont="1" applyFill="1" applyBorder="1" applyAlignment="1" applyProtection="1">
      <alignment horizontal="left"/>
    </xf>
    <xf numFmtId="0" fontId="15" fillId="0" borderId="0" xfId="1" applyFont="1" applyFill="1" applyBorder="1" applyAlignment="1" applyProtection="1">
      <alignment horizontal="left"/>
    </xf>
    <xf numFmtId="0" fontId="1" fillId="0" borderId="0" xfId="0" applyFont="1" applyBorder="1" applyAlignment="1"/>
    <xf numFmtId="0" fontId="2" fillId="0" borderId="0" xfId="1" applyFont="1" applyFill="1" applyBorder="1" applyAlignment="1" applyProtection="1">
      <alignment horizontal="center"/>
    </xf>
    <xf numFmtId="14" fontId="2" fillId="4" borderId="40" xfId="1" applyNumberFormat="1" applyFont="1" applyFill="1" applyBorder="1" applyProtection="1">
      <protection locked="0"/>
    </xf>
    <xf numFmtId="0" fontId="2" fillId="0" borderId="16" xfId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0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41" xfId="0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4" fillId="0" borderId="42" xfId="0" applyFont="1" applyFill="1" applyBorder="1" applyAlignment="1" applyProtection="1">
      <alignment horizontal="center"/>
    </xf>
    <xf numFmtId="0" fontId="1" fillId="0" borderId="42" xfId="0" applyFont="1" applyFill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0" fontId="17" fillId="4" borderId="18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30" fillId="2" borderId="42" xfId="1" applyFont="1" applyFill="1" applyBorder="1" applyAlignment="1" applyProtection="1">
      <alignment horizontal="center"/>
    </xf>
    <xf numFmtId="0" fontId="30" fillId="4" borderId="7" xfId="1" applyFont="1" applyFill="1" applyBorder="1" applyAlignment="1" applyProtection="1">
      <alignment horizontal="center"/>
      <protection locked="0"/>
    </xf>
    <xf numFmtId="0" fontId="30" fillId="6" borderId="7" xfId="1" applyFont="1" applyFill="1" applyBorder="1" applyAlignment="1" applyProtection="1">
      <alignment horizontal="center"/>
      <protection locked="0"/>
    </xf>
    <xf numFmtId="168" fontId="30" fillId="4" borderId="7" xfId="1" applyNumberFormat="1" applyFont="1" applyFill="1" applyBorder="1" applyAlignment="1" applyProtection="1">
      <alignment horizontal="center"/>
      <protection locked="0"/>
    </xf>
    <xf numFmtId="168" fontId="30" fillId="4" borderId="7" xfId="1" applyNumberFormat="1" applyFont="1" applyFill="1" applyBorder="1" applyAlignment="1" applyProtection="1">
      <alignment horizontal="center"/>
    </xf>
    <xf numFmtId="167" fontId="28" fillId="0" borderId="7" xfId="1" applyNumberFormat="1" applyFont="1" applyFill="1" applyBorder="1" applyAlignment="1" applyProtection="1">
      <alignment horizontal="center"/>
    </xf>
    <xf numFmtId="165" fontId="30" fillId="0" borderId="7" xfId="1" applyNumberFormat="1" applyFont="1" applyFill="1" applyBorder="1" applyAlignment="1" applyProtection="1">
      <alignment horizontal="center"/>
    </xf>
    <xf numFmtId="167" fontId="30" fillId="0" borderId="7" xfId="1" applyNumberFormat="1" applyFont="1" applyFill="1" applyBorder="1" applyAlignment="1" applyProtection="1">
      <alignment horizontal="center"/>
    </xf>
    <xf numFmtId="168" fontId="30" fillId="0" borderId="7" xfId="1" applyNumberFormat="1" applyFont="1" applyFill="1" applyBorder="1" applyAlignment="1" applyProtection="1">
      <alignment horizontal="center"/>
    </xf>
    <xf numFmtId="169" fontId="30" fillId="0" borderId="7" xfId="1" applyNumberFormat="1" applyFont="1" applyFill="1" applyBorder="1" applyAlignment="1" applyProtection="1">
      <alignment horizontal="center"/>
    </xf>
    <xf numFmtId="0" fontId="30" fillId="2" borderId="14" xfId="1" applyFont="1" applyFill="1" applyBorder="1" applyAlignment="1" applyProtection="1">
      <alignment horizontal="center"/>
    </xf>
    <xf numFmtId="0" fontId="30" fillId="4" borderId="15" xfId="1" applyFont="1" applyFill="1" applyBorder="1" applyAlignment="1" applyProtection="1">
      <alignment horizontal="center"/>
      <protection locked="0"/>
    </xf>
    <xf numFmtId="0" fontId="30" fillId="6" borderId="15" xfId="1" applyFont="1" applyFill="1" applyBorder="1" applyAlignment="1" applyProtection="1">
      <alignment horizontal="center"/>
      <protection locked="0"/>
    </xf>
    <xf numFmtId="168" fontId="30" fillId="4" borderId="15" xfId="1" applyNumberFormat="1" applyFont="1" applyFill="1" applyBorder="1" applyAlignment="1" applyProtection="1">
      <alignment horizontal="center"/>
      <protection locked="0"/>
    </xf>
    <xf numFmtId="168" fontId="30" fillId="4" borderId="15" xfId="1" applyNumberFormat="1" applyFont="1" applyFill="1" applyBorder="1" applyAlignment="1" applyProtection="1">
      <alignment horizontal="center"/>
    </xf>
    <xf numFmtId="167" fontId="28" fillId="0" borderId="15" xfId="1" applyNumberFormat="1" applyFont="1" applyFill="1" applyBorder="1" applyAlignment="1" applyProtection="1">
      <alignment horizontal="center"/>
    </xf>
    <xf numFmtId="165" fontId="30" fillId="0" borderId="15" xfId="1" applyNumberFormat="1" applyFont="1" applyFill="1" applyBorder="1" applyAlignment="1" applyProtection="1">
      <alignment horizontal="center"/>
    </xf>
    <xf numFmtId="167" fontId="30" fillId="0" borderId="15" xfId="1" applyNumberFormat="1" applyFont="1" applyFill="1" applyBorder="1" applyAlignment="1" applyProtection="1">
      <alignment horizontal="center"/>
    </xf>
    <xf numFmtId="168" fontId="30" fillId="0" borderId="15" xfId="1" applyNumberFormat="1" applyFont="1" applyFill="1" applyBorder="1" applyAlignment="1" applyProtection="1">
      <alignment horizontal="center"/>
    </xf>
    <xf numFmtId="169" fontId="30" fillId="0" borderId="15" xfId="1" applyNumberFormat="1" applyFont="1" applyFill="1" applyBorder="1" applyAlignment="1" applyProtection="1">
      <alignment horizontal="center"/>
    </xf>
    <xf numFmtId="0" fontId="17" fillId="4" borderId="7" xfId="0" applyFont="1" applyFill="1" applyBorder="1" applyAlignment="1">
      <alignment horizontal="center"/>
    </xf>
    <xf numFmtId="0" fontId="14" fillId="0" borderId="39" xfId="0" applyFont="1" applyBorder="1" applyAlignment="1"/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4" fillId="0" borderId="0" xfId="0" applyFont="1" applyBorder="1" applyAlignment="1"/>
    <xf numFmtId="0" fontId="17" fillId="0" borderId="0" xfId="0" applyFont="1" applyFill="1" applyBorder="1" applyAlignment="1">
      <alignment horizontal="center"/>
    </xf>
    <xf numFmtId="0" fontId="31" fillId="0" borderId="0" xfId="0" applyFont="1"/>
    <xf numFmtId="168" fontId="28" fillId="0" borderId="7" xfId="0" applyNumberFormat="1" applyFont="1" applyBorder="1" applyAlignment="1">
      <alignment horizontal="center"/>
    </xf>
    <xf numFmtId="168" fontId="28" fillId="0" borderId="15" xfId="0" applyNumberFormat="1" applyFont="1" applyBorder="1" applyAlignment="1">
      <alignment horizontal="center"/>
    </xf>
    <xf numFmtId="0" fontId="13" fillId="0" borderId="0" xfId="0" applyFont="1"/>
    <xf numFmtId="0" fontId="4" fillId="0" borderId="28" xfId="0" applyFont="1" applyFill="1" applyBorder="1" applyAlignment="1" applyProtection="1">
      <alignment horizontal="center"/>
    </xf>
    <xf numFmtId="0" fontId="0" fillId="0" borderId="29" xfId="0" applyNumberFormat="1" applyFont="1" applyFill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NumberFormat="1" applyBorder="1"/>
    <xf numFmtId="173" fontId="0" fillId="0" borderId="7" xfId="0" applyNumberForma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0" fillId="2" borderId="28" xfId="1" applyFont="1" applyFill="1" applyBorder="1" applyAlignment="1" applyProtection="1">
      <alignment horizontal="center"/>
    </xf>
    <xf numFmtId="0" fontId="30" fillId="4" borderId="29" xfId="1" applyFont="1" applyFill="1" applyBorder="1" applyAlignment="1" applyProtection="1">
      <alignment horizontal="center"/>
      <protection locked="0"/>
    </xf>
    <xf numFmtId="0" fontId="30" fillId="6" borderId="29" xfId="1" applyFont="1" applyFill="1" applyBorder="1" applyAlignment="1" applyProtection="1">
      <alignment horizontal="center"/>
      <protection locked="0"/>
    </xf>
    <xf numFmtId="168" fontId="30" fillId="4" borderId="29" xfId="1" applyNumberFormat="1" applyFont="1" applyFill="1" applyBorder="1" applyAlignment="1" applyProtection="1">
      <alignment horizontal="center"/>
      <protection locked="0"/>
    </xf>
    <xf numFmtId="168" fontId="30" fillId="4" borderId="29" xfId="1" applyNumberFormat="1" applyFont="1" applyFill="1" applyBorder="1" applyAlignment="1" applyProtection="1">
      <alignment horizontal="center"/>
    </xf>
    <xf numFmtId="167" fontId="28" fillId="0" borderId="29" xfId="1" applyNumberFormat="1" applyFont="1" applyFill="1" applyBorder="1" applyAlignment="1" applyProtection="1">
      <alignment horizontal="center"/>
    </xf>
    <xf numFmtId="165" fontId="30" fillId="0" borderId="29" xfId="1" applyNumberFormat="1" applyFont="1" applyFill="1" applyBorder="1" applyAlignment="1" applyProtection="1">
      <alignment horizontal="center"/>
    </xf>
    <xf numFmtId="167" fontId="30" fillId="0" borderId="29" xfId="1" applyNumberFormat="1" applyFont="1" applyFill="1" applyBorder="1" applyAlignment="1" applyProtection="1">
      <alignment horizontal="center"/>
    </xf>
    <xf numFmtId="168" fontId="30" fillId="0" borderId="29" xfId="1" applyNumberFormat="1" applyFont="1" applyFill="1" applyBorder="1" applyAlignment="1" applyProtection="1">
      <alignment horizontal="center"/>
    </xf>
    <xf numFmtId="168" fontId="28" fillId="0" borderId="29" xfId="0" applyNumberFormat="1" applyFont="1" applyBorder="1" applyAlignment="1">
      <alignment horizontal="center"/>
    </xf>
    <xf numFmtId="169" fontId="30" fillId="0" borderId="29" xfId="1" applyNumberFormat="1" applyFont="1" applyFill="1" applyBorder="1" applyAlignment="1" applyProtection="1">
      <alignment horizontal="center"/>
    </xf>
    <xf numFmtId="0" fontId="0" fillId="0" borderId="29" xfId="0" applyBorder="1"/>
    <xf numFmtId="0" fontId="0" fillId="0" borderId="29" xfId="0" applyNumberFormat="1" applyBorder="1"/>
    <xf numFmtId="173" fontId="0" fillId="0" borderId="29" xfId="0" applyNumberFormat="1" applyBorder="1"/>
    <xf numFmtId="0" fontId="0" fillId="0" borderId="30" xfId="0" applyBorder="1"/>
    <xf numFmtId="0" fontId="12" fillId="5" borderId="14" xfId="1" applyFont="1" applyFill="1" applyBorder="1" applyAlignment="1" applyProtection="1">
      <alignment horizontal="center"/>
    </xf>
    <xf numFmtId="0" fontId="12" fillId="5" borderId="15" xfId="1" applyFont="1" applyFill="1" applyBorder="1" applyAlignment="1" applyProtection="1">
      <alignment horizontal="center"/>
    </xf>
    <xf numFmtId="0" fontId="29" fillId="5" borderId="15" xfId="1" applyFont="1" applyFill="1" applyBorder="1" applyAlignment="1" applyProtection="1">
      <alignment horizontal="center"/>
    </xf>
    <xf numFmtId="0" fontId="12" fillId="8" borderId="1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1" fillId="0" borderId="7" xfId="0" applyFont="1" applyBorder="1" applyAlignment="1"/>
    <xf numFmtId="0" fontId="1" fillId="0" borderId="15" xfId="0" applyFont="1" applyBorder="1" applyAlignment="1"/>
    <xf numFmtId="179" fontId="0" fillId="4" borderId="7" xfId="0" applyNumberFormat="1" applyFill="1" applyBorder="1" applyAlignment="1"/>
    <xf numFmtId="2" fontId="0" fillId="4" borderId="7" xfId="0" applyNumberFormat="1" applyFill="1" applyBorder="1" applyAlignment="1"/>
    <xf numFmtId="0" fontId="0" fillId="4" borderId="7" xfId="0" applyNumberFormat="1" applyFill="1" applyBorder="1" applyAlignment="1"/>
    <xf numFmtId="21" fontId="0" fillId="4" borderId="15" xfId="0" applyNumberFormat="1" applyFill="1" applyBorder="1" applyAlignment="1"/>
    <xf numFmtId="2" fontId="0" fillId="4" borderId="15" xfId="0" applyNumberFormat="1" applyFill="1" applyBorder="1" applyAlignment="1"/>
    <xf numFmtId="0" fontId="2" fillId="0" borderId="21" xfId="1" applyFont="1" applyFill="1" applyBorder="1" applyAlignment="1" applyProtection="1"/>
    <xf numFmtId="0" fontId="19" fillId="0" borderId="21" xfId="0" applyFont="1" applyBorder="1"/>
    <xf numFmtId="0" fontId="19" fillId="0" borderId="22" xfId="0" applyFont="1" applyBorder="1"/>
    <xf numFmtId="0" fontId="2" fillId="0" borderId="0" xfId="1" applyFont="1" applyFill="1" applyBorder="1" applyAlignment="1" applyProtection="1"/>
    <xf numFmtId="0" fontId="19" fillId="0" borderId="24" xfId="0" applyFont="1" applyBorder="1"/>
    <xf numFmtId="0" fontId="2" fillId="0" borderId="26" xfId="1" applyFont="1" applyFill="1" applyBorder="1" applyAlignment="1" applyProtection="1"/>
    <xf numFmtId="0" fontId="19" fillId="0" borderId="27" xfId="0" applyFont="1" applyBorder="1"/>
    <xf numFmtId="0" fontId="33" fillId="0" borderId="20" xfId="1" applyFont="1" applyFill="1" applyBorder="1" applyAlignment="1" applyProtection="1"/>
    <xf numFmtId="0" fontId="33" fillId="0" borderId="23" xfId="1" applyFont="1" applyFill="1" applyBorder="1" applyAlignment="1" applyProtection="1"/>
    <xf numFmtId="0" fontId="33" fillId="0" borderId="25" xfId="1" applyFont="1" applyFill="1" applyBorder="1" applyAlignment="1" applyProtection="1"/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27" fillId="0" borderId="51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1" fontId="0" fillId="4" borderId="15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12" fillId="5" borderId="11" xfId="1" applyFont="1" applyFill="1" applyBorder="1" applyAlignment="1" applyProtection="1">
      <alignment horizontal="center" vertical="center" wrapText="1"/>
    </xf>
    <xf numFmtId="0" fontId="12" fillId="5" borderId="7" xfId="1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2" fillId="5" borderId="31" xfId="1" applyFont="1" applyFill="1" applyBorder="1" applyAlignment="1" applyProtection="1">
      <alignment horizontal="center" vertical="center" wrapText="1"/>
    </xf>
    <xf numFmtId="0" fontId="12" fillId="5" borderId="29" xfId="1" applyFont="1" applyFill="1" applyBorder="1" applyAlignment="1" applyProtection="1">
      <alignment horizontal="center" vertical="center" wrapText="1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2" fillId="5" borderId="41" xfId="1" applyFont="1" applyFill="1" applyBorder="1" applyAlignment="1" applyProtection="1">
      <alignment horizontal="center" vertical="center"/>
    </xf>
    <xf numFmtId="0" fontId="12" fillId="5" borderId="42" xfId="1" applyFont="1" applyFill="1" applyBorder="1" applyAlignment="1" applyProtection="1">
      <alignment horizontal="center" vertical="center"/>
    </xf>
    <xf numFmtId="0" fontId="26" fillId="5" borderId="11" xfId="1" applyFont="1" applyFill="1" applyBorder="1" applyAlignment="1" applyProtection="1">
      <alignment horizontal="center" vertical="center" wrapText="1"/>
    </xf>
    <xf numFmtId="0" fontId="26" fillId="5" borderId="7" xfId="1" applyFont="1" applyFill="1" applyBorder="1" applyAlignment="1" applyProtection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4" fontId="14" fillId="4" borderId="18" xfId="0" applyNumberFormat="1" applyFont="1" applyFill="1" applyBorder="1" applyAlignment="1">
      <alignment horizontal="center" vertical="center"/>
    </xf>
    <xf numFmtId="14" fontId="14" fillId="4" borderId="1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80" fontId="14" fillId="4" borderId="18" xfId="0" applyNumberFormat="1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3" borderId="38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2" fillId="0" borderId="23" xfId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</xf>
    <xf numFmtId="0" fontId="2" fillId="0" borderId="20" xfId="1" applyFont="1" applyFill="1" applyBorder="1" applyAlignment="1" applyProtection="1">
      <alignment horizontal="left"/>
    </xf>
    <xf numFmtId="0" fontId="2" fillId="0" borderId="21" xfId="1" applyFont="1" applyFill="1" applyBorder="1" applyAlignment="1" applyProtection="1">
      <alignment horizontal="left"/>
    </xf>
    <xf numFmtId="0" fontId="11" fillId="3" borderId="35" xfId="1" applyFont="1" applyFill="1" applyBorder="1" applyAlignment="1" applyProtection="1">
      <alignment horizontal="center" vertical="center" wrapText="1"/>
    </xf>
    <xf numFmtId="0" fontId="11" fillId="3" borderId="36" xfId="1" applyFont="1" applyFill="1" applyBorder="1" applyAlignment="1" applyProtection="1">
      <alignment horizontal="center" vertical="center" wrapText="1"/>
    </xf>
    <xf numFmtId="0" fontId="11" fillId="3" borderId="30" xfId="1" applyFont="1" applyFill="1" applyBorder="1" applyAlignment="1" applyProtection="1">
      <alignment horizontal="center" vertical="center" wrapText="1"/>
    </xf>
    <xf numFmtId="0" fontId="11" fillId="3" borderId="31" xfId="1" applyFont="1" applyFill="1" applyBorder="1" applyAlignment="1" applyProtection="1">
      <alignment horizontal="center" vertical="center" wrapText="1"/>
    </xf>
    <xf numFmtId="0" fontId="11" fillId="3" borderId="32" xfId="1" applyFont="1" applyFill="1" applyBorder="1" applyAlignment="1" applyProtection="1">
      <alignment horizontal="center" vertical="center" wrapText="1"/>
    </xf>
    <xf numFmtId="0" fontId="11" fillId="3" borderId="29" xfId="1" applyFont="1" applyFill="1" applyBorder="1" applyAlignment="1" applyProtection="1">
      <alignment horizontal="center" vertical="center" wrapText="1"/>
    </xf>
    <xf numFmtId="0" fontId="11" fillId="3" borderId="33" xfId="1" applyFont="1" applyFill="1" applyBorder="1" applyAlignment="1" applyProtection="1">
      <alignment horizontal="center" vertical="center" wrapText="1"/>
    </xf>
    <xf numFmtId="0" fontId="11" fillId="3" borderId="34" xfId="1" applyFont="1" applyFill="1" applyBorder="1" applyAlignment="1" applyProtection="1">
      <alignment horizontal="center" vertical="center" wrapText="1"/>
    </xf>
    <xf numFmtId="0" fontId="11" fillId="3" borderId="28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 wrapText="1"/>
    </xf>
    <xf numFmtId="0" fontId="8" fillId="3" borderId="5" xfId="1" applyFont="1" applyFill="1" applyBorder="1" applyAlignment="1" applyProtection="1">
      <alignment horizontal="center" vertical="center" wrapText="1"/>
    </xf>
    <xf numFmtId="0" fontId="6" fillId="0" borderId="18" xfId="1" applyFont="1" applyFill="1" applyBorder="1" applyAlignment="1" applyProtection="1">
      <alignment horizontal="left"/>
    </xf>
    <xf numFmtId="0" fontId="6" fillId="0" borderId="19" xfId="1" applyFont="1" applyFill="1" applyBorder="1" applyAlignment="1" applyProtection="1">
      <alignment horizontal="left"/>
    </xf>
    <xf numFmtId="0" fontId="8" fillId="3" borderId="4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0" fontId="8" fillId="3" borderId="3" xfId="1" applyFont="1" applyFill="1" applyBorder="1" applyAlignment="1" applyProtection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1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'041_01'!$S$34:$S$44</c:f>
              <c:numCache>
                <c:formatCode>0.0</c:formatCode>
                <c:ptCount val="11"/>
                <c:pt idx="0">
                  <c:v>158.54305079651837</c:v>
                </c:pt>
                <c:pt idx="1">
                  <c:v>158.48959923044524</c:v>
                </c:pt>
                <c:pt idx="2">
                  <c:v>141.61752121400349</c:v>
                </c:pt>
                <c:pt idx="3">
                  <c:v>133.62935500605329</c:v>
                </c:pt>
                <c:pt idx="4">
                  <c:v>134.38564438992506</c:v>
                </c:pt>
                <c:pt idx="5">
                  <c:v>133.55640027294351</c:v>
                </c:pt>
                <c:pt idx="6">
                  <c:v>183.33908575508374</c:v>
                </c:pt>
                <c:pt idx="7">
                  <c:v>217.31217114326577</c:v>
                </c:pt>
                <c:pt idx="8">
                  <c:v>222.35517159616555</c:v>
                </c:pt>
                <c:pt idx="9">
                  <c:v>224.94011260407353</c:v>
                </c:pt>
                <c:pt idx="10">
                  <c:v>220.40682280995662</c:v>
                </c:pt>
              </c:numCache>
            </c:numRef>
          </c:xVal>
          <c:yVal>
            <c:numRef>
              <c:f>'041_01'!$H$34:$H$57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73419136"/>
        <c:axId val="173429888"/>
      </c:scatterChart>
      <c:valAx>
        <c:axId val="17341913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73429888"/>
        <c:crosses val="autoZero"/>
        <c:crossBetween val="midCat"/>
      </c:valAx>
      <c:valAx>
        <c:axId val="17342988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73419136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83E-2"/>
          <c:w val="0.78042794836519069"/>
          <c:h val="0.89189720687899132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'041_01'!$G$34:$G$57</c:f>
              <c:numCache>
                <c:formatCode>0.000</c:formatCode>
                <c:ptCount val="24"/>
                <c:pt idx="0">
                  <c:v>34.626399999999997</c:v>
                </c:pt>
                <c:pt idx="1">
                  <c:v>34.626300000000001</c:v>
                </c:pt>
                <c:pt idx="2">
                  <c:v>34.566099999999999</c:v>
                </c:pt>
                <c:pt idx="3">
                  <c:v>35.604300000000002</c:v>
                </c:pt>
                <c:pt idx="4">
                  <c:v>35.629600000000003</c:v>
                </c:pt>
                <c:pt idx="5">
                  <c:v>35.762500000000003</c:v>
                </c:pt>
                <c:pt idx="6">
                  <c:v>36.072600000000001</c:v>
                </c:pt>
                <c:pt idx="7">
                  <c:v>34.9619</c:v>
                </c:pt>
                <c:pt idx="8">
                  <c:v>34.942</c:v>
                </c:pt>
                <c:pt idx="9">
                  <c:v>34.868499999999997</c:v>
                </c:pt>
                <c:pt idx="10">
                  <c:v>34.865200000000002</c:v>
                </c:pt>
              </c:numCache>
            </c:numRef>
          </c:xVal>
          <c:yVal>
            <c:numRef>
              <c:f>'041_01'!$H$34:$H$57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73445888"/>
        <c:axId val="173447808"/>
      </c:scatterChart>
      <c:valAx>
        <c:axId val="17344588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45"/>
              <c:y val="7.3508050299682687E-2"/>
            </c:manualLayout>
          </c:layout>
        </c:title>
        <c:numFmt formatCode="0.00" sourceLinked="0"/>
        <c:tickLblPos val="nextTo"/>
        <c:crossAx val="173447808"/>
        <c:crosses val="autoZero"/>
        <c:crossBetween val="midCat"/>
      </c:valAx>
      <c:valAx>
        <c:axId val="17344780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7344588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1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'042_01'!$S$34:$S$44</c:f>
              <c:numCache>
                <c:formatCode>0.0</c:formatCode>
                <c:ptCount val="11"/>
                <c:pt idx="0">
                  <c:v>251.10085010561187</c:v>
                </c:pt>
                <c:pt idx="1">
                  <c:v>155.29246421242107</c:v>
                </c:pt>
                <c:pt idx="2">
                  <c:v>139.4293224917368</c:v>
                </c:pt>
                <c:pt idx="3">
                  <c:v>142.9834408734005</c:v>
                </c:pt>
                <c:pt idx="4">
                  <c:v>141.94879902708831</c:v>
                </c:pt>
                <c:pt idx="5">
                  <c:v>152.40008400974122</c:v>
                </c:pt>
                <c:pt idx="6">
                  <c:v>194.24032347708024</c:v>
                </c:pt>
                <c:pt idx="7">
                  <c:v>201.28374092583633</c:v>
                </c:pt>
                <c:pt idx="8">
                  <c:v>201.42033311532705</c:v>
                </c:pt>
                <c:pt idx="9">
                  <c:v>201.22119619288415</c:v>
                </c:pt>
                <c:pt idx="10">
                  <c:v>201.68694993615861</c:v>
                </c:pt>
              </c:numCache>
            </c:numRef>
          </c:xVal>
          <c:yVal>
            <c:numRef>
              <c:f>'042_01'!$H$34:$H$57</c:f>
              <c:numCache>
                <c:formatCode>General</c:formatCode>
                <c:ptCount val="24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598656"/>
        <c:axId val="180613120"/>
      </c:scatterChart>
      <c:valAx>
        <c:axId val="18059865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80613120"/>
        <c:crosses val="autoZero"/>
        <c:crossBetween val="midCat"/>
      </c:valAx>
      <c:valAx>
        <c:axId val="180613120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80598656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83E-2"/>
          <c:w val="0.78042794836519069"/>
          <c:h val="0.89189720687899132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'042_01'!$G$34:$G$57</c:f>
              <c:numCache>
                <c:formatCode>0.000</c:formatCode>
                <c:ptCount val="24"/>
                <c:pt idx="0">
                  <c:v>34.961300000000001</c:v>
                </c:pt>
                <c:pt idx="1">
                  <c:v>34.635899999999999</c:v>
                </c:pt>
                <c:pt idx="2">
                  <c:v>34.570399999999999</c:v>
                </c:pt>
                <c:pt idx="3">
                  <c:v>35.621600000000001</c:v>
                </c:pt>
                <c:pt idx="4">
                  <c:v>35.692500000000003</c:v>
                </c:pt>
                <c:pt idx="5">
                  <c:v>35.9739</c:v>
                </c:pt>
                <c:pt idx="6">
                  <c:v>36.322499999999998</c:v>
                </c:pt>
                <c:pt idx="7">
                  <c:v>34.660499999999999</c:v>
                </c:pt>
                <c:pt idx="8">
                  <c:v>34.648299999999999</c:v>
                </c:pt>
                <c:pt idx="9">
                  <c:v>34.648099999999999</c:v>
                </c:pt>
                <c:pt idx="10">
                  <c:v>34.648499999999999</c:v>
                </c:pt>
              </c:numCache>
            </c:numRef>
          </c:xVal>
          <c:yVal>
            <c:numRef>
              <c:f>'042_01'!$H$34:$H$57</c:f>
              <c:numCache>
                <c:formatCode>General</c:formatCode>
                <c:ptCount val="24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624768"/>
        <c:axId val="180655616"/>
      </c:scatterChart>
      <c:valAx>
        <c:axId val="18062476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45"/>
              <c:y val="7.3508050299682687E-2"/>
            </c:manualLayout>
          </c:layout>
        </c:title>
        <c:numFmt formatCode="0.00" sourceLinked="0"/>
        <c:tickLblPos val="nextTo"/>
        <c:crossAx val="180655616"/>
        <c:crosses val="autoZero"/>
        <c:crossBetween val="midCat"/>
      </c:valAx>
      <c:valAx>
        <c:axId val="180655616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8062476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1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'043_01'!$S$34:$S$44</c:f>
              <c:numCache>
                <c:formatCode>0.0</c:formatCode>
                <c:ptCount val="11"/>
                <c:pt idx="0">
                  <c:v>160.6024830741047</c:v>
                </c:pt>
                <c:pt idx="1">
                  <c:v>159.77769771531581</c:v>
                </c:pt>
                <c:pt idx="2">
                  <c:v>135.2432986458397</c:v>
                </c:pt>
                <c:pt idx="3">
                  <c:v>127.54792206760851</c:v>
                </c:pt>
                <c:pt idx="4">
                  <c:v>154.31946677990564</c:v>
                </c:pt>
                <c:pt idx="5">
                  <c:v>168.56441554430165</c:v>
                </c:pt>
                <c:pt idx="6">
                  <c:v>203.53342723090995</c:v>
                </c:pt>
                <c:pt idx="7">
                  <c:v>200.98285404651557</c:v>
                </c:pt>
                <c:pt idx="8">
                  <c:v>200.33548752742556</c:v>
                </c:pt>
                <c:pt idx="9">
                  <c:v>200.25278173439392</c:v>
                </c:pt>
                <c:pt idx="10">
                  <c:v>200.32636679142817</c:v>
                </c:pt>
              </c:numCache>
            </c:numRef>
          </c:xVal>
          <c:yVal>
            <c:numRef>
              <c:f>'043_01'!$H$34:$H$57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691712"/>
        <c:axId val="180693632"/>
      </c:scatterChart>
      <c:valAx>
        <c:axId val="18069171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80693632"/>
        <c:crosses val="autoZero"/>
        <c:crossBetween val="midCat"/>
      </c:valAx>
      <c:valAx>
        <c:axId val="180693632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80691712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83E-2"/>
          <c:w val="0.78042794836519069"/>
          <c:h val="0.89189720687899132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'043_01'!$G$34:$G$57</c:f>
              <c:numCache>
                <c:formatCode>0.000</c:formatCode>
                <c:ptCount val="24"/>
                <c:pt idx="0">
                  <c:v>34.623699999999999</c:v>
                </c:pt>
                <c:pt idx="1">
                  <c:v>34.619700000000002</c:v>
                </c:pt>
                <c:pt idx="2">
                  <c:v>34.583100000000002</c:v>
                </c:pt>
                <c:pt idx="3">
                  <c:v>35.673400000000001</c:v>
                </c:pt>
                <c:pt idx="4">
                  <c:v>35.811700000000002</c:v>
                </c:pt>
                <c:pt idx="5">
                  <c:v>36.121699999999997</c:v>
                </c:pt>
                <c:pt idx="6">
                  <c:v>36.223700000000001</c:v>
                </c:pt>
                <c:pt idx="7">
                  <c:v>34.328200000000002</c:v>
                </c:pt>
                <c:pt idx="8">
                  <c:v>34.325299999999999</c:v>
                </c:pt>
                <c:pt idx="9">
                  <c:v>34.325600000000001</c:v>
                </c:pt>
                <c:pt idx="10">
                  <c:v>34.326099999999997</c:v>
                </c:pt>
              </c:numCache>
            </c:numRef>
          </c:xVal>
          <c:yVal>
            <c:numRef>
              <c:f>'043_01'!$H$34:$H$57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726016"/>
        <c:axId val="180736384"/>
      </c:scatterChart>
      <c:valAx>
        <c:axId val="18072601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45"/>
              <c:y val="7.3508050299682687E-2"/>
            </c:manualLayout>
          </c:layout>
        </c:title>
        <c:numFmt formatCode="0.00" sourceLinked="0"/>
        <c:tickLblPos val="nextTo"/>
        <c:crossAx val="180736384"/>
        <c:crosses val="autoZero"/>
        <c:crossBetween val="midCat"/>
      </c:valAx>
      <c:valAx>
        <c:axId val="180736384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80726016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4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'044_01'!$S$34:$S$44</c:f>
              <c:numCache>
                <c:formatCode>0.0</c:formatCode>
                <c:ptCount val="11"/>
                <c:pt idx="0">
                  <c:v>160.6024830741047</c:v>
                </c:pt>
                <c:pt idx="1">
                  <c:v>159.77769771531581</c:v>
                </c:pt>
                <c:pt idx="2">
                  <c:v>135.2432986458397</c:v>
                </c:pt>
                <c:pt idx="3">
                  <c:v>127.54792206760851</c:v>
                </c:pt>
                <c:pt idx="4">
                  <c:v>154.31946677990564</c:v>
                </c:pt>
                <c:pt idx="5">
                  <c:v>168.56441554430165</c:v>
                </c:pt>
                <c:pt idx="6">
                  <c:v>203.53342723090995</c:v>
                </c:pt>
                <c:pt idx="7">
                  <c:v>200.98285404651557</c:v>
                </c:pt>
                <c:pt idx="8">
                  <c:v>200.33548752742556</c:v>
                </c:pt>
                <c:pt idx="9">
                  <c:v>200.25278173439392</c:v>
                </c:pt>
                <c:pt idx="10">
                  <c:v>200.32636679142817</c:v>
                </c:pt>
              </c:numCache>
            </c:numRef>
          </c:xVal>
          <c:yVal>
            <c:numRef>
              <c:f>'044_01'!$H$34:$H$57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747264"/>
        <c:axId val="180933760"/>
      </c:scatterChart>
      <c:valAx>
        <c:axId val="18074726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80933760"/>
        <c:crosses val="autoZero"/>
        <c:crossBetween val="midCat"/>
      </c:valAx>
      <c:valAx>
        <c:axId val="180933760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8074726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6011E-2"/>
          <c:w val="0.78042794836519069"/>
          <c:h val="0.89189720687899154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'044_01'!$G$34:$G$57</c:f>
              <c:numCache>
                <c:formatCode>0.000</c:formatCode>
                <c:ptCount val="24"/>
                <c:pt idx="0">
                  <c:v>34.623699999999999</c:v>
                </c:pt>
                <c:pt idx="1">
                  <c:v>34.619700000000002</c:v>
                </c:pt>
                <c:pt idx="2">
                  <c:v>34.583100000000002</c:v>
                </c:pt>
                <c:pt idx="3">
                  <c:v>35.673400000000001</c:v>
                </c:pt>
                <c:pt idx="4">
                  <c:v>35.811700000000002</c:v>
                </c:pt>
                <c:pt idx="5">
                  <c:v>36.121699999999997</c:v>
                </c:pt>
                <c:pt idx="6">
                  <c:v>36.223700000000001</c:v>
                </c:pt>
                <c:pt idx="7">
                  <c:v>34.328200000000002</c:v>
                </c:pt>
                <c:pt idx="8">
                  <c:v>34.325299999999999</c:v>
                </c:pt>
                <c:pt idx="9">
                  <c:v>34.325600000000001</c:v>
                </c:pt>
                <c:pt idx="10">
                  <c:v>34.326099999999997</c:v>
                </c:pt>
              </c:numCache>
            </c:numRef>
          </c:xVal>
          <c:yVal>
            <c:numRef>
              <c:f>'044_01'!$H$34:$H$57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80835072"/>
        <c:axId val="180836992"/>
      </c:scatterChart>
      <c:valAx>
        <c:axId val="18083507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79"/>
              <c:y val="7.3508050299682687E-2"/>
            </c:manualLayout>
          </c:layout>
        </c:title>
        <c:numFmt formatCode="0.00" sourceLinked="0"/>
        <c:tickLblPos val="nextTo"/>
        <c:crossAx val="180836992"/>
        <c:crosses val="autoZero"/>
        <c:crossBetween val="midCat"/>
      </c:valAx>
      <c:valAx>
        <c:axId val="180836992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80835072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4"/>
  <sheetViews>
    <sheetView tabSelected="1" zoomScaleNormal="100" workbookViewId="0">
      <selection activeCell="T34" sqref="T34:AC44"/>
    </sheetView>
  </sheetViews>
  <sheetFormatPr baseColWidth="10" defaultRowHeight="15"/>
  <cols>
    <col min="1" max="2" width="0.85546875" style="52" customWidth="1"/>
    <col min="3" max="3" width="3.7109375" customWidth="1"/>
    <col min="4" max="9" width="10.28515625" style="185" customWidth="1"/>
    <col min="10" max="10" width="10.7109375" style="185" customWidth="1"/>
    <col min="11" max="15" width="10.7109375" hidden="1" customWidth="1"/>
    <col min="16" max="16" width="10.7109375" customWidth="1"/>
    <col min="17" max="20" width="10.28515625" customWidth="1"/>
    <col min="21" max="21" width="10.28515625" style="52" customWidth="1"/>
    <col min="22" max="22" width="10.28515625" customWidth="1"/>
    <col min="23" max="23" width="10.28515625" style="52" customWidth="1"/>
    <col min="24" max="24" width="10.28515625" customWidth="1"/>
    <col min="25" max="25" width="10.28515625" style="52" customWidth="1"/>
    <col min="26" max="29" width="10.28515625" customWidth="1"/>
  </cols>
  <sheetData>
    <row r="1" spans="3:28" s="52" customFormat="1" ht="3" customHeight="1" thickBot="1">
      <c r="D1" s="185"/>
      <c r="E1" s="185"/>
      <c r="F1" s="185"/>
      <c r="G1" s="185"/>
      <c r="H1" s="185"/>
      <c r="I1" s="185"/>
      <c r="J1" s="185"/>
    </row>
    <row r="2" spans="3:28" ht="21">
      <c r="C2" s="259" t="s">
        <v>54</v>
      </c>
      <c r="D2" s="260"/>
      <c r="E2" s="260"/>
      <c r="F2" s="251" t="s">
        <v>123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6"/>
    </row>
    <row r="3" spans="3:28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8" ht="21.75" thickBot="1">
      <c r="C4" s="252" t="s">
        <v>117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4"/>
    </row>
    <row r="5" spans="3:28" s="52" customFormat="1" ht="15.75" customHeight="1" thickBot="1">
      <c r="C5" s="56"/>
      <c r="D5" s="56"/>
      <c r="E5" s="56"/>
      <c r="F5" s="56"/>
      <c r="G5" s="56"/>
      <c r="H5" s="185"/>
      <c r="I5" s="185"/>
      <c r="J5" s="56"/>
      <c r="K5" s="56"/>
      <c r="L5" s="56"/>
      <c r="M5" s="56"/>
      <c r="N5" s="56"/>
      <c r="O5" s="56"/>
      <c r="P5" s="56"/>
      <c r="Q5" s="56"/>
      <c r="R5" s="56"/>
    </row>
    <row r="6" spans="3:28" s="52" customFormat="1" ht="16.5" customHeight="1" thickBot="1">
      <c r="C6" s="220" t="s">
        <v>78</v>
      </c>
      <c r="D6" s="221"/>
      <c r="E6" s="221"/>
      <c r="F6" s="258">
        <v>41</v>
      </c>
      <c r="G6" s="258"/>
      <c r="H6" s="221" t="s">
        <v>77</v>
      </c>
      <c r="I6" s="221"/>
      <c r="J6" s="221"/>
      <c r="K6" s="121"/>
      <c r="L6" s="121"/>
      <c r="M6" s="121"/>
      <c r="N6" s="120"/>
      <c r="O6" s="121"/>
      <c r="P6" s="257">
        <v>1</v>
      </c>
      <c r="Q6" s="257"/>
      <c r="R6" s="147" t="s">
        <v>67</v>
      </c>
      <c r="S6" s="255">
        <v>39553</v>
      </c>
      <c r="T6" s="255"/>
      <c r="U6" s="256"/>
    </row>
    <row r="7" spans="3:28" s="52" customFormat="1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8" s="52" customFormat="1" ht="15" customHeight="1">
      <c r="C8" s="108"/>
      <c r="D8" s="87"/>
      <c r="E8" s="185"/>
      <c r="F8" s="185"/>
      <c r="G8" s="238" t="s">
        <v>97</v>
      </c>
      <c r="H8" s="239"/>
      <c r="I8" s="122" t="s">
        <v>90</v>
      </c>
      <c r="J8" s="122" t="s">
        <v>86</v>
      </c>
      <c r="K8" s="105"/>
      <c r="L8" s="105"/>
      <c r="M8" s="105"/>
      <c r="N8" s="105"/>
      <c r="O8" s="109"/>
      <c r="P8" s="106" t="s">
        <v>92</v>
      </c>
      <c r="Q8" s="226" t="s">
        <v>87</v>
      </c>
      <c r="R8" s="227"/>
    </row>
    <row r="9" spans="3:28" s="52" customFormat="1" ht="14.25" customHeight="1">
      <c r="C9" s="108"/>
      <c r="D9" s="87"/>
      <c r="E9" s="185"/>
      <c r="F9" s="185"/>
      <c r="G9" s="236" t="s">
        <v>88</v>
      </c>
      <c r="H9" s="237"/>
      <c r="I9" s="92">
        <v>2</v>
      </c>
      <c r="J9" s="93">
        <v>0</v>
      </c>
      <c r="K9" s="103" t="s">
        <v>91</v>
      </c>
      <c r="L9" s="104" t="str">
        <f>IF(P9=M9,"+","-")</f>
        <v>-</v>
      </c>
      <c r="M9" s="103" t="s">
        <v>32</v>
      </c>
      <c r="N9" s="103" t="s">
        <v>94</v>
      </c>
      <c r="O9" s="66" t="str">
        <f>IF(ISBLANK(I9),"",IF(ISBLANK(J9),"",IF(P9=M10,L9&amp;N11,N11)))</f>
        <v>-2°0</v>
      </c>
      <c r="P9" s="93" t="s">
        <v>93</v>
      </c>
      <c r="Q9" s="224">
        <f>IF(ISBLANK(I9),"",IF(ISBLANK(J9),"",IF(J9&gt;60,"ERREUR !!",O11*(I9+(J9/60)))))</f>
        <v>-2</v>
      </c>
      <c r="R9" s="225"/>
      <c r="T9" s="185"/>
    </row>
    <row r="10" spans="3:28" s="52" customFormat="1" ht="15" customHeight="1">
      <c r="C10" s="108"/>
      <c r="D10" s="87"/>
      <c r="E10" s="185"/>
      <c r="F10" s="185"/>
      <c r="G10" s="236" t="s">
        <v>89</v>
      </c>
      <c r="H10" s="237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24">
        <f>IF(ISBLANK(I10),"",IF(ISBLANK(J10),"",IF(J10&gt;60,"ERREUR !!",O12*(I10+(J10/60)))))</f>
        <v>-10</v>
      </c>
      <c r="R10" s="225"/>
      <c r="S10" s="85"/>
      <c r="T10" s="85"/>
    </row>
    <row r="11" spans="3:28" customFormat="1">
      <c r="D11" s="185"/>
      <c r="E11" s="185"/>
      <c r="F11" s="185"/>
      <c r="G11" s="232" t="s">
        <v>114</v>
      </c>
      <c r="H11" s="233"/>
      <c r="I11" s="188" t="s">
        <v>69</v>
      </c>
      <c r="J11" s="216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-1</v>
      </c>
      <c r="P11" s="228" t="str">
        <f>TEXT(J11,"aaaa-mm-jj")&amp;"T"&amp;TEXT(J12,"hh:mm:ss")&amp;"Z"</f>
        <v>2014-12-23T12:23:00Z</v>
      </c>
      <c r="Q11" s="228"/>
      <c r="R11" s="229"/>
      <c r="T11" s="84"/>
      <c r="U11" s="84"/>
      <c r="V11" s="86"/>
      <c r="W11" s="86"/>
      <c r="Y11" s="52"/>
    </row>
    <row r="12" spans="3:28" s="52" customFormat="1" ht="15.75" thickBot="1">
      <c r="D12" s="185"/>
      <c r="E12" s="185"/>
      <c r="F12" s="185"/>
      <c r="G12" s="234"/>
      <c r="H12" s="235"/>
      <c r="I12" s="189" t="s">
        <v>115</v>
      </c>
      <c r="J12" s="215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30"/>
      <c r="Q12" s="230"/>
      <c r="R12" s="231"/>
      <c r="T12" s="84"/>
      <c r="U12" s="84"/>
      <c r="V12" s="86"/>
      <c r="W12" s="86"/>
    </row>
    <row r="13" spans="3:28" customFormat="1" ht="15.75" thickBot="1">
      <c r="C13" s="45" t="s">
        <v>30</v>
      </c>
      <c r="D13" s="45"/>
      <c r="E13" s="53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U13" s="52"/>
      <c r="W13" s="52"/>
      <c r="Y13" s="52"/>
    </row>
    <row r="14" spans="3:28" customFormat="1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  <c r="U14" s="52"/>
      <c r="W14" s="52"/>
      <c r="Y14" s="52"/>
      <c r="AA14" s="52"/>
      <c r="AB14" s="52"/>
    </row>
    <row r="15" spans="3:28" customFormat="1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  <c r="U15" s="52"/>
      <c r="W15" s="52"/>
      <c r="Y15" s="52"/>
    </row>
    <row r="16" spans="3:28" customFormat="1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  <c r="U16" s="52"/>
      <c r="W16" s="52"/>
      <c r="Y16" s="52"/>
    </row>
    <row r="17" spans="3:29" customFormat="1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  <c r="U17" s="52"/>
      <c r="W17" s="52"/>
      <c r="Y17" s="52"/>
    </row>
    <row r="18" spans="3:29" customFormat="1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  <c r="U18" s="52"/>
      <c r="W18" s="52"/>
      <c r="Y18" s="52"/>
    </row>
    <row r="19" spans="3:29" customFormat="1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  <c r="U19" s="52"/>
      <c r="W19" s="52"/>
      <c r="Y19" s="52"/>
    </row>
    <row r="20" spans="3:29" customFormat="1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  <c r="U20" s="52"/>
      <c r="W20" s="52"/>
      <c r="Y20" s="52"/>
    </row>
    <row r="21" spans="3:29" customFormat="1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  <c r="U21" s="52"/>
      <c r="W21" s="52"/>
      <c r="Y21" s="52"/>
    </row>
    <row r="22" spans="3:29" customFormat="1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  <c r="U22" s="52"/>
      <c r="W22" s="52"/>
      <c r="Y22" s="52"/>
    </row>
    <row r="23" spans="3:29" customFormat="1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  <c r="U23" s="52"/>
      <c r="W23" s="52"/>
      <c r="Y23" s="52"/>
    </row>
    <row r="24" spans="3:29" customFormat="1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  <c r="U24" s="52"/>
      <c r="W24" s="52"/>
      <c r="Y24" s="52"/>
    </row>
    <row r="25" spans="3:29" customFormat="1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  <c r="U25" s="52"/>
      <c r="W25" s="52"/>
      <c r="Y25" s="52"/>
    </row>
    <row r="26" spans="3:29" s="52" customFormat="1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s="52" customFormat="1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s="52" customFormat="1" ht="15.75">
      <c r="D29" s="185"/>
      <c r="E29" s="219" t="s">
        <v>100</v>
      </c>
      <c r="F29" s="219"/>
      <c r="G29" s="219"/>
      <c r="H29" s="219"/>
      <c r="I29" s="143" t="s">
        <v>107</v>
      </c>
      <c r="J29" s="185"/>
      <c r="K29" s="144"/>
      <c r="L29" s="144"/>
      <c r="M29" s="144"/>
      <c r="N29" s="145"/>
      <c r="O29" s="144" t="s">
        <v>108</v>
      </c>
    </row>
    <row r="30" spans="3:29" s="52" customFormat="1" ht="16.5" thickBot="1">
      <c r="D30" s="185"/>
      <c r="E30" s="146"/>
      <c r="F30" s="146"/>
      <c r="G30" s="146"/>
      <c r="H30" s="146"/>
      <c r="I30" s="146"/>
      <c r="J30" s="149"/>
      <c r="K30" s="148"/>
      <c r="L30" s="148"/>
      <c r="M30" s="148"/>
      <c r="N30" s="145"/>
      <c r="O30" s="145" t="s">
        <v>107</v>
      </c>
      <c r="P30" s="145"/>
    </row>
    <row r="31" spans="3:29" customFormat="1" ht="15.75" customHeight="1">
      <c r="C31" s="247" t="s">
        <v>40</v>
      </c>
      <c r="D31" s="217" t="s">
        <v>59</v>
      </c>
      <c r="E31" s="217" t="s">
        <v>98</v>
      </c>
      <c r="F31" s="217" t="s">
        <v>96</v>
      </c>
      <c r="G31" s="217" t="s">
        <v>55</v>
      </c>
      <c r="H31" s="217" t="s">
        <v>119</v>
      </c>
      <c r="I31" s="240" t="s">
        <v>120</v>
      </c>
      <c r="J31" s="217" t="s">
        <v>106</v>
      </c>
      <c r="K31" s="217" t="s">
        <v>56</v>
      </c>
      <c r="L31" s="217" t="s">
        <v>57</v>
      </c>
      <c r="M31" s="217" t="s">
        <v>61</v>
      </c>
      <c r="N31" s="217" t="s">
        <v>60</v>
      </c>
      <c r="O31" s="217" t="s">
        <v>58</v>
      </c>
      <c r="P31" s="249" t="s">
        <v>116</v>
      </c>
      <c r="Q31" s="249"/>
      <c r="R31" s="249"/>
      <c r="S31" s="249"/>
      <c r="T31" s="222" t="s">
        <v>111</v>
      </c>
      <c r="U31" s="222"/>
      <c r="V31" s="222" t="s">
        <v>112</v>
      </c>
      <c r="W31" s="222"/>
      <c r="X31" s="222" t="s">
        <v>113</v>
      </c>
      <c r="Y31" s="222"/>
      <c r="Z31" s="222" t="s">
        <v>109</v>
      </c>
      <c r="AA31" s="222"/>
      <c r="AB31" s="222" t="s">
        <v>110</v>
      </c>
      <c r="AC31" s="242"/>
    </row>
    <row r="32" spans="3:29" s="52" customFormat="1" ht="15.75" customHeight="1">
      <c r="C32" s="248"/>
      <c r="D32" s="218"/>
      <c r="E32" s="218"/>
      <c r="F32" s="218"/>
      <c r="G32" s="218"/>
      <c r="H32" s="218"/>
      <c r="I32" s="241"/>
      <c r="J32" s="218"/>
      <c r="K32" s="218"/>
      <c r="L32" s="218"/>
      <c r="M32" s="218"/>
      <c r="N32" s="218"/>
      <c r="O32" s="218"/>
      <c r="P32" s="250"/>
      <c r="Q32" s="250"/>
      <c r="R32" s="250"/>
      <c r="S32" s="250"/>
      <c r="T32" s="223"/>
      <c r="U32" s="223"/>
      <c r="V32" s="223"/>
      <c r="W32" s="223"/>
      <c r="X32" s="223"/>
      <c r="Y32" s="223"/>
      <c r="Z32" s="223"/>
      <c r="AA32" s="223"/>
      <c r="AB32" s="223"/>
      <c r="AC32" s="243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349</v>
      </c>
      <c r="E34" s="166">
        <v>5.8</v>
      </c>
      <c r="F34" s="167">
        <v>3.8130000000000002</v>
      </c>
      <c r="G34" s="168">
        <v>34.626399999999997</v>
      </c>
      <c r="H34" s="165">
        <v>1000</v>
      </c>
      <c r="I34" s="165">
        <v>1008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118.68600000000001</v>
      </c>
      <c r="K34" s="170">
        <f>IF(ISBLANK(E34),"",(0.000824493-(0.0000040899*E34)+(0.000000076438*E34^2)-(0.00000000082467*E34^3)+(0.0000000000053875*E34^4)))</f>
        <v>8.0318814806917989E-4</v>
      </c>
      <c r="L34" s="170">
        <f>IF(ISBLANK(E34),"",(-0.00000572466+(0.00000010227*E34)-(0.0000000016546*E34^2)))</f>
        <v>-5.1871547440000002E-6</v>
      </c>
      <c r="M34" s="170">
        <f>IF(ISBLANK(E34),"",IF(ISBLANK(G34),(O34+(K34*35)+(L34*35^1.5)+(0.00000048314*35^2)),(O34+(K34*G34)+(L34*G34^1.5)+(0.00000048314*G34^2))))</f>
        <v>1.0272828746679101</v>
      </c>
      <c r="N34" s="171">
        <f>IF(ISBLANK(D34),"",IF(ISBLANK(G34),J34*(1+0.00001*(35-20)),J34*(1+0.00001*(G34-20))))</f>
        <v>118.70335948910402</v>
      </c>
      <c r="O34" s="170">
        <f>IF(ISBLANK(E34),"",(0.999842594+(0.00006793952*E34)-(0.00000909529*E34^2)+(0.0000001001685*E34^3)-(0.000000001120083*E34^4)+(0.000000000006536332*E34^5)))</f>
        <v>0.9999489970969504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3.6468553735080143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3.7463520715954282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162.8685609808679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158.54305079651837</v>
      </c>
      <c r="T34" s="175" t="s">
        <v>124</v>
      </c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353</v>
      </c>
      <c r="E35" s="125">
        <v>6.1</v>
      </c>
      <c r="F35" s="126">
        <v>3.8079999999999998</v>
      </c>
      <c r="G35" s="127">
        <v>34.626300000000001</v>
      </c>
      <c r="H35" s="124">
        <v>1000</v>
      </c>
      <c r="I35" s="124">
        <v>1007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118.57599999999999</v>
      </c>
      <c r="K35" s="129">
        <f t="shared" ref="K35:K56" si="4">IF(ISBLANK(E35),"",(0.000824493-(0.0000040899*E35)+(0.000000076438*E35^2)-(0.00000000082467*E35^3)+(0.0000000000053875*E35^4)))</f>
        <v>8.0220914300556877E-4</v>
      </c>
      <c r="L35" s="129">
        <f t="shared" ref="L35:L57" si="5">IF(ISBLANK(E35),"",(-0.00000572466+(0.00000010227*E35)-(0.0000000016546*E35^2)))</f>
        <v>-5.1623806659999999E-6</v>
      </c>
      <c r="M35" s="129">
        <f t="shared" ref="M35:M57" si="6">IF(ISBLANK(E35),"",IF(ISBLANK(G35),(O35+(K35*35)+(L35*35^1.5)+(0.00000048314*35^2)),(O35+(K35*G35)+(L35*G35^1.5)+(0.00000048314*G35^2))))</f>
        <v>1.0272447770478623</v>
      </c>
      <c r="N35" s="130">
        <f t="shared" ref="N35:N57" si="7">IF(ISBLANK(D35),"",IF(ISBLANK(G35),J35*(1+0.00001*(35-20)),J35*(1+0.00001*(G35-20))))</f>
        <v>118.59334328148799</v>
      </c>
      <c r="O35" s="129">
        <f t="shared" ref="O35:O57" si="8">IF(ISBLANK(E35),"",(0.999842594+(0.00006793952*E35)-(0.00000909529*E35^2)+(0.0000001001685*E35^3)-(0.000000001120083*E35^4)+(0.000000000006536332*E35^5)))</f>
        <v>0.9999398300339043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3.6454906633650643</v>
      </c>
      <c r="Q35" s="151">
        <f t="shared" si="0"/>
        <v>3.7448112437185093</v>
      </c>
      <c r="R35" s="132">
        <f t="shared" si="1"/>
        <v>162.80761302588377</v>
      </c>
      <c r="S35" s="132">
        <f t="shared" si="2"/>
        <v>158.48959923044524</v>
      </c>
      <c r="T35" s="175" t="s">
        <v>124</v>
      </c>
      <c r="U35" s="175" t="s">
        <v>124</v>
      </c>
      <c r="V35" s="176"/>
      <c r="W35" s="177" t="s">
        <v>125</v>
      </c>
      <c r="X35" s="175"/>
      <c r="Y35" s="175" t="s">
        <v>126</v>
      </c>
      <c r="Z35" s="175"/>
      <c r="AA35" s="175" t="s">
        <v>127</v>
      </c>
      <c r="AB35" s="175"/>
      <c r="AC35" s="178" t="s">
        <v>128</v>
      </c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355</v>
      </c>
      <c r="E36" s="125">
        <v>8.3000000000000007</v>
      </c>
      <c r="F36" s="126">
        <v>3.4430000000000001</v>
      </c>
      <c r="G36" s="127">
        <v>34.566099999999999</v>
      </c>
      <c r="H36" s="124">
        <v>500</v>
      </c>
      <c r="I36" s="124">
        <v>504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119.95</v>
      </c>
      <c r="K36" s="129">
        <f t="shared" si="4"/>
        <v>7.9536667640514862E-4</v>
      </c>
      <c r="L36" s="129">
        <f t="shared" si="5"/>
        <v>-4.9898043940000005E-6</v>
      </c>
      <c r="M36" s="129">
        <f t="shared" si="6"/>
        <v>1.0268880720420039</v>
      </c>
      <c r="N36" s="130">
        <f t="shared" si="7"/>
        <v>119.96747203694999</v>
      </c>
      <c r="O36" s="129">
        <f t="shared" si="8"/>
        <v>0.99983213427692763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3.2562772800451332</v>
      </c>
      <c r="Q36" s="151">
        <f t="shared" si="0"/>
        <v>3.3438322981397275</v>
      </c>
      <c r="R36" s="132">
        <f t="shared" si="1"/>
        <v>145.42534332681564</v>
      </c>
      <c r="S36" s="132">
        <f t="shared" si="2"/>
        <v>141.61752121400349</v>
      </c>
      <c r="T36" s="175" t="s">
        <v>129</v>
      </c>
      <c r="U36" s="175" t="s">
        <v>129</v>
      </c>
      <c r="V36" s="158"/>
      <c r="W36" s="177" t="s">
        <v>137</v>
      </c>
      <c r="X36" s="158"/>
      <c r="Y36" s="175" t="s">
        <v>145</v>
      </c>
      <c r="Z36" s="158"/>
      <c r="AA36" s="175" t="s">
        <v>153</v>
      </c>
      <c r="AB36" s="158"/>
      <c r="AC36" s="178" t="s">
        <v>161</v>
      </c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357</v>
      </c>
      <c r="E37" s="125">
        <v>16.3</v>
      </c>
      <c r="F37" s="126">
        <v>3.1509999999999998</v>
      </c>
      <c r="G37" s="127">
        <v>35.604300000000002</v>
      </c>
      <c r="H37" s="124">
        <v>100</v>
      </c>
      <c r="I37" s="124">
        <v>100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116.434</v>
      </c>
      <c r="K37" s="129">
        <f t="shared" si="4"/>
        <v>7.7494531505274884E-4</v>
      </c>
      <c r="L37" s="129">
        <f t="shared" si="5"/>
        <v>-4.497269674E-6</v>
      </c>
      <c r="M37" s="129">
        <f t="shared" si="6"/>
        <v>1.0261441454736644</v>
      </c>
      <c r="N37" s="130">
        <f t="shared" si="7"/>
        <v>116.45216871066201</v>
      </c>
      <c r="O37" s="129">
        <f t="shared" si="8"/>
        <v>0.9988957379704908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3.0703757345025418</v>
      </c>
      <c r="Q37" s="151">
        <f t="shared" si="0"/>
        <v>3.1506480843641853</v>
      </c>
      <c r="R37" s="132">
        <f t="shared" si="1"/>
        <v>137.12298030288349</v>
      </c>
      <c r="S37" s="132">
        <f t="shared" si="2"/>
        <v>133.62935500605329</v>
      </c>
      <c r="T37" s="175" t="s">
        <v>130</v>
      </c>
      <c r="U37" s="175" t="s">
        <v>130</v>
      </c>
      <c r="V37" s="158"/>
      <c r="W37" s="177" t="s">
        <v>138</v>
      </c>
      <c r="X37" s="158"/>
      <c r="Y37" s="175" t="s">
        <v>146</v>
      </c>
      <c r="Z37" s="158"/>
      <c r="AA37" s="175" t="s">
        <v>154</v>
      </c>
      <c r="AB37" s="158"/>
      <c r="AC37" s="178" t="s">
        <v>162</v>
      </c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358</v>
      </c>
      <c r="E38" s="125">
        <v>16.5</v>
      </c>
      <c r="F38" s="126">
        <v>3.2480000000000002</v>
      </c>
      <c r="G38" s="127">
        <v>35.629600000000003</v>
      </c>
      <c r="H38" s="124">
        <v>80</v>
      </c>
      <c r="I38" s="124">
        <v>80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119.313</v>
      </c>
      <c r="K38" s="129">
        <f t="shared" si="4"/>
        <v>7.7451469661296872E-4</v>
      </c>
      <c r="L38" s="129">
        <f t="shared" si="5"/>
        <v>-4.4876698500000008E-6</v>
      </c>
      <c r="M38" s="129">
        <f t="shared" si="6"/>
        <v>1.0261169106456862</v>
      </c>
      <c r="N38" s="130">
        <f t="shared" si="7"/>
        <v>119.33164814464799</v>
      </c>
      <c r="O38" s="129">
        <f t="shared" si="8"/>
        <v>0.99886234598864732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3.0876708969216233</v>
      </c>
      <c r="Q38" s="151">
        <f t="shared" si="0"/>
        <v>3.1683113218398113</v>
      </c>
      <c r="R38" s="132">
        <f t="shared" si="1"/>
        <v>137.8953822565197</v>
      </c>
      <c r="S38" s="132">
        <f t="shared" si="2"/>
        <v>134.38564438992506</v>
      </c>
      <c r="T38" s="175" t="s">
        <v>131</v>
      </c>
      <c r="U38" s="175" t="s">
        <v>131</v>
      </c>
      <c r="V38" s="158"/>
      <c r="W38" s="177" t="s">
        <v>139</v>
      </c>
      <c r="X38" s="158"/>
      <c r="Y38" s="175" t="s">
        <v>147</v>
      </c>
      <c r="Z38" s="158"/>
      <c r="AA38" s="175" t="s">
        <v>155</v>
      </c>
      <c r="AB38" s="158"/>
      <c r="AC38" s="178" t="s">
        <v>163</v>
      </c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359</v>
      </c>
      <c r="E39" s="125">
        <v>18.2</v>
      </c>
      <c r="F39" s="126">
        <v>3.2559999999999998</v>
      </c>
      <c r="G39" s="127">
        <v>35.762500000000003</v>
      </c>
      <c r="H39" s="124">
        <v>60</v>
      </c>
      <c r="I39" s="124">
        <v>60.4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120.369</v>
      </c>
      <c r="K39" s="129">
        <f t="shared" si="4"/>
        <v>7.7099568011126008E-4</v>
      </c>
      <c r="L39" s="129">
        <f t="shared" si="5"/>
        <v>-4.411415704E-6</v>
      </c>
      <c r="M39" s="129">
        <f t="shared" si="6"/>
        <v>1.0258075950493259</v>
      </c>
      <c r="N39" s="130">
        <f t="shared" si="7"/>
        <v>120.38797316362499</v>
      </c>
      <c r="O39" s="129">
        <f t="shared" si="8"/>
        <v>0.99856039900133398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3.0676930086751755</v>
      </c>
      <c r="Q39" s="151">
        <f t="shared" si="0"/>
        <v>3.146862787578713</v>
      </c>
      <c r="R39" s="132">
        <f t="shared" si="1"/>
        <v>137.00316976743332</v>
      </c>
      <c r="S39" s="132">
        <f t="shared" si="2"/>
        <v>133.55640027294351</v>
      </c>
      <c r="T39" s="175" t="s">
        <v>132</v>
      </c>
      <c r="U39" s="175" t="s">
        <v>132</v>
      </c>
      <c r="V39" s="158"/>
      <c r="W39" s="177" t="s">
        <v>140</v>
      </c>
      <c r="X39" s="158"/>
      <c r="Y39" s="175" t="s">
        <v>148</v>
      </c>
      <c r="Z39" s="158"/>
      <c r="AA39" s="175" t="s">
        <v>156</v>
      </c>
      <c r="AB39" s="158"/>
      <c r="AC39" s="178" t="s">
        <v>164</v>
      </c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370</v>
      </c>
      <c r="E40" s="125">
        <v>22.1</v>
      </c>
      <c r="F40" s="126">
        <v>4.4489999999999998</v>
      </c>
      <c r="G40" s="127">
        <v>36.072600000000001</v>
      </c>
      <c r="H40" s="124">
        <v>40</v>
      </c>
      <c r="I40" s="124">
        <v>40.299999999999997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120.063</v>
      </c>
      <c r="K40" s="129">
        <f t="shared" si="4"/>
        <v>7.6382307779676876E-4</v>
      </c>
      <c r="L40" s="129">
        <f t="shared" si="5"/>
        <v>-4.2726161860000005E-6</v>
      </c>
      <c r="M40" s="129">
        <f t="shared" si="6"/>
        <v>1.0250063842323134</v>
      </c>
      <c r="N40" s="130">
        <f t="shared" si="7"/>
        <v>120.082297245738</v>
      </c>
      <c r="O40" s="129">
        <f t="shared" si="8"/>
        <v>0.99775030065087367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4.2078758033648995</v>
      </c>
      <c r="Q40" s="151">
        <f t="shared" si="0"/>
        <v>4.3130995625056965</v>
      </c>
      <c r="R40" s="132">
        <f t="shared" si="1"/>
        <v>187.92373337827641</v>
      </c>
      <c r="S40" s="132">
        <f t="shared" si="2"/>
        <v>183.33908575508374</v>
      </c>
      <c r="T40" s="175" t="s">
        <v>133</v>
      </c>
      <c r="U40" s="175" t="s">
        <v>133</v>
      </c>
      <c r="V40" s="158"/>
      <c r="W40" s="177" t="s">
        <v>141</v>
      </c>
      <c r="X40" s="158"/>
      <c r="Y40" s="175" t="s">
        <v>149</v>
      </c>
      <c r="Z40" s="158"/>
      <c r="AA40" s="175" t="s">
        <v>157</v>
      </c>
      <c r="AB40" s="158"/>
      <c r="AC40" s="178" t="s">
        <v>165</v>
      </c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371</v>
      </c>
      <c r="E41" s="125">
        <v>27.5</v>
      </c>
      <c r="F41" s="126">
        <v>5.2770000000000001</v>
      </c>
      <c r="G41" s="127">
        <v>34.9619</v>
      </c>
      <c r="H41" s="124">
        <v>20</v>
      </c>
      <c r="I41" s="124">
        <v>19.899999999999999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120.495</v>
      </c>
      <c r="K41" s="129">
        <f t="shared" si="4"/>
        <v>7.5575761560546886E-4</v>
      </c>
      <c r="L41" s="129">
        <f t="shared" si="5"/>
        <v>-4.1635262500000002E-6</v>
      </c>
      <c r="M41" s="129">
        <f t="shared" si="6"/>
        <v>1.0225305961451809</v>
      </c>
      <c r="N41" s="130">
        <f t="shared" si="7"/>
        <v>120.51302834140502</v>
      </c>
      <c r="O41" s="129">
        <f t="shared" si="8"/>
        <v>0.99637801934723957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4.9755562899401511</v>
      </c>
      <c r="Q41" s="151">
        <f t="shared" si="0"/>
        <v>5.0876585393064078</v>
      </c>
      <c r="R41" s="132">
        <f t="shared" si="1"/>
        <v>222.20834390872713</v>
      </c>
      <c r="S41" s="132">
        <f t="shared" si="2"/>
        <v>217.31217114326577</v>
      </c>
      <c r="T41" s="175" t="s">
        <v>134</v>
      </c>
      <c r="U41" s="175" t="s">
        <v>134</v>
      </c>
      <c r="V41" s="158"/>
      <c r="W41" s="177" t="s">
        <v>142</v>
      </c>
      <c r="X41" s="158"/>
      <c r="Y41" s="175" t="s">
        <v>150</v>
      </c>
      <c r="Z41" s="158"/>
      <c r="AA41" s="175" t="s">
        <v>158</v>
      </c>
      <c r="AB41" s="158"/>
      <c r="AC41" s="178" t="s">
        <v>166</v>
      </c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374</v>
      </c>
      <c r="E42" s="125">
        <v>27.5</v>
      </c>
      <c r="F42" s="126">
        <v>5.3479999999999999</v>
      </c>
      <c r="G42" s="127">
        <v>34.942</v>
      </c>
      <c r="H42" s="124">
        <v>20</v>
      </c>
      <c r="I42" s="124">
        <v>20.5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119.372</v>
      </c>
      <c r="K42" s="129">
        <f t="shared" si="4"/>
        <v>7.5575761560546886E-4</v>
      </c>
      <c r="L42" s="129">
        <f t="shared" si="5"/>
        <v>-4.1635262500000002E-6</v>
      </c>
      <c r="M42" s="129">
        <f t="shared" si="6"/>
        <v>1.0225156192315259</v>
      </c>
      <c r="N42" s="130">
        <f t="shared" si="7"/>
        <v>119.38983656424001</v>
      </c>
      <c r="O42" s="129">
        <f t="shared" si="8"/>
        <v>0.99637801934723957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5.0909457226597725</v>
      </c>
      <c r="Q42" s="151">
        <f t="shared" si="0"/>
        <v>5.2055715180795454</v>
      </c>
      <c r="R42" s="132">
        <f t="shared" si="1"/>
        <v>227.36163597398541</v>
      </c>
      <c r="S42" s="132">
        <f t="shared" si="2"/>
        <v>222.35517159616555</v>
      </c>
      <c r="T42" s="175" t="s">
        <v>135</v>
      </c>
      <c r="U42" s="175" t="s">
        <v>135</v>
      </c>
      <c r="V42" s="158"/>
      <c r="W42" s="177" t="s">
        <v>143</v>
      </c>
      <c r="X42" s="158"/>
      <c r="Y42" s="175" t="s">
        <v>151</v>
      </c>
      <c r="Z42" s="158"/>
      <c r="AA42" s="175" t="s">
        <v>159</v>
      </c>
      <c r="AB42" s="158"/>
      <c r="AC42" s="178" t="s">
        <v>167</v>
      </c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375</v>
      </c>
      <c r="E43" s="125">
        <v>27.7</v>
      </c>
      <c r="F43" s="126">
        <v>5.41</v>
      </c>
      <c r="G43" s="127">
        <v>34.868499999999997</v>
      </c>
      <c r="H43" s="124">
        <v>10</v>
      </c>
      <c r="I43" s="124">
        <v>9.6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119.386</v>
      </c>
      <c r="K43" s="129">
        <f t="shared" si="4"/>
        <v>7.5549720621672875E-4</v>
      </c>
      <c r="L43" s="129">
        <f t="shared" si="5"/>
        <v>-4.1613390340000002E-6</v>
      </c>
      <c r="M43" s="129">
        <f t="shared" si="6"/>
        <v>1.0223955862938847</v>
      </c>
      <c r="N43" s="130">
        <f t="shared" si="7"/>
        <v>119.40375090741</v>
      </c>
      <c r="O43" s="129">
        <f t="shared" si="8"/>
        <v>0.99632193139165837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5.1495248165439822</v>
      </c>
      <c r="Q43" s="151">
        <f t="shared" si="0"/>
        <v>5.2648514439453935</v>
      </c>
      <c r="R43" s="132">
        <f t="shared" si="1"/>
        <v>229.97777830685422</v>
      </c>
      <c r="S43" s="132">
        <f t="shared" si="2"/>
        <v>224.94011260407353</v>
      </c>
      <c r="T43" s="175" t="s">
        <v>136</v>
      </c>
      <c r="U43" s="175" t="s">
        <v>136</v>
      </c>
      <c r="V43" s="176"/>
      <c r="W43" s="177" t="s">
        <v>144</v>
      </c>
      <c r="X43" s="175"/>
      <c r="Y43" s="175" t="s">
        <v>152</v>
      </c>
      <c r="Z43" s="175"/>
      <c r="AA43" s="175" t="s">
        <v>160</v>
      </c>
      <c r="AB43" s="175"/>
      <c r="AC43" s="178" t="s">
        <v>168</v>
      </c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376</v>
      </c>
      <c r="E44" s="125">
        <v>27.7</v>
      </c>
      <c r="F44" s="126">
        <v>5.2569999999999997</v>
      </c>
      <c r="G44" s="127">
        <v>34.865200000000002</v>
      </c>
      <c r="H44" s="124">
        <v>0</v>
      </c>
      <c r="I44" s="124">
        <v>2.2000000000000002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118.40300000000001</v>
      </c>
      <c r="K44" s="129">
        <f t="shared" si="4"/>
        <v>7.5549720621672875E-4</v>
      </c>
      <c r="L44" s="129">
        <f t="shared" si="5"/>
        <v>-4.1613390340000002E-6</v>
      </c>
      <c r="M44" s="129">
        <f t="shared" si="6"/>
        <v>1.0223931036034488</v>
      </c>
      <c r="N44" s="130">
        <f t="shared" si="7"/>
        <v>118.420600842756</v>
      </c>
      <c r="O44" s="129">
        <f t="shared" si="8"/>
        <v>0.99632193139165837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5.045732548769525</v>
      </c>
      <c r="Q44" s="151">
        <f t="shared" si="0"/>
        <v>5.1587221604894147</v>
      </c>
      <c r="R44" s="132">
        <f t="shared" si="1"/>
        <v>225.34241562804698</v>
      </c>
      <c r="S44" s="132">
        <f t="shared" si="2"/>
        <v>220.40682280995662</v>
      </c>
      <c r="T44" s="175" t="s">
        <v>136</v>
      </c>
      <c r="U44" s="175" t="s">
        <v>136</v>
      </c>
      <c r="V44" s="176"/>
      <c r="W44" s="177" t="s">
        <v>144</v>
      </c>
      <c r="X44" s="175"/>
      <c r="Y44" s="175" t="s">
        <v>152</v>
      </c>
      <c r="Z44" s="175"/>
      <c r="AA44" s="175" t="s">
        <v>160</v>
      </c>
      <c r="AB44" s="175"/>
      <c r="AC44" s="178" t="s">
        <v>168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s="52" customFormat="1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ref="K46" si="9">IF(ISBLANK(E46),"",(0.000824493-(0.0000040899*E46)+(0.000000076438*E46^2)-(0.00000000082467*E46^3)+(0.0000000000053875*E46^4)))</f>
        <v/>
      </c>
      <c r="L46" s="129" t="str">
        <f t="shared" ref="L46" si="10">IF(ISBLANK(E46),"",(-0.00000572466+(0.00000010227*E46)-(0.0000000016546*E46^2)))</f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s="52" customFormat="1" ht="22.5" customHeight="1">
      <c r="D59" s="185"/>
      <c r="E59" s="185"/>
      <c r="F59" s="185"/>
      <c r="G59" s="185"/>
      <c r="H59" s="185"/>
      <c r="I59" s="185"/>
      <c r="J59" s="185"/>
    </row>
    <row r="60" spans="1:29" s="52" customFormat="1" ht="3" customHeight="1" thickBot="1">
      <c r="D60" s="185"/>
      <c r="E60" s="185"/>
      <c r="F60" s="185"/>
      <c r="G60" s="185"/>
      <c r="H60" s="185"/>
      <c r="I60" s="185"/>
      <c r="J60" s="185"/>
    </row>
    <row r="61" spans="1:29" ht="21.75" thickBot="1">
      <c r="C61" s="244" t="s">
        <v>101</v>
      </c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6"/>
    </row>
    <row r="64" spans="1:29">
      <c r="C64" s="52"/>
      <c r="K64" s="52"/>
      <c r="L64" s="52"/>
      <c r="M64" s="52"/>
      <c r="N64" s="52"/>
      <c r="O64" s="52"/>
      <c r="P64" s="52"/>
      <c r="Q64" s="52"/>
      <c r="R64" s="52"/>
    </row>
  </sheetData>
  <dataConsolidate/>
  <mergeCells count="37">
    <mergeCell ref="F2:T2"/>
    <mergeCell ref="C4:U4"/>
    <mergeCell ref="S6:U6"/>
    <mergeCell ref="P6:Q6"/>
    <mergeCell ref="F6:G6"/>
    <mergeCell ref="H6:J6"/>
    <mergeCell ref="C2:E2"/>
    <mergeCell ref="Z31:AA32"/>
    <mergeCell ref="AB31:AC32"/>
    <mergeCell ref="C61:S61"/>
    <mergeCell ref="H31:H32"/>
    <mergeCell ref="C31:C32"/>
    <mergeCell ref="E31:E32"/>
    <mergeCell ref="G31:G32"/>
    <mergeCell ref="O31:O32"/>
    <mergeCell ref="K31:K32"/>
    <mergeCell ref="L31:L32"/>
    <mergeCell ref="M31:M32"/>
    <mergeCell ref="D31:D32"/>
    <mergeCell ref="N31:N32"/>
    <mergeCell ref="F31:F32"/>
    <mergeCell ref="T31:U32"/>
    <mergeCell ref="P31:S32"/>
    <mergeCell ref="J31:J32"/>
    <mergeCell ref="E29:H29"/>
    <mergeCell ref="C6:E6"/>
    <mergeCell ref="V31:W32"/>
    <mergeCell ref="X31:Y32"/>
    <mergeCell ref="Q10:R10"/>
    <mergeCell ref="Q9:R9"/>
    <mergeCell ref="Q8:R8"/>
    <mergeCell ref="P11:R12"/>
    <mergeCell ref="G11:H12"/>
    <mergeCell ref="G10:H10"/>
    <mergeCell ref="G9:H9"/>
    <mergeCell ref="G8:H8"/>
    <mergeCell ref="I31:I32"/>
  </mergeCells>
  <dataValidations count="4">
    <dataValidation type="list" showInputMessage="1" showErrorMessage="1" promptTitle="Choix Cardinal" sqref="P9">
      <formula1>$M$8:$M$10</formula1>
    </dataValidation>
    <dataValidation type="list" showInputMessage="1" showErrorMessage="1" promptTitle="Choix Cardinal" sqref="P10">
      <formula1>$N$8:$N$10</formula1>
    </dataValidation>
    <dataValidation allowBlank="1" showErrorMessage="1" sqref="J30"/>
    <dataValidation type="list" allowBlank="1" showErrorMessage="1" sqref="I29">
      <formula1>$O$28:$O$30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1"/>
  <sheetViews>
    <sheetView topLeftCell="B13" zoomScaleNormal="100" workbookViewId="0">
      <selection activeCell="P10" sqref="P10:R10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59" t="s">
        <v>54</v>
      </c>
      <c r="D2" s="260"/>
      <c r="E2" s="260"/>
      <c r="F2" s="251" t="s">
        <v>118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52" t="s">
        <v>117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4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20" t="s">
        <v>78</v>
      </c>
      <c r="D6" s="221"/>
      <c r="E6" s="221"/>
      <c r="F6" s="258">
        <v>42</v>
      </c>
      <c r="G6" s="258"/>
      <c r="H6" s="221" t="s">
        <v>77</v>
      </c>
      <c r="I6" s="221"/>
      <c r="J6" s="221"/>
      <c r="K6" s="121"/>
      <c r="L6" s="121"/>
      <c r="M6" s="121"/>
      <c r="N6" s="120"/>
      <c r="O6" s="121"/>
      <c r="P6" s="257">
        <v>1</v>
      </c>
      <c r="Q6" s="257"/>
      <c r="R6" s="157" t="s">
        <v>67</v>
      </c>
      <c r="S6" s="255">
        <v>39553</v>
      </c>
      <c r="T6" s="255"/>
      <c r="U6" s="256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38" t="s">
        <v>97</v>
      </c>
      <c r="H8" s="239"/>
      <c r="I8" s="184" t="s">
        <v>90</v>
      </c>
      <c r="J8" s="184" t="s">
        <v>86</v>
      </c>
      <c r="K8" s="105"/>
      <c r="L8" s="105"/>
      <c r="M8" s="105"/>
      <c r="N8" s="105"/>
      <c r="O8" s="109"/>
      <c r="P8" s="106" t="s">
        <v>92</v>
      </c>
      <c r="Q8" s="226" t="s">
        <v>87</v>
      </c>
      <c r="R8" s="227"/>
    </row>
    <row r="9" spans="3:23" ht="14.25" customHeight="1">
      <c r="C9" s="108"/>
      <c r="D9" s="87"/>
      <c r="G9" s="236" t="s">
        <v>88</v>
      </c>
      <c r="H9" s="237"/>
      <c r="I9" s="92">
        <v>0</v>
      </c>
      <c r="J9" s="93">
        <v>0</v>
      </c>
      <c r="K9" s="103" t="s">
        <v>91</v>
      </c>
      <c r="L9" s="104" t="str">
        <f>IF(P9=M9,"+","-")</f>
        <v>-</v>
      </c>
      <c r="M9" s="103" t="s">
        <v>32</v>
      </c>
      <c r="N9" s="103" t="s">
        <v>94</v>
      </c>
      <c r="O9" s="66" t="str">
        <f>IF(ISBLANK(I9),"",IF(ISBLANK(J9),"",IF(P9=M10,L9&amp;N11,N11)))</f>
        <v>-0°0</v>
      </c>
      <c r="P9" s="93" t="s">
        <v>93</v>
      </c>
      <c r="Q9" s="224">
        <f>IF(ISBLANK(I9),"",IF(ISBLANK(J9),"",IF(J9&gt;60,"ERREUR !!",O11*(I9+(J9/60)))))</f>
        <v>0</v>
      </c>
      <c r="R9" s="225"/>
    </row>
    <row r="10" spans="3:23" ht="15" customHeight="1">
      <c r="C10" s="108"/>
      <c r="D10" s="87"/>
      <c r="G10" s="236" t="s">
        <v>89</v>
      </c>
      <c r="H10" s="237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24">
        <f>IF(ISBLANK(I10),"",IF(ISBLANK(J10),"",IF(J10&gt;60,"ERREUR !!",O12*(I10+(J10/60)))))</f>
        <v>-10</v>
      </c>
      <c r="R10" s="225"/>
      <c r="S10" s="85"/>
      <c r="T10" s="85"/>
    </row>
    <row r="11" spans="3:23">
      <c r="G11" s="232" t="s">
        <v>114</v>
      </c>
      <c r="H11" s="233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0°0</v>
      </c>
      <c r="O11" s="192">
        <f>IF(P9=M10,-1,1)</f>
        <v>-1</v>
      </c>
      <c r="P11" s="228" t="str">
        <f>TEXT(J11,"aaaa-mm-jj")&amp;"T"&amp;TEXT(J12,"hh:mm:ss")&amp;"z"</f>
        <v>2014-12-23T12:23:00z</v>
      </c>
      <c r="Q11" s="228"/>
      <c r="R11" s="229"/>
      <c r="T11" s="84"/>
      <c r="U11" s="84"/>
      <c r="V11" s="86"/>
      <c r="W11" s="86"/>
    </row>
    <row r="12" spans="3:23" ht="15.75" thickBot="1">
      <c r="G12" s="234"/>
      <c r="H12" s="235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30"/>
      <c r="Q12" s="230"/>
      <c r="R12" s="231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19" t="s">
        <v>100</v>
      </c>
      <c r="F29" s="219"/>
      <c r="G29" s="219"/>
      <c r="H29" s="219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156"/>
      <c r="F30" s="156"/>
      <c r="G30" s="156"/>
      <c r="H30" s="156"/>
      <c r="I30" s="156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7" t="s">
        <v>40</v>
      </c>
      <c r="D31" s="217" t="s">
        <v>59</v>
      </c>
      <c r="E31" s="217" t="s">
        <v>98</v>
      </c>
      <c r="F31" s="217" t="s">
        <v>96</v>
      </c>
      <c r="G31" s="217" t="s">
        <v>55</v>
      </c>
      <c r="H31" s="217" t="s">
        <v>119</v>
      </c>
      <c r="I31" s="240" t="s">
        <v>120</v>
      </c>
      <c r="J31" s="217" t="s">
        <v>106</v>
      </c>
      <c r="K31" s="217" t="s">
        <v>56</v>
      </c>
      <c r="L31" s="217" t="s">
        <v>57</v>
      </c>
      <c r="M31" s="217" t="s">
        <v>61</v>
      </c>
      <c r="N31" s="217" t="s">
        <v>60</v>
      </c>
      <c r="O31" s="217" t="s">
        <v>58</v>
      </c>
      <c r="P31" s="249" t="s">
        <v>116</v>
      </c>
      <c r="Q31" s="249"/>
      <c r="R31" s="249"/>
      <c r="S31" s="249"/>
      <c r="T31" s="222" t="s">
        <v>111</v>
      </c>
      <c r="U31" s="222"/>
      <c r="V31" s="222" t="s">
        <v>112</v>
      </c>
      <c r="W31" s="222"/>
      <c r="X31" s="222" t="s">
        <v>113</v>
      </c>
      <c r="Y31" s="222"/>
      <c r="Z31" s="222" t="s">
        <v>109</v>
      </c>
      <c r="AA31" s="222"/>
      <c r="AB31" s="222" t="s">
        <v>110</v>
      </c>
      <c r="AC31" s="242"/>
    </row>
    <row r="32" spans="3:29" ht="15.75" customHeight="1">
      <c r="C32" s="248"/>
      <c r="D32" s="218"/>
      <c r="E32" s="218"/>
      <c r="F32" s="218"/>
      <c r="G32" s="218"/>
      <c r="H32" s="218"/>
      <c r="I32" s="241"/>
      <c r="J32" s="218"/>
      <c r="K32" s="218"/>
      <c r="L32" s="218"/>
      <c r="M32" s="218"/>
      <c r="N32" s="218"/>
      <c r="O32" s="218"/>
      <c r="P32" s="250"/>
      <c r="Q32" s="250"/>
      <c r="R32" s="250"/>
      <c r="S32" s="250"/>
      <c r="T32" s="223"/>
      <c r="U32" s="223"/>
      <c r="V32" s="223"/>
      <c r="W32" s="223"/>
      <c r="X32" s="223"/>
      <c r="Y32" s="223"/>
      <c r="Z32" s="223"/>
      <c r="AA32" s="223"/>
      <c r="AB32" s="223"/>
      <c r="AC32" s="243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157</v>
      </c>
      <c r="E34" s="166">
        <v>5</v>
      </c>
      <c r="F34" s="167">
        <v>6.5940000000000003</v>
      </c>
      <c r="G34" s="168">
        <v>34.961300000000001</v>
      </c>
      <c r="H34" s="165">
        <v>2000</v>
      </c>
      <c r="I34" s="165">
        <v>2020.2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129.58000000000001</v>
      </c>
      <c r="K34" s="170">
        <f>IF(ISBLANK(E34),"",(0.000824493-(0.0000040899*E34)+(0.000000076438*E34^2)-(0.00000000082467*E34^3)+(0.0000000000053875*E34^4)))</f>
        <v>8.0585473343750002E-4</v>
      </c>
      <c r="L34" s="170">
        <f>IF(ISBLANK(E34),"",(-0.00000572466+(0.00000010227*E34)-(0.0000000016546*E34^2)))</f>
        <v>-5.2546750000000006E-6</v>
      </c>
      <c r="M34" s="170">
        <f>IF(ISBLANK(E34),"",IF(ISBLANK(G34),(O34+(K34*35)+(L34*35^1.5)+(0.00000048314*35^2)),(O34+(K34*G34)+(L34*G34^1.5)+(0.00000048314*G34^2))))</f>
        <v>1.0276447747032826</v>
      </c>
      <c r="N34" s="171">
        <f>IF(ISBLANK(D34),"",IF(ISBLANK(G34),J34*(1+0.00001*(35-20)),J34*(1+0.00001*(G34-20))))</f>
        <v>129.59938685254002</v>
      </c>
      <c r="O34" s="170">
        <f>IF(ISBLANK(E34),"",(0.999842594+(0.00006793952*E34)-(0.00000909529*E34^2)+(0.0000001001685*E34^3)-(0.000000001120083*E34^4)+(0.000000000006536332*E34^5)))</f>
        <v>0.99996675078666264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5.7779327481993787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5.9376623972740692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258.04247653458424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251.10085010561187</v>
      </c>
      <c r="T34" s="175"/>
      <c r="U34" s="175"/>
      <c r="V34" s="176"/>
      <c r="W34" s="177"/>
      <c r="X34" s="175"/>
      <c r="Y34" s="175"/>
      <c r="Z34" s="175"/>
      <c r="AA34" s="175"/>
      <c r="AB34" s="175"/>
      <c r="AC34" s="178"/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158</v>
      </c>
      <c r="E35" s="125">
        <v>6</v>
      </c>
      <c r="F35" s="126">
        <v>4.1050000000000004</v>
      </c>
      <c r="G35" s="127">
        <v>34.635899999999999</v>
      </c>
      <c r="H35" s="124">
        <v>1000</v>
      </c>
      <c r="I35" s="124">
        <v>1008.5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130.29</v>
      </c>
      <c r="K35" s="129">
        <f t="shared" ref="K35:K56" si="4">IF(ISBLANK(E35),"",(0.000824493-(0.0000040899*E35)+(0.000000076438*E35^2)-(0.00000000082467*E35^3)+(0.0000000000053875*E35^4)))</f>
        <v>8.0253422148000007E-4</v>
      </c>
      <c r="L35" s="129">
        <f t="shared" ref="L35:L57" si="5">IF(ISBLANK(E35),"",(-0.00000572466+(0.00000010227*E35)-(0.0000000016546*E35^2)))</f>
        <v>-5.1706056000000001E-6</v>
      </c>
      <c r="M35" s="129">
        <f t="shared" ref="M35:M57" si="6">IF(ISBLANK(E35),"",IF(ISBLANK(G35),(O35+(K35*35)+(L35*35^1.5)+(0.00000048314*35^2)),(O35+(K35*G35)+(L35*G35^1.5)+(0.00000048314*G35^2))))</f>
        <v>1.027265151091181</v>
      </c>
      <c r="N35" s="130">
        <f t="shared" ref="N35:N57" si="7">IF(ISBLANK(D35),"",IF(ISBLANK(G35),J35*(1+0.00001*(35-20)),J35*(1+0.00001*(G35-20))))</f>
        <v>130.30906911410997</v>
      </c>
      <c r="O35" s="129">
        <f t="shared" ref="O35:O57" si="8">IF(ISBLANK(E35),"",(0.999842594+(0.00006793952*E35)-(0.00000909529*E35^2)+(0.0000001001685*E35^3)-(0.000000001120083*E35^4)+(0.000000000006536332*E35^5)))</f>
        <v>0.9999430362749494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3.5720227656178807</v>
      </c>
      <c r="Q35" s="151">
        <f t="shared" si="0"/>
        <v>3.6694145060235903</v>
      </c>
      <c r="R35" s="132">
        <f t="shared" si="1"/>
        <v>159.52653671249453</v>
      </c>
      <c r="S35" s="132">
        <f t="shared" si="2"/>
        <v>155.29246421242107</v>
      </c>
      <c r="T35" s="158"/>
      <c r="U35" s="158"/>
      <c r="V35" s="159"/>
      <c r="W35" s="160"/>
      <c r="X35" s="158"/>
      <c r="Y35" s="158"/>
      <c r="Z35" s="158"/>
      <c r="AA35" s="158"/>
      <c r="AB35" s="158"/>
      <c r="AC35" s="161"/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160</v>
      </c>
      <c r="E36" s="125">
        <v>8.1</v>
      </c>
      <c r="F36" s="126">
        <v>3.68</v>
      </c>
      <c r="G36" s="127">
        <v>34.570399999999999</v>
      </c>
      <c r="H36" s="124">
        <v>500</v>
      </c>
      <c r="I36" s="124">
        <v>503.6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130.08000000000001</v>
      </c>
      <c r="K36" s="129">
        <f t="shared" si="4"/>
        <v>7.9596483515146873E-4</v>
      </c>
      <c r="L36" s="129">
        <f t="shared" si="5"/>
        <v>-5.0048313060000006E-6</v>
      </c>
      <c r="M36" s="129">
        <f t="shared" si="6"/>
        <v>1.0269217385312222</v>
      </c>
      <c r="N36" s="130">
        <f t="shared" si="7"/>
        <v>130.09895317632001</v>
      </c>
      <c r="O36" s="129">
        <f t="shared" si="8"/>
        <v>0.99984480210067328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3.206068120363744</v>
      </c>
      <c r="Q36" s="151">
        <f t="shared" si="0"/>
        <v>3.2923810480134637</v>
      </c>
      <c r="R36" s="132">
        <f t="shared" si="1"/>
        <v>143.18300225544479</v>
      </c>
      <c r="S36" s="132">
        <f t="shared" si="2"/>
        <v>139.4293224917368</v>
      </c>
      <c r="T36" s="158"/>
      <c r="U36" s="158"/>
      <c r="V36" s="158"/>
      <c r="W36" s="158"/>
      <c r="X36" s="158"/>
      <c r="Y36" s="158"/>
      <c r="Z36" s="158"/>
      <c r="AA36" s="158"/>
      <c r="AB36" s="158"/>
      <c r="AC36" s="161"/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161</v>
      </c>
      <c r="E37" s="125">
        <v>16.3</v>
      </c>
      <c r="F37" s="126">
        <v>3.7170000000000001</v>
      </c>
      <c r="G37" s="127">
        <v>35.621600000000001</v>
      </c>
      <c r="H37" s="124">
        <v>100</v>
      </c>
      <c r="I37" s="124">
        <v>101.1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128.25</v>
      </c>
      <c r="K37" s="129">
        <f t="shared" si="4"/>
        <v>7.7494531505274884E-4</v>
      </c>
      <c r="L37" s="129">
        <f t="shared" si="5"/>
        <v>-4.497269674E-6</v>
      </c>
      <c r="M37" s="129">
        <f t="shared" si="6"/>
        <v>1.0261574509061022</v>
      </c>
      <c r="N37" s="130">
        <f t="shared" si="7"/>
        <v>128.270034702</v>
      </c>
      <c r="O37" s="129">
        <f t="shared" si="8"/>
        <v>0.9988957379704908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3.2853453472555314</v>
      </c>
      <c r="Q37" s="151">
        <f t="shared" si="0"/>
        <v>3.3712816068859595</v>
      </c>
      <c r="R37" s="132">
        <f t="shared" si="1"/>
        <v>146.72352320843203</v>
      </c>
      <c r="S37" s="132">
        <f t="shared" si="2"/>
        <v>142.9834408734005</v>
      </c>
      <c r="T37" s="158"/>
      <c r="U37" s="158"/>
      <c r="V37" s="158"/>
      <c r="W37" s="158"/>
      <c r="X37" s="158"/>
      <c r="Y37" s="158"/>
      <c r="Z37" s="158"/>
      <c r="AA37" s="158"/>
      <c r="AB37" s="158"/>
      <c r="AC37" s="161"/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377</v>
      </c>
      <c r="E38" s="125">
        <v>17</v>
      </c>
      <c r="F38" s="126">
        <v>3.4489999999999998</v>
      </c>
      <c r="G38" s="127">
        <v>35.692500000000003</v>
      </c>
      <c r="H38" s="124">
        <v>80</v>
      </c>
      <c r="I38" s="124">
        <v>81.099999999999994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119.976</v>
      </c>
      <c r="K38" s="129">
        <f t="shared" si="4"/>
        <v>7.7345364767749997E-4</v>
      </c>
      <c r="L38" s="129">
        <f t="shared" si="5"/>
        <v>-4.4642494E-6</v>
      </c>
      <c r="M38" s="129">
        <f t="shared" si="6"/>
        <v>1.0260469283185045</v>
      </c>
      <c r="N38" s="130">
        <f t="shared" si="7"/>
        <v>119.9948272338</v>
      </c>
      <c r="O38" s="129">
        <f t="shared" si="8"/>
        <v>0.9987768850750014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3.2612209856749823</v>
      </c>
      <c r="Q38" s="151">
        <f t="shared" si="0"/>
        <v>3.3461657749196614</v>
      </c>
      <c r="R38" s="132">
        <f t="shared" si="1"/>
        <v>145.64612922024469</v>
      </c>
      <c r="S38" s="132">
        <f t="shared" si="2"/>
        <v>141.94879902708831</v>
      </c>
      <c r="T38" s="158"/>
      <c r="U38" s="158"/>
      <c r="V38" s="158"/>
      <c r="W38" s="158"/>
      <c r="X38" s="158"/>
      <c r="Y38" s="158"/>
      <c r="Z38" s="158"/>
      <c r="AA38" s="158"/>
      <c r="AB38" s="158"/>
      <c r="AC38" s="161"/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336</v>
      </c>
      <c r="E39" s="125">
        <v>19.3</v>
      </c>
      <c r="F39" s="126">
        <v>3.6389999999999998</v>
      </c>
      <c r="G39" s="127">
        <v>35.9739</v>
      </c>
      <c r="H39" s="124">
        <v>60</v>
      </c>
      <c r="I39" s="124">
        <v>60.8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118.006</v>
      </c>
      <c r="K39" s="129">
        <f t="shared" si="4"/>
        <v>7.6884923014434883E-4</v>
      </c>
      <c r="L39" s="129">
        <f t="shared" si="5"/>
        <v>-4.3671709539999998E-6</v>
      </c>
      <c r="M39" s="129">
        <f t="shared" si="6"/>
        <v>1.025689596285585</v>
      </c>
      <c r="N39" s="130">
        <f t="shared" si="7"/>
        <v>118.02485016043401</v>
      </c>
      <c r="O39" s="129">
        <f t="shared" si="8"/>
        <v>0.99834813237642783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3.5001160018325281</v>
      </c>
      <c r="Q39" s="151">
        <f t="shared" si="0"/>
        <v>3.5900325688723216</v>
      </c>
      <c r="R39" s="132">
        <f t="shared" si="1"/>
        <v>156.3151806418407</v>
      </c>
      <c r="S39" s="132">
        <f t="shared" si="2"/>
        <v>152.40008400974122</v>
      </c>
      <c r="T39" s="158"/>
      <c r="U39" s="158"/>
      <c r="V39" s="158"/>
      <c r="W39" s="158"/>
      <c r="X39" s="158"/>
      <c r="Y39" s="158"/>
      <c r="Z39" s="158"/>
      <c r="AA39" s="158"/>
      <c r="AB39" s="158"/>
      <c r="AC39" s="161"/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337</v>
      </c>
      <c r="E40" s="125">
        <v>22.8</v>
      </c>
      <c r="F40" s="126">
        <v>4.6360000000000001</v>
      </c>
      <c r="G40" s="127">
        <v>36.322499999999998</v>
      </c>
      <c r="H40" s="124">
        <v>40</v>
      </c>
      <c r="I40" s="124">
        <v>40.4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118.13800000000001</v>
      </c>
      <c r="K40" s="129">
        <f t="shared" si="4"/>
        <v>7.6266041445408007E-4</v>
      </c>
      <c r="L40" s="129">
        <f t="shared" si="5"/>
        <v>-4.2530312640000005E-6</v>
      </c>
      <c r="M40" s="129">
        <f t="shared" si="6"/>
        <v>1.0249964645331786</v>
      </c>
      <c r="N40" s="130">
        <f t="shared" si="7"/>
        <v>118.15728307505002</v>
      </c>
      <c r="O40" s="129">
        <f t="shared" si="8"/>
        <v>0.99758834021028342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4.4580305605416086</v>
      </c>
      <c r="Q40" s="151">
        <f t="shared" si="0"/>
        <v>4.5694655633360135</v>
      </c>
      <c r="R40" s="132">
        <f t="shared" si="1"/>
        <v>199.09564483378821</v>
      </c>
      <c r="S40" s="132">
        <f t="shared" si="2"/>
        <v>194.24032347708024</v>
      </c>
      <c r="T40" s="158"/>
      <c r="U40" s="158"/>
      <c r="V40" s="158"/>
      <c r="W40" s="158"/>
      <c r="X40" s="158"/>
      <c r="Y40" s="158"/>
      <c r="Z40" s="158"/>
      <c r="AA40" s="158"/>
      <c r="AB40" s="158"/>
      <c r="AC40" s="161"/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339</v>
      </c>
      <c r="E41" s="125">
        <v>27.7</v>
      </c>
      <c r="F41" s="126">
        <v>4.7130000000000001</v>
      </c>
      <c r="G41" s="127">
        <v>34.660499999999999</v>
      </c>
      <c r="H41" s="124">
        <v>20</v>
      </c>
      <c r="I41" s="124">
        <v>18.600000000000001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116.251</v>
      </c>
      <c r="K41" s="129">
        <f t="shared" si="4"/>
        <v>7.5549720621672875E-4</v>
      </c>
      <c r="L41" s="129">
        <f t="shared" si="5"/>
        <v>-4.1613390340000002E-6</v>
      </c>
      <c r="M41" s="129">
        <f t="shared" si="6"/>
        <v>1.0222391108709512</v>
      </c>
      <c r="N41" s="130">
        <f t="shared" si="7"/>
        <v>116.26804297785502</v>
      </c>
      <c r="O41" s="129">
        <f t="shared" si="8"/>
        <v>0.99632193139165837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4.6072573299777391</v>
      </c>
      <c r="Q41" s="151">
        <f t="shared" si="0"/>
        <v>4.7097186365501162</v>
      </c>
      <c r="R41" s="132">
        <f t="shared" si="1"/>
        <v>205.76011235680582</v>
      </c>
      <c r="S41" s="132">
        <f t="shared" si="2"/>
        <v>201.28374092583633</v>
      </c>
      <c r="T41" s="158"/>
      <c r="U41" s="158"/>
      <c r="V41" s="158"/>
      <c r="W41" s="158"/>
      <c r="X41" s="158"/>
      <c r="Y41" s="158"/>
      <c r="Z41" s="158"/>
      <c r="AA41" s="158"/>
      <c r="AB41" s="158"/>
      <c r="AC41" s="161"/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340</v>
      </c>
      <c r="E42" s="125">
        <v>27.7</v>
      </c>
      <c r="F42" s="126">
        <v>4.7770000000000001</v>
      </c>
      <c r="G42" s="127">
        <v>34.648299999999999</v>
      </c>
      <c r="H42" s="124">
        <v>10</v>
      </c>
      <c r="I42" s="124">
        <v>10.6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117.73</v>
      </c>
      <c r="K42" s="129">
        <f t="shared" si="4"/>
        <v>7.5549720621672875E-4</v>
      </c>
      <c r="L42" s="129">
        <f t="shared" si="5"/>
        <v>-4.1613390340000002E-6</v>
      </c>
      <c r="M42" s="129">
        <f t="shared" si="6"/>
        <v>1.0222299335720908</v>
      </c>
      <c r="N42" s="130">
        <f t="shared" si="7"/>
        <v>117.74724544359</v>
      </c>
      <c r="O42" s="129">
        <f t="shared" si="8"/>
        <v>0.99632193139165837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4.6103424482881588</v>
      </c>
      <c r="Q42" s="151">
        <f t="shared" si="0"/>
        <v>4.7128300546581947</v>
      </c>
      <c r="R42" s="132">
        <f t="shared" si="1"/>
        <v>205.89789374054916</v>
      </c>
      <c r="S42" s="132">
        <f t="shared" si="2"/>
        <v>201.42033311532705</v>
      </c>
      <c r="T42" s="158"/>
      <c r="U42" s="158"/>
      <c r="V42" s="158"/>
      <c r="W42" s="158"/>
      <c r="X42" s="158"/>
      <c r="Y42" s="158"/>
      <c r="Z42" s="158"/>
      <c r="AA42" s="158"/>
      <c r="AB42" s="158"/>
      <c r="AC42" s="161"/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346</v>
      </c>
      <c r="E43" s="125">
        <v>27.7</v>
      </c>
      <c r="F43" s="126">
        <v>4.8150000000000004</v>
      </c>
      <c r="G43" s="127">
        <v>34.648099999999999</v>
      </c>
      <c r="H43" s="124">
        <v>10</v>
      </c>
      <c r="I43" s="124">
        <v>11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118.76900000000001</v>
      </c>
      <c r="K43" s="129">
        <f t="shared" si="4"/>
        <v>7.5549720621672875E-4</v>
      </c>
      <c r="L43" s="129">
        <f t="shared" si="5"/>
        <v>-4.1613390340000002E-6</v>
      </c>
      <c r="M43" s="129">
        <f t="shared" si="6"/>
        <v>1.022229783125109</v>
      </c>
      <c r="N43" s="130">
        <f t="shared" si="7"/>
        <v>118.786397401889</v>
      </c>
      <c r="O43" s="129">
        <f t="shared" si="8"/>
        <v>0.99632193139165837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4.6057836933369236</v>
      </c>
      <c r="Q43" s="151">
        <f t="shared" si="0"/>
        <v>4.7081692659609669</v>
      </c>
      <c r="R43" s="132">
        <f t="shared" si="1"/>
        <v>205.69429974442698</v>
      </c>
      <c r="S43" s="132">
        <f t="shared" si="2"/>
        <v>201.22119619288415</v>
      </c>
      <c r="T43" s="158"/>
      <c r="U43" s="158"/>
      <c r="V43" s="158"/>
      <c r="W43" s="158"/>
      <c r="X43" s="158"/>
      <c r="Y43" s="158"/>
      <c r="Z43" s="158"/>
      <c r="AA43" s="158"/>
      <c r="AB43" s="158"/>
      <c r="AC43" s="161"/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448</v>
      </c>
      <c r="E44" s="125">
        <v>27.7</v>
      </c>
      <c r="F44" s="126">
        <v>4.7770000000000001</v>
      </c>
      <c r="G44" s="127">
        <v>34.648499999999999</v>
      </c>
      <c r="H44" s="124">
        <v>0</v>
      </c>
      <c r="I44" s="124">
        <v>1.6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117.577</v>
      </c>
      <c r="K44" s="129">
        <f t="shared" si="4"/>
        <v>7.5549720621672875E-4</v>
      </c>
      <c r="L44" s="129">
        <f t="shared" si="5"/>
        <v>-4.1613390340000002E-6</v>
      </c>
      <c r="M44" s="129">
        <f t="shared" si="6"/>
        <v>1.0222300840190897</v>
      </c>
      <c r="N44" s="130">
        <f t="shared" si="7"/>
        <v>117.59422326684499</v>
      </c>
      <c r="O44" s="129">
        <f t="shared" si="8"/>
        <v>0.99632193139165837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4.616445763071952</v>
      </c>
      <c r="Q44" s="151">
        <f t="shared" si="0"/>
        <v>4.7190697402546116</v>
      </c>
      <c r="R44" s="132">
        <f t="shared" si="1"/>
        <v>206.17046777879335</v>
      </c>
      <c r="S44" s="132">
        <f t="shared" si="2"/>
        <v>201.68694993615861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1"/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44" t="s">
        <v>101</v>
      </c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6"/>
    </row>
  </sheetData>
  <dataConsolidate/>
  <mergeCells count="37">
    <mergeCell ref="C2:E2"/>
    <mergeCell ref="F2:T2"/>
    <mergeCell ref="C4:U4"/>
    <mergeCell ref="C6:E6"/>
    <mergeCell ref="F6:G6"/>
    <mergeCell ref="H6:J6"/>
    <mergeCell ref="P6:Q6"/>
    <mergeCell ref="S6:U6"/>
    <mergeCell ref="G8:H8"/>
    <mergeCell ref="Q8:R8"/>
    <mergeCell ref="G9:H9"/>
    <mergeCell ref="Q9:R9"/>
    <mergeCell ref="G10:H10"/>
    <mergeCell ref="Q10:R10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Z31:AA32"/>
    <mergeCell ref="AB31:AC32"/>
    <mergeCell ref="J31:J32"/>
    <mergeCell ref="K31:K32"/>
    <mergeCell ref="L31:L32"/>
    <mergeCell ref="M31:M32"/>
    <mergeCell ref="N31:N32"/>
    <mergeCell ref="O31:O32"/>
    <mergeCell ref="C61:S61"/>
    <mergeCell ref="P31:S32"/>
    <mergeCell ref="T31:U32"/>
    <mergeCell ref="V31:W32"/>
    <mergeCell ref="X31:Y32"/>
  </mergeCells>
  <dataValidations count="4">
    <dataValidation type="list" allowBlank="1" showErrorMessage="1" sqref="I29">
      <formula1>$O$28:$O$30</formula1>
    </dataValidation>
    <dataValidation allowBlank="1" showErrorMessage="1" sqref="J30"/>
    <dataValidation type="list" showInputMessage="1" showErrorMessage="1" promptTitle="Choix Cardinal" sqref="P10">
      <formula1>$N$8:$N$10</formula1>
    </dataValidation>
    <dataValidation type="list" showInputMessage="1" showErrorMessage="1" promptTitle="Choix Cardinal" sqref="P9">
      <formula1>$M$8:$M$10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1"/>
  <sheetViews>
    <sheetView topLeftCell="H14" zoomScaleNormal="100" workbookViewId="0">
      <selection activeCell="U34" sqref="U34:AC44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59" t="s">
        <v>54</v>
      </c>
      <c r="D2" s="260"/>
      <c r="E2" s="260"/>
      <c r="F2" s="251" t="s">
        <v>118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52" t="s">
        <v>117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4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20" t="s">
        <v>78</v>
      </c>
      <c r="D6" s="221"/>
      <c r="E6" s="221"/>
      <c r="F6" s="258">
        <v>43</v>
      </c>
      <c r="G6" s="258"/>
      <c r="H6" s="221" t="s">
        <v>77</v>
      </c>
      <c r="I6" s="221"/>
      <c r="J6" s="221"/>
      <c r="K6" s="121"/>
      <c r="L6" s="121"/>
      <c r="M6" s="121"/>
      <c r="N6" s="120"/>
      <c r="O6" s="121"/>
      <c r="P6" s="257">
        <v>1</v>
      </c>
      <c r="Q6" s="257"/>
      <c r="R6" s="157" t="s">
        <v>67</v>
      </c>
      <c r="S6" s="255">
        <v>39553</v>
      </c>
      <c r="T6" s="255"/>
      <c r="U6" s="256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38" t="s">
        <v>97</v>
      </c>
      <c r="H8" s="239"/>
      <c r="I8" s="184" t="s">
        <v>90</v>
      </c>
      <c r="J8" s="184" t="s">
        <v>86</v>
      </c>
      <c r="K8" s="105"/>
      <c r="L8" s="105"/>
      <c r="M8" s="105"/>
      <c r="N8" s="105"/>
      <c r="O8" s="109"/>
      <c r="P8" s="106" t="s">
        <v>92</v>
      </c>
      <c r="Q8" s="226" t="s">
        <v>87</v>
      </c>
      <c r="R8" s="227"/>
    </row>
    <row r="9" spans="3:23" ht="14.25" customHeight="1">
      <c r="C9" s="108"/>
      <c r="D9" s="87"/>
      <c r="G9" s="236" t="s">
        <v>88</v>
      </c>
      <c r="H9" s="237"/>
      <c r="I9" s="92">
        <v>2</v>
      </c>
      <c r="J9" s="93">
        <v>0</v>
      </c>
      <c r="K9" s="103" t="s">
        <v>91</v>
      </c>
      <c r="L9" s="104" t="str">
        <f>IF(P9=M9,"+","-")</f>
        <v>+</v>
      </c>
      <c r="M9" s="103" t="s">
        <v>32</v>
      </c>
      <c r="N9" s="103" t="s">
        <v>94</v>
      </c>
      <c r="O9" s="66" t="str">
        <f>IF(ISBLANK(I9),"",IF(ISBLANK(J9),"",IF(P9=M10,L9&amp;N11,N11)))</f>
        <v>2°0</v>
      </c>
      <c r="P9" s="93" t="s">
        <v>32</v>
      </c>
      <c r="Q9" s="224">
        <f>IF(ISBLANK(I9),"",IF(ISBLANK(J9),"",IF(J9&gt;60,"ERREUR !!",O11*(I9+(J9/60)))))</f>
        <v>2</v>
      </c>
      <c r="R9" s="225"/>
    </row>
    <row r="10" spans="3:23" ht="15" customHeight="1">
      <c r="C10" s="108"/>
      <c r="D10" s="87"/>
      <c r="G10" s="236" t="s">
        <v>89</v>
      </c>
      <c r="H10" s="237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24">
        <f>IF(ISBLANK(I10),"",IF(ISBLANK(J10),"",IF(J10&gt;60,"ERREUR !!",O12*(I10+(J10/60)))))</f>
        <v>-10</v>
      </c>
      <c r="R10" s="225"/>
      <c r="S10" s="85"/>
      <c r="T10" s="85"/>
    </row>
    <row r="11" spans="3:23">
      <c r="G11" s="232" t="s">
        <v>114</v>
      </c>
      <c r="H11" s="233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1</v>
      </c>
      <c r="P11" s="228" t="str">
        <f>TEXT(J11,"aaaa-mm-jj")&amp;"T"&amp;TEXT(J12,"hh:mm:ss")&amp;"z"</f>
        <v>2014-12-23T12:23:00z</v>
      </c>
      <c r="Q11" s="228"/>
      <c r="R11" s="229"/>
      <c r="T11" s="84"/>
      <c r="U11" s="84"/>
      <c r="V11" s="86"/>
      <c r="W11" s="86"/>
    </row>
    <row r="12" spans="3:23" ht="15.75" thickBot="1">
      <c r="G12" s="234"/>
      <c r="H12" s="235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30"/>
      <c r="Q12" s="230"/>
      <c r="R12" s="231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19" t="s">
        <v>100</v>
      </c>
      <c r="F29" s="219"/>
      <c r="G29" s="219"/>
      <c r="H29" s="219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156"/>
      <c r="F30" s="156"/>
      <c r="G30" s="156"/>
      <c r="H30" s="156"/>
      <c r="I30" s="156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7" t="s">
        <v>40</v>
      </c>
      <c r="D31" s="217" t="s">
        <v>59</v>
      </c>
      <c r="E31" s="217" t="s">
        <v>98</v>
      </c>
      <c r="F31" s="217" t="s">
        <v>96</v>
      </c>
      <c r="G31" s="217" t="s">
        <v>55</v>
      </c>
      <c r="H31" s="217" t="s">
        <v>119</v>
      </c>
      <c r="I31" s="240" t="s">
        <v>120</v>
      </c>
      <c r="J31" s="217" t="s">
        <v>106</v>
      </c>
      <c r="K31" s="217" t="s">
        <v>56</v>
      </c>
      <c r="L31" s="217" t="s">
        <v>57</v>
      </c>
      <c r="M31" s="217" t="s">
        <v>61</v>
      </c>
      <c r="N31" s="217" t="s">
        <v>60</v>
      </c>
      <c r="O31" s="217" t="s">
        <v>58</v>
      </c>
      <c r="P31" s="249" t="s">
        <v>116</v>
      </c>
      <c r="Q31" s="249"/>
      <c r="R31" s="249"/>
      <c r="S31" s="249"/>
      <c r="T31" s="222" t="s">
        <v>111</v>
      </c>
      <c r="U31" s="222"/>
      <c r="V31" s="222" t="s">
        <v>112</v>
      </c>
      <c r="W31" s="222"/>
      <c r="X31" s="222" t="s">
        <v>113</v>
      </c>
      <c r="Y31" s="222"/>
      <c r="Z31" s="222" t="s">
        <v>109</v>
      </c>
      <c r="AA31" s="222"/>
      <c r="AB31" s="222" t="s">
        <v>110</v>
      </c>
      <c r="AC31" s="242"/>
    </row>
    <row r="32" spans="3:29" ht="15.75" customHeight="1">
      <c r="C32" s="248"/>
      <c r="D32" s="218"/>
      <c r="E32" s="218"/>
      <c r="F32" s="218"/>
      <c r="G32" s="218"/>
      <c r="H32" s="218"/>
      <c r="I32" s="241"/>
      <c r="J32" s="218"/>
      <c r="K32" s="218"/>
      <c r="L32" s="218"/>
      <c r="M32" s="218"/>
      <c r="N32" s="218"/>
      <c r="O32" s="218"/>
      <c r="P32" s="250"/>
      <c r="Q32" s="250"/>
      <c r="R32" s="250"/>
      <c r="S32" s="250"/>
      <c r="T32" s="223"/>
      <c r="U32" s="223"/>
      <c r="V32" s="223"/>
      <c r="W32" s="223"/>
      <c r="X32" s="223"/>
      <c r="Y32" s="223"/>
      <c r="Z32" s="223"/>
      <c r="AA32" s="223"/>
      <c r="AB32" s="223"/>
      <c r="AC32" s="243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438</v>
      </c>
      <c r="E34" s="166">
        <v>6.2</v>
      </c>
      <c r="F34" s="167">
        <v>3.8559999999999999</v>
      </c>
      <c r="G34" s="168">
        <v>34.623699999999999</v>
      </c>
      <c r="H34" s="165">
        <v>1000</v>
      </c>
      <c r="I34" s="165">
        <v>1006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118.5</v>
      </c>
      <c r="K34" s="170">
        <f>IF(ISBLANK(E34),"",(0.000824493-(0.0000040899*E34)+(0.000000076438*E34^2)-(0.00000000082467*E34^3)+(0.0000000000053875*E34^4)))</f>
        <v>8.0188531551925993E-4</v>
      </c>
      <c r="L34" s="170">
        <f>IF(ISBLANK(E34),"",(-0.00000572466+(0.00000010227*E34)-(0.0000000016546*E34^2)))</f>
        <v>-5.1541888239999998E-6</v>
      </c>
      <c r="M34" s="170">
        <f>IF(ISBLANK(E34),"",IF(ISBLANK(G34),(O34+(K34*35)+(L34*35^1.5)+(0.00000048314*35^2)),(O34+(K34*G34)+(L34*G34^1.5)+(0.00000048314*G34^2))))</f>
        <v>1.0272298234333421</v>
      </c>
      <c r="N34" s="171">
        <f>IF(ISBLANK(D34),"",IF(ISBLANK(G34),J34*(1+0.00001*(35-20)),J34*(1+0.00001*(G34-20))))</f>
        <v>118.51732908450001</v>
      </c>
      <c r="O34" s="170">
        <f>IF(ISBLANK(E34),"",(0.999842594+(0.00006793952*E34)-(0.00000909529*E34^2)+(0.0000001001685*E34^3)-(0.000000001120083*E34^4)+(0.000000000006536332*E34^5)))</f>
        <v>0.99993647384387596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3.6940362814860923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3.7946242371873184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164.97566033116888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160.6024830741047</v>
      </c>
      <c r="T34" s="175"/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440</v>
      </c>
      <c r="E35" s="125">
        <v>6.4</v>
      </c>
      <c r="F35" s="126">
        <v>3.585</v>
      </c>
      <c r="G35" s="127">
        <v>34.619700000000002</v>
      </c>
      <c r="H35" s="124">
        <v>1000</v>
      </c>
      <c r="I35" s="124">
        <v>1006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110.842</v>
      </c>
      <c r="K35" s="129">
        <f t="shared" ref="K35:K56" si="4">IF(ISBLANK(E35),"",(0.000824493-(0.0000040899*E35)+(0.000000076438*E35^2)-(0.00000000082467*E35^3)+(0.0000000000053875*E35^4)))</f>
        <v>8.0124139691264008E-4</v>
      </c>
      <c r="L35" s="129">
        <f t="shared" ref="L35:L57" si="5">IF(ISBLANK(E35),"",(-0.00000572466+(0.00000010227*E35)-(0.0000000016546*E35^2)))</f>
        <v>-5.1379044160000003E-6</v>
      </c>
      <c r="M35" s="129">
        <f t="shared" ref="M35:M57" si="6">IF(ISBLANK(E35),"",IF(ISBLANK(G35),(O35+(K35*35)+(L35*35^1.5)+(0.00000048314*35^2)),(O35+(K35*G35)+(L35*G35^1.5)+(0.00000048314*G35^2))))</f>
        <v>1.0272005284305488</v>
      </c>
      <c r="N35" s="130">
        <f t="shared" ref="N35:N57" si="7">IF(ISBLANK(D35),"",IF(ISBLANK(G35),J35*(1+0.00001*(35-20)),J35*(1+0.00001*(G35-20))))</f>
        <v>110.858204767874</v>
      </c>
      <c r="O35" s="129">
        <f t="shared" ref="O35:O57" si="8">IF(ISBLANK(E35),"",(0.999842594+(0.00006793952*E35)-(0.00000909529*E35^2)+(0.0000001001685*E35^3)-(0.000000001120083*E35^4)+(0.000000000006536332*E35^5)))</f>
        <v>0.99992931341675173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3.6749604909222771</v>
      </c>
      <c r="Q35" s="151">
        <f t="shared" si="0"/>
        <v>3.7749213582367518</v>
      </c>
      <c r="R35" s="132">
        <f t="shared" si="1"/>
        <v>164.12373552458888</v>
      </c>
      <c r="S35" s="132">
        <f t="shared" si="2"/>
        <v>159.77769771531581</v>
      </c>
      <c r="T35" s="158"/>
      <c r="U35" s="158"/>
      <c r="V35" s="159"/>
      <c r="W35" s="160"/>
      <c r="X35" s="158"/>
      <c r="Y35" s="158"/>
      <c r="Z35" s="158"/>
      <c r="AA35" s="158"/>
      <c r="AB35" s="158"/>
      <c r="AC35" s="161"/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445</v>
      </c>
      <c r="E36" s="125">
        <v>8.4</v>
      </c>
      <c r="F36" s="126">
        <v>3.2480000000000002</v>
      </c>
      <c r="G36" s="127">
        <v>34.583100000000002</v>
      </c>
      <c r="H36" s="124">
        <v>500</v>
      </c>
      <c r="I36" s="124">
        <v>505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118.483</v>
      </c>
      <c r="K36" s="129">
        <f t="shared" si="4"/>
        <v>7.9506934289183995E-4</v>
      </c>
      <c r="L36" s="129">
        <f t="shared" si="5"/>
        <v>-4.9823405760000004E-6</v>
      </c>
      <c r="M36" s="129">
        <f t="shared" si="6"/>
        <v>1.0268861033682388</v>
      </c>
      <c r="N36" s="130">
        <f t="shared" si="7"/>
        <v>118.50027849437301</v>
      </c>
      <c r="O36" s="129">
        <f t="shared" si="8"/>
        <v>0.99982558936096888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3.1097058654969398</v>
      </c>
      <c r="Q36" s="151">
        <f t="shared" si="0"/>
        <v>3.1933137388415092</v>
      </c>
      <c r="R36" s="132">
        <f t="shared" si="1"/>
        <v>138.87946395309334</v>
      </c>
      <c r="S36" s="132">
        <f t="shared" si="2"/>
        <v>135.2432986458397</v>
      </c>
      <c r="T36" s="158"/>
      <c r="U36" s="158"/>
      <c r="V36" s="158"/>
      <c r="W36" s="158"/>
      <c r="X36" s="158"/>
      <c r="Y36" s="158"/>
      <c r="Z36" s="158"/>
      <c r="AA36" s="158"/>
      <c r="AB36" s="158"/>
      <c r="AC36" s="161"/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447</v>
      </c>
      <c r="E37" s="125">
        <v>16.8</v>
      </c>
      <c r="F37" s="126">
        <v>2.9750000000000001</v>
      </c>
      <c r="G37" s="127">
        <v>35.673400000000001</v>
      </c>
      <c r="H37" s="124">
        <v>100</v>
      </c>
      <c r="I37" s="124">
        <v>101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115.16800000000001</v>
      </c>
      <c r="K37" s="129">
        <f t="shared" si="4"/>
        <v>7.7387542457088001E-4</v>
      </c>
      <c r="L37" s="129">
        <f t="shared" si="5"/>
        <v>-4.4735183040000008E-6</v>
      </c>
      <c r="M37" s="129">
        <f t="shared" si="6"/>
        <v>1.0260798547722831</v>
      </c>
      <c r="N37" s="130">
        <f t="shared" si="7"/>
        <v>115.186050741312</v>
      </c>
      <c r="O37" s="129">
        <f t="shared" si="8"/>
        <v>0.99881140772267429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2.9304602183528492</v>
      </c>
      <c r="Q37" s="151">
        <f t="shared" si="0"/>
        <v>3.0068861952634447</v>
      </c>
      <c r="R37" s="132">
        <f t="shared" si="1"/>
        <v>130.87435335163823</v>
      </c>
      <c r="S37" s="132">
        <f t="shared" si="2"/>
        <v>127.54792206760851</v>
      </c>
      <c r="T37" s="158"/>
      <c r="U37" s="158"/>
      <c r="V37" s="158"/>
      <c r="W37" s="158"/>
      <c r="X37" s="158"/>
      <c r="Y37" s="158"/>
      <c r="Z37" s="158"/>
      <c r="AA37" s="158"/>
      <c r="AB37" s="158"/>
      <c r="AC37" s="161"/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392</v>
      </c>
      <c r="E38" s="125">
        <v>18</v>
      </c>
      <c r="F38" s="126">
        <v>3.76</v>
      </c>
      <c r="G38" s="127">
        <v>35.811700000000002</v>
      </c>
      <c r="H38" s="124">
        <v>80</v>
      </c>
      <c r="I38" s="124">
        <v>81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120.36499999999999</v>
      </c>
      <c r="K38" s="129">
        <f t="shared" si="4"/>
        <v>7.7139679476000004E-4</v>
      </c>
      <c r="L38" s="129">
        <f t="shared" si="5"/>
        <v>-4.4198903999999997E-6</v>
      </c>
      <c r="M38" s="129">
        <f t="shared" si="6"/>
        <v>1.0258950143080434</v>
      </c>
      <c r="N38" s="130">
        <f t="shared" si="7"/>
        <v>120.384031752705</v>
      </c>
      <c r="O38" s="129">
        <f t="shared" si="8"/>
        <v>0.99859758310277646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3.544907558893438</v>
      </c>
      <c r="Q38" s="151">
        <f t="shared" si="0"/>
        <v>3.636702990851675</v>
      </c>
      <c r="R38" s="132">
        <f t="shared" si="1"/>
        <v>158.31557158018092</v>
      </c>
      <c r="S38" s="132">
        <f t="shared" si="2"/>
        <v>154.31946677990564</v>
      </c>
      <c r="T38" s="158"/>
      <c r="U38" s="158"/>
      <c r="V38" s="158"/>
      <c r="W38" s="158"/>
      <c r="X38" s="158"/>
      <c r="Y38" s="158"/>
      <c r="Z38" s="158"/>
      <c r="AA38" s="158"/>
      <c r="AB38" s="158"/>
      <c r="AC38" s="161"/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397</v>
      </c>
      <c r="E39" s="125">
        <v>20.100000000000001</v>
      </c>
      <c r="F39" s="126">
        <v>4.056</v>
      </c>
      <c r="G39" s="127">
        <v>36.121699999999997</v>
      </c>
      <c r="H39" s="124">
        <v>60</v>
      </c>
      <c r="I39" s="124">
        <v>61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118.962</v>
      </c>
      <c r="K39" s="129">
        <f t="shared" si="4"/>
        <v>7.6735028008486879E-4</v>
      </c>
      <c r="L39" s="129">
        <f t="shared" si="5"/>
        <v>-4.3375079460000002E-6</v>
      </c>
      <c r="M39" s="129">
        <f t="shared" si="6"/>
        <v>1.0255923686394282</v>
      </c>
      <c r="N39" s="130">
        <f t="shared" si="7"/>
        <v>118.98117869675401</v>
      </c>
      <c r="O39" s="129">
        <f t="shared" si="8"/>
        <v>0.99818563856729414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3.8709892119659917</v>
      </c>
      <c r="Q39" s="151">
        <f t="shared" si="0"/>
        <v>3.9700569948778748</v>
      </c>
      <c r="R39" s="132">
        <f t="shared" si="1"/>
        <v>172.87837820640118</v>
      </c>
      <c r="S39" s="132">
        <f t="shared" si="2"/>
        <v>168.56441554430165</v>
      </c>
      <c r="T39" s="158"/>
      <c r="U39" s="158"/>
      <c r="V39" s="158"/>
      <c r="W39" s="158"/>
      <c r="X39" s="158"/>
      <c r="Y39" s="158"/>
      <c r="Z39" s="158"/>
      <c r="AA39" s="158"/>
      <c r="AB39" s="158"/>
      <c r="AC39" s="161"/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398</v>
      </c>
      <c r="E40" s="125">
        <v>23.8</v>
      </c>
      <c r="F40" s="126">
        <v>4.8739999999999997</v>
      </c>
      <c r="G40" s="127">
        <v>36.223700000000001</v>
      </c>
      <c r="H40" s="124">
        <v>40</v>
      </c>
      <c r="I40" s="124">
        <v>41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118.586</v>
      </c>
      <c r="K40" s="129">
        <f t="shared" si="4"/>
        <v>7.6106192253878001E-4</v>
      </c>
      <c r="L40" s="129">
        <f t="shared" si="5"/>
        <v>-4.2278656240000005E-6</v>
      </c>
      <c r="M40" s="129">
        <f t="shared" si="6"/>
        <v>1.0246292373653525</v>
      </c>
      <c r="N40" s="130">
        <f t="shared" si="7"/>
        <v>118.60523903688201</v>
      </c>
      <c r="O40" s="129">
        <f t="shared" si="8"/>
        <v>0.9973485474847249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4.6696439839221622</v>
      </c>
      <c r="Q40" s="151">
        <f t="shared" si="0"/>
        <v>4.7846537540138714</v>
      </c>
      <c r="R40" s="132">
        <f t="shared" si="1"/>
        <v>208.54630032196374</v>
      </c>
      <c r="S40" s="132">
        <f t="shared" si="2"/>
        <v>203.53342723090995</v>
      </c>
      <c r="T40" s="158"/>
      <c r="U40" s="158"/>
      <c r="V40" s="158"/>
      <c r="W40" s="158"/>
      <c r="X40" s="158"/>
      <c r="Y40" s="158"/>
      <c r="Z40" s="158"/>
      <c r="AA40" s="158"/>
      <c r="AB40" s="158"/>
      <c r="AC40" s="161"/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399</v>
      </c>
      <c r="E41" s="125">
        <v>27.8</v>
      </c>
      <c r="F41" s="126">
        <v>4.5890000000000004</v>
      </c>
      <c r="G41" s="127">
        <v>34.328200000000002</v>
      </c>
      <c r="H41" s="124">
        <v>20</v>
      </c>
      <c r="I41" s="124">
        <v>20.5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113.43300000000001</v>
      </c>
      <c r="K41" s="129">
        <f t="shared" si="4"/>
        <v>7.5536798352758008E-4</v>
      </c>
      <c r="L41" s="129">
        <f t="shared" si="5"/>
        <v>-4.1602950639999997E-6</v>
      </c>
      <c r="M41" s="129">
        <f t="shared" si="6"/>
        <v>1.0219567592382548</v>
      </c>
      <c r="N41" s="130">
        <f t="shared" si="7"/>
        <v>113.44925290710601</v>
      </c>
      <c r="O41" s="129">
        <f t="shared" si="8"/>
        <v>0.99629375117609742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4.5990995562882278</v>
      </c>
      <c r="Q41" s="151">
        <f t="shared" si="0"/>
        <v>4.7000808779584125</v>
      </c>
      <c r="R41" s="132">
        <f t="shared" si="1"/>
        <v>205.39578618383223</v>
      </c>
      <c r="S41" s="132">
        <f t="shared" si="2"/>
        <v>200.98285404651557</v>
      </c>
      <c r="T41" s="158"/>
      <c r="U41" s="158"/>
      <c r="V41" s="158"/>
      <c r="W41" s="158"/>
      <c r="X41" s="158"/>
      <c r="Y41" s="158"/>
      <c r="Z41" s="158"/>
      <c r="AA41" s="158"/>
      <c r="AB41" s="158"/>
      <c r="AC41" s="161"/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401</v>
      </c>
      <c r="E42" s="125">
        <v>28</v>
      </c>
      <c r="F42" s="126">
        <v>4.8179999999999996</v>
      </c>
      <c r="G42" s="127">
        <v>34.325299999999999</v>
      </c>
      <c r="H42" s="124">
        <v>10</v>
      </c>
      <c r="I42" s="124">
        <v>10.5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119.398</v>
      </c>
      <c r="K42" s="129">
        <f t="shared" si="4"/>
        <v>7.5511149536000002E-4</v>
      </c>
      <c r="L42" s="129">
        <f t="shared" si="5"/>
        <v>-4.1583064E-6</v>
      </c>
      <c r="M42" s="129">
        <f t="shared" si="6"/>
        <v>1.02188954228478</v>
      </c>
      <c r="N42" s="130">
        <f t="shared" si="7"/>
        <v>119.415104121694</v>
      </c>
      <c r="O42" s="129">
        <f t="shared" si="8"/>
        <v>0.99623711905464207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4.5839843182444957</v>
      </c>
      <c r="Q42" s="151">
        <f t="shared" si="0"/>
        <v>4.6843256368114767</v>
      </c>
      <c r="R42" s="132">
        <f t="shared" si="1"/>
        <v>204.72073965279915</v>
      </c>
      <c r="S42" s="132">
        <f t="shared" si="2"/>
        <v>200.33548752742556</v>
      </c>
      <c r="T42" s="158"/>
      <c r="U42" s="158"/>
      <c r="V42" s="158"/>
      <c r="W42" s="158"/>
      <c r="X42" s="158"/>
      <c r="Y42" s="158"/>
      <c r="Z42" s="158"/>
      <c r="AA42" s="158"/>
      <c r="AB42" s="158"/>
      <c r="AC42" s="161"/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402</v>
      </c>
      <c r="E43" s="125">
        <v>27.9</v>
      </c>
      <c r="F43" s="126">
        <v>4.8120000000000003</v>
      </c>
      <c r="G43" s="127">
        <v>34.325600000000001</v>
      </c>
      <c r="H43" s="124">
        <v>0</v>
      </c>
      <c r="I43" s="124">
        <v>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119.29600000000001</v>
      </c>
      <c r="K43" s="129">
        <f t="shared" si="4"/>
        <v>7.5523941369100886E-4</v>
      </c>
      <c r="L43" s="129">
        <f t="shared" si="5"/>
        <v>-4.1592841860000002E-6</v>
      </c>
      <c r="M43" s="129">
        <f t="shared" si="6"/>
        <v>1.0219223233295509</v>
      </c>
      <c r="N43" s="130">
        <f t="shared" si="7"/>
        <v>119.31308986777601</v>
      </c>
      <c r="O43" s="129">
        <f t="shared" si="8"/>
        <v>0.9962654803449148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4.5822388706497383</v>
      </c>
      <c r="Q43" s="151">
        <f t="shared" si="0"/>
        <v>4.6826921927453578</v>
      </c>
      <c r="R43" s="132">
        <f t="shared" si="1"/>
        <v>204.6427879632173</v>
      </c>
      <c r="S43" s="132">
        <f t="shared" si="2"/>
        <v>200.25278173439392</v>
      </c>
      <c r="T43" s="158"/>
      <c r="U43" s="158"/>
      <c r="V43" s="158"/>
      <c r="W43" s="158"/>
      <c r="X43" s="158"/>
      <c r="Y43" s="158"/>
      <c r="Z43" s="158"/>
      <c r="AA43" s="158"/>
      <c r="AB43" s="158"/>
      <c r="AC43" s="161"/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403</v>
      </c>
      <c r="E44" s="125">
        <v>27.9</v>
      </c>
      <c r="F44" s="126">
        <v>4.7830000000000004</v>
      </c>
      <c r="G44" s="127">
        <v>34.326099999999997</v>
      </c>
      <c r="H44" s="124">
        <v>0</v>
      </c>
      <c r="I44" s="124">
        <v>1.5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118.544</v>
      </c>
      <c r="K44" s="129">
        <f t="shared" si="4"/>
        <v>7.5523941369100886E-4</v>
      </c>
      <c r="L44" s="129">
        <f t="shared" si="5"/>
        <v>-4.1592841860000002E-6</v>
      </c>
      <c r="M44" s="129">
        <f t="shared" si="6"/>
        <v>1.0219226992570551</v>
      </c>
      <c r="N44" s="130">
        <f t="shared" si="7"/>
        <v>118.560982731984</v>
      </c>
      <c r="O44" s="129">
        <f t="shared" si="8"/>
        <v>0.9962654803449148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4.5839243502878455</v>
      </c>
      <c r="Q44" s="151">
        <f t="shared" si="0"/>
        <v>4.6844163452362979</v>
      </c>
      <c r="R44" s="132">
        <f t="shared" si="1"/>
        <v>204.71806148385517</v>
      </c>
      <c r="S44" s="132">
        <f t="shared" si="2"/>
        <v>200.32636679142817</v>
      </c>
      <c r="T44" s="158"/>
      <c r="U44" s="175" t="s">
        <v>124</v>
      </c>
      <c r="V44" s="176"/>
      <c r="W44" s="177" t="s">
        <v>125</v>
      </c>
      <c r="X44" s="175"/>
      <c r="Y44" s="175" t="s">
        <v>126</v>
      </c>
      <c r="Z44" s="175"/>
      <c r="AA44" s="175" t="s">
        <v>127</v>
      </c>
      <c r="AB44" s="175"/>
      <c r="AC44" s="178" t="s">
        <v>128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44" t="s">
        <v>101</v>
      </c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6"/>
    </row>
  </sheetData>
  <dataConsolidate/>
  <mergeCells count="37">
    <mergeCell ref="C2:E2"/>
    <mergeCell ref="F2:T2"/>
    <mergeCell ref="C4:U4"/>
    <mergeCell ref="C6:E6"/>
    <mergeCell ref="F6:G6"/>
    <mergeCell ref="H6:J6"/>
    <mergeCell ref="P6:Q6"/>
    <mergeCell ref="S6:U6"/>
    <mergeCell ref="G8:H8"/>
    <mergeCell ref="Q8:R8"/>
    <mergeCell ref="G9:H9"/>
    <mergeCell ref="Q9:R9"/>
    <mergeCell ref="G10:H10"/>
    <mergeCell ref="Q10:R10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Z31:AA32"/>
    <mergeCell ref="AB31:AC32"/>
    <mergeCell ref="J31:J32"/>
    <mergeCell ref="K31:K32"/>
    <mergeCell ref="L31:L32"/>
    <mergeCell ref="M31:M32"/>
    <mergeCell ref="N31:N32"/>
    <mergeCell ref="O31:O32"/>
    <mergeCell ref="C61:S61"/>
    <mergeCell ref="P31:S32"/>
    <mergeCell ref="T31:U32"/>
    <mergeCell ref="V31:W32"/>
    <mergeCell ref="X31:Y32"/>
  </mergeCells>
  <dataValidations count="4">
    <dataValidation type="list" showInputMessage="1" showErrorMessage="1" promptTitle="Choix Cardinal" sqref="P9">
      <formula1>$M$8:$M$10</formula1>
    </dataValidation>
    <dataValidation type="list" showInputMessage="1" showErrorMessage="1" promptTitle="Choix Cardinal" sqref="P10">
      <formula1>$N$8:$N$10</formula1>
    </dataValidation>
    <dataValidation allowBlank="1" showErrorMessage="1" sqref="J30"/>
    <dataValidation type="list" allowBlank="1" showErrorMessage="1" sqref="I29">
      <formula1>$O$28:$O$30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1"/>
  <sheetViews>
    <sheetView topLeftCell="H4" zoomScaleNormal="100" workbookViewId="0">
      <selection activeCell="T34" sqref="T34:AC44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59" t="s">
        <v>54</v>
      </c>
      <c r="D2" s="260"/>
      <c r="E2" s="260"/>
      <c r="F2" s="251" t="s">
        <v>118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52" t="s">
        <v>117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4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20" t="s">
        <v>78</v>
      </c>
      <c r="D6" s="221"/>
      <c r="E6" s="221"/>
      <c r="F6" s="258">
        <v>43</v>
      </c>
      <c r="G6" s="258"/>
      <c r="H6" s="221" t="s">
        <v>77</v>
      </c>
      <c r="I6" s="221"/>
      <c r="J6" s="221"/>
      <c r="K6" s="121"/>
      <c r="L6" s="121"/>
      <c r="M6" s="121"/>
      <c r="N6" s="120"/>
      <c r="O6" s="121"/>
      <c r="P6" s="257">
        <v>1</v>
      </c>
      <c r="Q6" s="257"/>
      <c r="R6" s="206" t="s">
        <v>67</v>
      </c>
      <c r="S6" s="255">
        <v>39553</v>
      </c>
      <c r="T6" s="255"/>
      <c r="U6" s="256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38" t="s">
        <v>97</v>
      </c>
      <c r="H8" s="239"/>
      <c r="I8" s="207" t="s">
        <v>90</v>
      </c>
      <c r="J8" s="207" t="s">
        <v>86</v>
      </c>
      <c r="K8" s="105"/>
      <c r="L8" s="105"/>
      <c r="M8" s="105"/>
      <c r="N8" s="105"/>
      <c r="O8" s="109"/>
      <c r="P8" s="106" t="s">
        <v>92</v>
      </c>
      <c r="Q8" s="226" t="s">
        <v>87</v>
      </c>
      <c r="R8" s="227"/>
    </row>
    <row r="9" spans="3:23" ht="14.25" customHeight="1">
      <c r="C9" s="108"/>
      <c r="D9" s="87"/>
      <c r="G9" s="236" t="s">
        <v>88</v>
      </c>
      <c r="H9" s="237"/>
      <c r="I9" s="92">
        <v>2</v>
      </c>
      <c r="J9" s="93">
        <v>0</v>
      </c>
      <c r="K9" s="103" t="s">
        <v>91</v>
      </c>
      <c r="L9" s="104" t="str">
        <f>IF(P9=M9,"+","-")</f>
        <v>+</v>
      </c>
      <c r="M9" s="103" t="s">
        <v>32</v>
      </c>
      <c r="N9" s="103" t="s">
        <v>94</v>
      </c>
      <c r="O9" s="66" t="str">
        <f>IF(ISBLANK(I9),"",IF(ISBLANK(J9),"",IF(P9=M10,L9&amp;N11,N11)))</f>
        <v>2°0</v>
      </c>
      <c r="P9" s="93" t="s">
        <v>32</v>
      </c>
      <c r="Q9" s="224">
        <f>IF(ISBLANK(I9),"",IF(ISBLANK(J9),"",IF(J9&gt;60,"ERREUR !!",O11*(I9+(J9/60)))))</f>
        <v>2</v>
      </c>
      <c r="R9" s="225"/>
    </row>
    <row r="10" spans="3:23" ht="15" customHeight="1">
      <c r="C10" s="108"/>
      <c r="D10" s="87"/>
      <c r="G10" s="236" t="s">
        <v>89</v>
      </c>
      <c r="H10" s="237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24">
        <f>IF(ISBLANK(I10),"",IF(ISBLANK(J10),"",IF(J10&gt;60,"ERREUR !!",O12*(I10+(J10/60)))))</f>
        <v>-10</v>
      </c>
      <c r="R10" s="225"/>
      <c r="S10" s="85"/>
      <c r="T10" s="85"/>
    </row>
    <row r="11" spans="3:23">
      <c r="G11" s="232" t="s">
        <v>114</v>
      </c>
      <c r="H11" s="233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1</v>
      </c>
      <c r="P11" s="228" t="str">
        <f>TEXT(J11,"aaaa-mm-jj")&amp;"T"&amp;TEXT(J12,"hh:mm:ss")&amp;"z"</f>
        <v>2014-12-23T12:23:00z</v>
      </c>
      <c r="Q11" s="228"/>
      <c r="R11" s="229"/>
      <c r="T11" s="84"/>
      <c r="U11" s="84"/>
      <c r="V11" s="86"/>
      <c r="W11" s="86"/>
    </row>
    <row r="12" spans="3:23" ht="15.75" thickBot="1">
      <c r="G12" s="234"/>
      <c r="H12" s="235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30"/>
      <c r="Q12" s="230"/>
      <c r="R12" s="231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19" t="s">
        <v>100</v>
      </c>
      <c r="F29" s="219"/>
      <c r="G29" s="219"/>
      <c r="H29" s="219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205"/>
      <c r="F30" s="205"/>
      <c r="G30" s="205"/>
      <c r="H30" s="205"/>
      <c r="I30" s="205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7" t="s">
        <v>40</v>
      </c>
      <c r="D31" s="217" t="s">
        <v>59</v>
      </c>
      <c r="E31" s="217" t="s">
        <v>98</v>
      </c>
      <c r="F31" s="217" t="s">
        <v>96</v>
      </c>
      <c r="G31" s="217" t="s">
        <v>55</v>
      </c>
      <c r="H31" s="217" t="s">
        <v>119</v>
      </c>
      <c r="I31" s="240" t="s">
        <v>120</v>
      </c>
      <c r="J31" s="217" t="s">
        <v>106</v>
      </c>
      <c r="K31" s="217" t="s">
        <v>56</v>
      </c>
      <c r="L31" s="217" t="s">
        <v>57</v>
      </c>
      <c r="M31" s="217" t="s">
        <v>61</v>
      </c>
      <c r="N31" s="217" t="s">
        <v>60</v>
      </c>
      <c r="O31" s="217" t="s">
        <v>58</v>
      </c>
      <c r="P31" s="249" t="s">
        <v>116</v>
      </c>
      <c r="Q31" s="249"/>
      <c r="R31" s="249"/>
      <c r="S31" s="249"/>
      <c r="T31" s="222" t="s">
        <v>111</v>
      </c>
      <c r="U31" s="222"/>
      <c r="V31" s="222" t="s">
        <v>112</v>
      </c>
      <c r="W31" s="222"/>
      <c r="X31" s="222" t="s">
        <v>113</v>
      </c>
      <c r="Y31" s="222"/>
      <c r="Z31" s="222" t="s">
        <v>109</v>
      </c>
      <c r="AA31" s="222"/>
      <c r="AB31" s="222" t="s">
        <v>110</v>
      </c>
      <c r="AC31" s="242"/>
    </row>
    <row r="32" spans="3:29" ht="15.75" customHeight="1">
      <c r="C32" s="248"/>
      <c r="D32" s="218"/>
      <c r="E32" s="218"/>
      <c r="F32" s="218"/>
      <c r="G32" s="218"/>
      <c r="H32" s="218"/>
      <c r="I32" s="241"/>
      <c r="J32" s="218"/>
      <c r="K32" s="218"/>
      <c r="L32" s="218"/>
      <c r="M32" s="218"/>
      <c r="N32" s="218"/>
      <c r="O32" s="218"/>
      <c r="P32" s="250"/>
      <c r="Q32" s="250"/>
      <c r="R32" s="250"/>
      <c r="S32" s="250"/>
      <c r="T32" s="223"/>
      <c r="U32" s="223"/>
      <c r="V32" s="223"/>
      <c r="W32" s="223"/>
      <c r="X32" s="223"/>
      <c r="Y32" s="223"/>
      <c r="Z32" s="223"/>
      <c r="AA32" s="223"/>
      <c r="AB32" s="223"/>
      <c r="AC32" s="243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438</v>
      </c>
      <c r="E34" s="166">
        <v>6.2</v>
      </c>
      <c r="F34" s="167">
        <v>3.8559999999999999</v>
      </c>
      <c r="G34" s="168">
        <v>34.623699999999999</v>
      </c>
      <c r="H34" s="165">
        <v>1000</v>
      </c>
      <c r="I34" s="165">
        <v>1006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118.5</v>
      </c>
      <c r="K34" s="170">
        <f>IF(ISBLANK(E34),"",(0.000824493-(0.0000040899*E34)+(0.000000076438*E34^2)-(0.00000000082467*E34^3)+(0.0000000000053875*E34^4)))</f>
        <v>8.0188531551925993E-4</v>
      </c>
      <c r="L34" s="170">
        <f>IF(ISBLANK(E34),"",(-0.00000572466+(0.00000010227*E34)-(0.0000000016546*E34^2)))</f>
        <v>-5.1541888239999998E-6</v>
      </c>
      <c r="M34" s="170">
        <f>IF(ISBLANK(E34),"",IF(ISBLANK(G34),(O34+(K34*35)+(L34*35^1.5)+(0.00000048314*35^2)),(O34+(K34*G34)+(L34*G34^1.5)+(0.00000048314*G34^2))))</f>
        <v>1.0272298234333421</v>
      </c>
      <c r="N34" s="171">
        <f>IF(ISBLANK(D34),"",IF(ISBLANK(G34),J34*(1+0.00001*(35-20)),J34*(1+0.00001*(G34-20))))</f>
        <v>118.51732908450001</v>
      </c>
      <c r="O34" s="170">
        <f>IF(ISBLANK(E34),"",(0.999842594+(0.00006793952*E34)-(0.00000909529*E34^2)+(0.0000001001685*E34^3)-(0.000000001120083*E34^4)+(0.000000000006536332*E34^5)))</f>
        <v>0.99993647384387596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3.6940362814860923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3.7946242371873184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164.97566033116888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160.6024830741047</v>
      </c>
      <c r="T34" s="175" t="s">
        <v>124</v>
      </c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440</v>
      </c>
      <c r="E35" s="125">
        <v>6.4</v>
      </c>
      <c r="F35" s="126">
        <v>3.585</v>
      </c>
      <c r="G35" s="127">
        <v>34.619700000000002</v>
      </c>
      <c r="H35" s="124">
        <v>1000</v>
      </c>
      <c r="I35" s="124">
        <v>1006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110.842</v>
      </c>
      <c r="K35" s="129">
        <f t="shared" ref="K35:K56" si="4">IF(ISBLANK(E35),"",(0.000824493-(0.0000040899*E35)+(0.000000076438*E35^2)-(0.00000000082467*E35^3)+(0.0000000000053875*E35^4)))</f>
        <v>8.0124139691264008E-4</v>
      </c>
      <c r="L35" s="129">
        <f t="shared" ref="L35:L57" si="5">IF(ISBLANK(E35),"",(-0.00000572466+(0.00000010227*E35)-(0.0000000016546*E35^2)))</f>
        <v>-5.1379044160000003E-6</v>
      </c>
      <c r="M35" s="129">
        <f t="shared" ref="M35:M57" si="6">IF(ISBLANK(E35),"",IF(ISBLANK(G35),(O35+(K35*35)+(L35*35^1.5)+(0.00000048314*35^2)),(O35+(K35*G35)+(L35*G35^1.5)+(0.00000048314*G35^2))))</f>
        <v>1.0272005284305488</v>
      </c>
      <c r="N35" s="130">
        <f t="shared" ref="N35:N57" si="7">IF(ISBLANK(D35),"",IF(ISBLANK(G35),J35*(1+0.00001*(35-20)),J35*(1+0.00001*(G35-20))))</f>
        <v>110.858204767874</v>
      </c>
      <c r="O35" s="129">
        <f t="shared" ref="O35:O57" si="8">IF(ISBLANK(E35),"",(0.999842594+(0.00006793952*E35)-(0.00000909529*E35^2)+(0.0000001001685*E35^3)-(0.000000001120083*E35^4)+(0.000000000006536332*E35^5)))</f>
        <v>0.99992931341675173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3.6749604909222771</v>
      </c>
      <c r="Q35" s="151">
        <f t="shared" si="0"/>
        <v>3.7749213582367518</v>
      </c>
      <c r="R35" s="132">
        <f t="shared" si="1"/>
        <v>164.12373552458888</v>
      </c>
      <c r="S35" s="132">
        <f t="shared" si="2"/>
        <v>159.77769771531581</v>
      </c>
      <c r="T35" s="175" t="s">
        <v>124</v>
      </c>
      <c r="U35" s="175" t="s">
        <v>124</v>
      </c>
      <c r="V35" s="176"/>
      <c r="W35" s="177" t="s">
        <v>125</v>
      </c>
      <c r="X35" s="175"/>
      <c r="Y35" s="175" t="s">
        <v>126</v>
      </c>
      <c r="Z35" s="175"/>
      <c r="AA35" s="175" t="s">
        <v>127</v>
      </c>
      <c r="AB35" s="175"/>
      <c r="AC35" s="178" t="s">
        <v>128</v>
      </c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445</v>
      </c>
      <c r="E36" s="125">
        <v>8.4</v>
      </c>
      <c r="F36" s="126">
        <v>3.2480000000000002</v>
      </c>
      <c r="G36" s="127">
        <v>34.583100000000002</v>
      </c>
      <c r="H36" s="124">
        <v>500</v>
      </c>
      <c r="I36" s="124">
        <v>505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118.483</v>
      </c>
      <c r="K36" s="129">
        <f t="shared" si="4"/>
        <v>7.9506934289183995E-4</v>
      </c>
      <c r="L36" s="129">
        <f t="shared" si="5"/>
        <v>-4.9823405760000004E-6</v>
      </c>
      <c r="M36" s="129">
        <f t="shared" si="6"/>
        <v>1.0268861033682388</v>
      </c>
      <c r="N36" s="130">
        <f t="shared" si="7"/>
        <v>118.50027849437301</v>
      </c>
      <c r="O36" s="129">
        <f t="shared" si="8"/>
        <v>0.99982558936096888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3.1097058654969398</v>
      </c>
      <c r="Q36" s="151">
        <f t="shared" si="0"/>
        <v>3.1933137388415092</v>
      </c>
      <c r="R36" s="132">
        <f t="shared" si="1"/>
        <v>138.87946395309334</v>
      </c>
      <c r="S36" s="132">
        <f t="shared" si="2"/>
        <v>135.2432986458397</v>
      </c>
      <c r="T36" s="175" t="s">
        <v>129</v>
      </c>
      <c r="U36" s="175" t="s">
        <v>129</v>
      </c>
      <c r="V36" s="158"/>
      <c r="W36" s="177" t="s">
        <v>137</v>
      </c>
      <c r="X36" s="158"/>
      <c r="Y36" s="175" t="s">
        <v>145</v>
      </c>
      <c r="Z36" s="158"/>
      <c r="AA36" s="175" t="s">
        <v>153</v>
      </c>
      <c r="AB36" s="158"/>
      <c r="AC36" s="178" t="s">
        <v>161</v>
      </c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447</v>
      </c>
      <c r="E37" s="125">
        <v>16.8</v>
      </c>
      <c r="F37" s="126">
        <v>2.9750000000000001</v>
      </c>
      <c r="G37" s="127">
        <v>35.673400000000001</v>
      </c>
      <c r="H37" s="124">
        <v>100</v>
      </c>
      <c r="I37" s="124">
        <v>101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115.16800000000001</v>
      </c>
      <c r="K37" s="129">
        <f t="shared" si="4"/>
        <v>7.7387542457088001E-4</v>
      </c>
      <c r="L37" s="129">
        <f t="shared" si="5"/>
        <v>-4.4735183040000008E-6</v>
      </c>
      <c r="M37" s="129">
        <f t="shared" si="6"/>
        <v>1.0260798547722831</v>
      </c>
      <c r="N37" s="130">
        <f t="shared" si="7"/>
        <v>115.186050741312</v>
      </c>
      <c r="O37" s="129">
        <f t="shared" si="8"/>
        <v>0.99881140772267429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2.9304602183528492</v>
      </c>
      <c r="Q37" s="151">
        <f t="shared" si="0"/>
        <v>3.0068861952634447</v>
      </c>
      <c r="R37" s="132">
        <f t="shared" si="1"/>
        <v>130.87435335163823</v>
      </c>
      <c r="S37" s="132">
        <f t="shared" si="2"/>
        <v>127.54792206760851</v>
      </c>
      <c r="T37" s="175" t="s">
        <v>130</v>
      </c>
      <c r="U37" s="175" t="s">
        <v>130</v>
      </c>
      <c r="V37" s="158"/>
      <c r="W37" s="177" t="s">
        <v>138</v>
      </c>
      <c r="X37" s="158"/>
      <c r="Y37" s="175" t="s">
        <v>146</v>
      </c>
      <c r="Z37" s="158"/>
      <c r="AA37" s="175" t="s">
        <v>154</v>
      </c>
      <c r="AB37" s="158"/>
      <c r="AC37" s="178" t="s">
        <v>162</v>
      </c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392</v>
      </c>
      <c r="E38" s="125">
        <v>18</v>
      </c>
      <c r="F38" s="126">
        <v>3.76</v>
      </c>
      <c r="G38" s="127">
        <v>35.811700000000002</v>
      </c>
      <c r="H38" s="124">
        <v>80</v>
      </c>
      <c r="I38" s="124">
        <v>81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120.36499999999999</v>
      </c>
      <c r="K38" s="129">
        <f t="shared" si="4"/>
        <v>7.7139679476000004E-4</v>
      </c>
      <c r="L38" s="129">
        <f t="shared" si="5"/>
        <v>-4.4198903999999997E-6</v>
      </c>
      <c r="M38" s="129">
        <f t="shared" si="6"/>
        <v>1.0258950143080434</v>
      </c>
      <c r="N38" s="130">
        <f t="shared" si="7"/>
        <v>120.384031752705</v>
      </c>
      <c r="O38" s="129">
        <f t="shared" si="8"/>
        <v>0.99859758310277646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3.544907558893438</v>
      </c>
      <c r="Q38" s="151">
        <f t="shared" si="0"/>
        <v>3.636702990851675</v>
      </c>
      <c r="R38" s="132">
        <f t="shared" si="1"/>
        <v>158.31557158018092</v>
      </c>
      <c r="S38" s="132">
        <f t="shared" si="2"/>
        <v>154.31946677990564</v>
      </c>
      <c r="T38" s="175" t="s">
        <v>131</v>
      </c>
      <c r="U38" s="175" t="s">
        <v>131</v>
      </c>
      <c r="V38" s="158"/>
      <c r="W38" s="177" t="s">
        <v>139</v>
      </c>
      <c r="X38" s="158"/>
      <c r="Y38" s="175" t="s">
        <v>147</v>
      </c>
      <c r="Z38" s="158"/>
      <c r="AA38" s="175" t="s">
        <v>155</v>
      </c>
      <c r="AB38" s="158"/>
      <c r="AC38" s="178" t="s">
        <v>163</v>
      </c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397</v>
      </c>
      <c r="E39" s="125">
        <v>20.100000000000001</v>
      </c>
      <c r="F39" s="126">
        <v>4.056</v>
      </c>
      <c r="G39" s="127">
        <v>36.121699999999997</v>
      </c>
      <c r="H39" s="124">
        <v>60</v>
      </c>
      <c r="I39" s="124">
        <v>61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118.962</v>
      </c>
      <c r="K39" s="129">
        <f t="shared" si="4"/>
        <v>7.6735028008486879E-4</v>
      </c>
      <c r="L39" s="129">
        <f t="shared" si="5"/>
        <v>-4.3375079460000002E-6</v>
      </c>
      <c r="M39" s="129">
        <f t="shared" si="6"/>
        <v>1.0255923686394282</v>
      </c>
      <c r="N39" s="130">
        <f t="shared" si="7"/>
        <v>118.98117869675401</v>
      </c>
      <c r="O39" s="129">
        <f t="shared" si="8"/>
        <v>0.99818563856729414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3.8709892119659917</v>
      </c>
      <c r="Q39" s="151">
        <f t="shared" si="0"/>
        <v>3.9700569948778748</v>
      </c>
      <c r="R39" s="132">
        <f t="shared" si="1"/>
        <v>172.87837820640118</v>
      </c>
      <c r="S39" s="132">
        <f t="shared" si="2"/>
        <v>168.56441554430165</v>
      </c>
      <c r="T39" s="175" t="s">
        <v>132</v>
      </c>
      <c r="U39" s="175" t="s">
        <v>132</v>
      </c>
      <c r="V39" s="158"/>
      <c r="W39" s="177" t="s">
        <v>140</v>
      </c>
      <c r="X39" s="158"/>
      <c r="Y39" s="175" t="s">
        <v>148</v>
      </c>
      <c r="Z39" s="158"/>
      <c r="AA39" s="175" t="s">
        <v>156</v>
      </c>
      <c r="AB39" s="158"/>
      <c r="AC39" s="178" t="s">
        <v>164</v>
      </c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398</v>
      </c>
      <c r="E40" s="125">
        <v>23.8</v>
      </c>
      <c r="F40" s="126">
        <v>4.8739999999999997</v>
      </c>
      <c r="G40" s="127">
        <v>36.223700000000001</v>
      </c>
      <c r="H40" s="124">
        <v>40</v>
      </c>
      <c r="I40" s="124">
        <v>41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118.586</v>
      </c>
      <c r="K40" s="129">
        <f t="shared" si="4"/>
        <v>7.6106192253878001E-4</v>
      </c>
      <c r="L40" s="129">
        <f t="shared" si="5"/>
        <v>-4.2278656240000005E-6</v>
      </c>
      <c r="M40" s="129">
        <f t="shared" si="6"/>
        <v>1.0246292373653525</v>
      </c>
      <c r="N40" s="130">
        <f t="shared" si="7"/>
        <v>118.60523903688201</v>
      </c>
      <c r="O40" s="129">
        <f t="shared" si="8"/>
        <v>0.9973485474847249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4.6696439839221622</v>
      </c>
      <c r="Q40" s="151">
        <f t="shared" si="0"/>
        <v>4.7846537540138714</v>
      </c>
      <c r="R40" s="132">
        <f t="shared" si="1"/>
        <v>208.54630032196374</v>
      </c>
      <c r="S40" s="132">
        <f t="shared" si="2"/>
        <v>203.53342723090995</v>
      </c>
      <c r="T40" s="175" t="s">
        <v>133</v>
      </c>
      <c r="U40" s="175" t="s">
        <v>133</v>
      </c>
      <c r="V40" s="158"/>
      <c r="W40" s="177" t="s">
        <v>141</v>
      </c>
      <c r="X40" s="158"/>
      <c r="Y40" s="175" t="s">
        <v>149</v>
      </c>
      <c r="Z40" s="158"/>
      <c r="AA40" s="175" t="s">
        <v>157</v>
      </c>
      <c r="AB40" s="158"/>
      <c r="AC40" s="178" t="s">
        <v>165</v>
      </c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399</v>
      </c>
      <c r="E41" s="125">
        <v>27.8</v>
      </c>
      <c r="F41" s="126">
        <v>4.5890000000000004</v>
      </c>
      <c r="G41" s="127">
        <v>34.328200000000002</v>
      </c>
      <c r="H41" s="124">
        <v>20</v>
      </c>
      <c r="I41" s="124">
        <v>20.5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113.43300000000001</v>
      </c>
      <c r="K41" s="129">
        <f t="shared" si="4"/>
        <v>7.5536798352758008E-4</v>
      </c>
      <c r="L41" s="129">
        <f t="shared" si="5"/>
        <v>-4.1602950639999997E-6</v>
      </c>
      <c r="M41" s="129">
        <f t="shared" si="6"/>
        <v>1.0219567592382548</v>
      </c>
      <c r="N41" s="130">
        <f t="shared" si="7"/>
        <v>113.44925290710601</v>
      </c>
      <c r="O41" s="129">
        <f t="shared" si="8"/>
        <v>0.99629375117609742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4.5990995562882278</v>
      </c>
      <c r="Q41" s="151">
        <f t="shared" si="0"/>
        <v>4.7000808779584125</v>
      </c>
      <c r="R41" s="132">
        <f t="shared" si="1"/>
        <v>205.39578618383223</v>
      </c>
      <c r="S41" s="132">
        <f t="shared" si="2"/>
        <v>200.98285404651557</v>
      </c>
      <c r="T41" s="175" t="s">
        <v>134</v>
      </c>
      <c r="U41" s="175" t="s">
        <v>134</v>
      </c>
      <c r="V41" s="158"/>
      <c r="W41" s="177" t="s">
        <v>142</v>
      </c>
      <c r="X41" s="158"/>
      <c r="Y41" s="175" t="s">
        <v>150</v>
      </c>
      <c r="Z41" s="158"/>
      <c r="AA41" s="175" t="s">
        <v>158</v>
      </c>
      <c r="AB41" s="158"/>
      <c r="AC41" s="178" t="s">
        <v>166</v>
      </c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401</v>
      </c>
      <c r="E42" s="125">
        <v>28</v>
      </c>
      <c r="F42" s="126">
        <v>4.8179999999999996</v>
      </c>
      <c r="G42" s="127">
        <v>34.325299999999999</v>
      </c>
      <c r="H42" s="124">
        <v>10</v>
      </c>
      <c r="I42" s="124">
        <v>10.5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119.398</v>
      </c>
      <c r="K42" s="129">
        <f t="shared" si="4"/>
        <v>7.5511149536000002E-4</v>
      </c>
      <c r="L42" s="129">
        <f t="shared" si="5"/>
        <v>-4.1583064E-6</v>
      </c>
      <c r="M42" s="129">
        <f t="shared" si="6"/>
        <v>1.02188954228478</v>
      </c>
      <c r="N42" s="130">
        <f t="shared" si="7"/>
        <v>119.415104121694</v>
      </c>
      <c r="O42" s="129">
        <f t="shared" si="8"/>
        <v>0.99623711905464207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4.5839843182444957</v>
      </c>
      <c r="Q42" s="151">
        <f t="shared" si="0"/>
        <v>4.6843256368114767</v>
      </c>
      <c r="R42" s="132">
        <f t="shared" si="1"/>
        <v>204.72073965279915</v>
      </c>
      <c r="S42" s="132">
        <f t="shared" si="2"/>
        <v>200.33548752742556</v>
      </c>
      <c r="T42" s="175" t="s">
        <v>135</v>
      </c>
      <c r="U42" s="175" t="s">
        <v>135</v>
      </c>
      <c r="V42" s="158"/>
      <c r="W42" s="177" t="s">
        <v>143</v>
      </c>
      <c r="X42" s="158"/>
      <c r="Y42" s="175" t="s">
        <v>151</v>
      </c>
      <c r="Z42" s="158"/>
      <c r="AA42" s="175" t="s">
        <v>159</v>
      </c>
      <c r="AB42" s="158"/>
      <c r="AC42" s="178" t="s">
        <v>167</v>
      </c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402</v>
      </c>
      <c r="E43" s="125">
        <v>27.9</v>
      </c>
      <c r="F43" s="126">
        <v>4.8120000000000003</v>
      </c>
      <c r="G43" s="127">
        <v>34.325600000000001</v>
      </c>
      <c r="H43" s="124">
        <v>0</v>
      </c>
      <c r="I43" s="124">
        <v>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119.29600000000001</v>
      </c>
      <c r="K43" s="129">
        <f t="shared" si="4"/>
        <v>7.5523941369100886E-4</v>
      </c>
      <c r="L43" s="129">
        <f t="shared" si="5"/>
        <v>-4.1592841860000002E-6</v>
      </c>
      <c r="M43" s="129">
        <f t="shared" si="6"/>
        <v>1.0219223233295509</v>
      </c>
      <c r="N43" s="130">
        <f t="shared" si="7"/>
        <v>119.31308986777601</v>
      </c>
      <c r="O43" s="129">
        <f t="shared" si="8"/>
        <v>0.9962654803449148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4.5822388706497383</v>
      </c>
      <c r="Q43" s="151">
        <f t="shared" si="0"/>
        <v>4.6826921927453578</v>
      </c>
      <c r="R43" s="132">
        <f t="shared" si="1"/>
        <v>204.6427879632173</v>
      </c>
      <c r="S43" s="132">
        <f t="shared" si="2"/>
        <v>200.25278173439392</v>
      </c>
      <c r="T43" s="175" t="s">
        <v>136</v>
      </c>
      <c r="U43" s="175" t="s">
        <v>136</v>
      </c>
      <c r="V43" s="176"/>
      <c r="W43" s="177" t="s">
        <v>144</v>
      </c>
      <c r="X43" s="175"/>
      <c r="Y43" s="175" t="s">
        <v>152</v>
      </c>
      <c r="Z43" s="175"/>
      <c r="AA43" s="175" t="s">
        <v>160</v>
      </c>
      <c r="AB43" s="175"/>
      <c r="AC43" s="178" t="s">
        <v>168</v>
      </c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403</v>
      </c>
      <c r="E44" s="125">
        <v>27.9</v>
      </c>
      <c r="F44" s="126">
        <v>4.7830000000000004</v>
      </c>
      <c r="G44" s="127">
        <v>34.326099999999997</v>
      </c>
      <c r="H44" s="124">
        <v>0</v>
      </c>
      <c r="I44" s="124">
        <v>1.5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118.544</v>
      </c>
      <c r="K44" s="129">
        <f t="shared" si="4"/>
        <v>7.5523941369100886E-4</v>
      </c>
      <c r="L44" s="129">
        <f t="shared" si="5"/>
        <v>-4.1592841860000002E-6</v>
      </c>
      <c r="M44" s="129">
        <f t="shared" si="6"/>
        <v>1.0219226992570551</v>
      </c>
      <c r="N44" s="130">
        <f t="shared" si="7"/>
        <v>118.560982731984</v>
      </c>
      <c r="O44" s="129">
        <f t="shared" si="8"/>
        <v>0.9962654803449148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4.5839243502878455</v>
      </c>
      <c r="Q44" s="151">
        <f t="shared" si="0"/>
        <v>4.6844163452362979</v>
      </c>
      <c r="R44" s="132">
        <f t="shared" si="1"/>
        <v>204.71806148385517</v>
      </c>
      <c r="S44" s="132">
        <f t="shared" si="2"/>
        <v>200.32636679142817</v>
      </c>
      <c r="T44" s="175" t="s">
        <v>136</v>
      </c>
      <c r="U44" s="175" t="s">
        <v>136</v>
      </c>
      <c r="V44" s="176"/>
      <c r="W44" s="177" t="s">
        <v>144</v>
      </c>
      <c r="X44" s="175"/>
      <c r="Y44" s="175" t="s">
        <v>152</v>
      </c>
      <c r="Z44" s="175"/>
      <c r="AA44" s="175" t="s">
        <v>160</v>
      </c>
      <c r="AB44" s="175"/>
      <c r="AC44" s="178" t="s">
        <v>168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44" t="s">
        <v>101</v>
      </c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6"/>
    </row>
  </sheetData>
  <dataConsolidate/>
  <mergeCells count="37">
    <mergeCell ref="C2:E2"/>
    <mergeCell ref="F2:T2"/>
    <mergeCell ref="C4:U4"/>
    <mergeCell ref="C6:E6"/>
    <mergeCell ref="F6:G6"/>
    <mergeCell ref="H6:J6"/>
    <mergeCell ref="P6:Q6"/>
    <mergeCell ref="S6:U6"/>
    <mergeCell ref="G8:H8"/>
    <mergeCell ref="Q8:R8"/>
    <mergeCell ref="G9:H9"/>
    <mergeCell ref="Q9:R9"/>
    <mergeCell ref="G10:H10"/>
    <mergeCell ref="Q10:R10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Z31:AA32"/>
    <mergeCell ref="AB31:AC32"/>
    <mergeCell ref="J31:J32"/>
    <mergeCell ref="K31:K32"/>
    <mergeCell ref="L31:L32"/>
    <mergeCell ref="M31:M32"/>
    <mergeCell ref="N31:N32"/>
    <mergeCell ref="O31:O32"/>
    <mergeCell ref="C61:S61"/>
    <mergeCell ref="P31:S32"/>
    <mergeCell ref="T31:U32"/>
    <mergeCell ref="V31:W32"/>
    <mergeCell ref="X31:Y32"/>
  </mergeCells>
  <dataValidations disablePrompts="1" count="4">
    <dataValidation type="list" allowBlank="1" showErrorMessage="1" sqref="I29">
      <formula1>$O$28:$O$30</formula1>
    </dataValidation>
    <dataValidation allowBlank="1" showErrorMessage="1" sqref="J30"/>
    <dataValidation type="list" showInputMessage="1" showErrorMessage="1" promptTitle="Choix Cardinal" sqref="P10">
      <formula1>$N$8:$N$10</formula1>
    </dataValidation>
    <dataValidation type="list" showInputMessage="1" showErrorMessage="1" promptTitle="Choix Cardinal" sqref="P9">
      <formula1>$M$8:$M$10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V623"/>
  <sheetViews>
    <sheetView workbookViewId="0">
      <selection activeCell="F4" sqref="F4"/>
    </sheetView>
  </sheetViews>
  <sheetFormatPr baseColWidth="10" defaultRowHeight="15"/>
  <cols>
    <col min="1" max="1" width="17" bestFit="1" customWidth="1"/>
    <col min="2" max="2" width="2.7109375" customWidth="1"/>
    <col min="3" max="3" width="9.85546875" customWidth="1"/>
  </cols>
  <sheetData>
    <row r="1" spans="1:8" ht="21">
      <c r="B1" s="19" t="s">
        <v>38</v>
      </c>
      <c r="D1" s="55"/>
      <c r="E1" s="55"/>
      <c r="F1" s="55"/>
      <c r="G1" s="55"/>
      <c r="H1" s="55"/>
    </row>
    <row r="2" spans="1:8" ht="15.75" thickBot="1"/>
    <row r="3" spans="1:8">
      <c r="A3" s="68" t="s">
        <v>39</v>
      </c>
      <c r="B3" s="261"/>
      <c r="C3" s="69" t="s">
        <v>15</v>
      </c>
      <c r="D3" s="263" t="s">
        <v>73</v>
      </c>
      <c r="E3" s="265" t="s">
        <v>121</v>
      </c>
    </row>
    <row r="4" spans="1:8" ht="15.75" thickBot="1">
      <c r="A4" s="101"/>
      <c r="B4" s="262"/>
      <c r="C4" s="100" t="s">
        <v>41</v>
      </c>
      <c r="D4" s="264"/>
      <c r="E4" s="266"/>
    </row>
    <row r="5" spans="1:8" s="52" customFormat="1">
      <c r="A5" s="115">
        <v>26</v>
      </c>
      <c r="B5" s="67">
        <f t="shared" ref="B5:B68" si="0">IF(D5="x",0,IF(C5&lt;1,0,IF(C5&gt;1,1)))</f>
        <v>1</v>
      </c>
      <c r="C5" s="116">
        <v>128.22399999999999</v>
      </c>
      <c r="D5" s="208"/>
      <c r="E5" s="213" t="s">
        <v>107</v>
      </c>
    </row>
    <row r="6" spans="1:8" s="52" customFormat="1" ht="15.75" thickBot="1">
      <c r="A6" s="154">
        <v>27</v>
      </c>
      <c r="B6" s="67">
        <f t="shared" si="0"/>
        <v>0</v>
      </c>
      <c r="C6" s="155"/>
      <c r="D6" s="209"/>
      <c r="E6" s="213" t="s">
        <v>107</v>
      </c>
    </row>
    <row r="7" spans="1:8" s="52" customFormat="1">
      <c r="A7" s="115">
        <v>28</v>
      </c>
      <c r="B7" s="67">
        <f t="shared" si="0"/>
        <v>0</v>
      </c>
      <c r="C7" s="155"/>
      <c r="D7" s="209"/>
      <c r="E7" s="213" t="s">
        <v>107</v>
      </c>
    </row>
    <row r="8" spans="1:8" s="52" customFormat="1" ht="15.75" thickBot="1">
      <c r="A8" s="154">
        <v>29</v>
      </c>
      <c r="B8" s="67">
        <f t="shared" si="0"/>
        <v>0</v>
      </c>
      <c r="C8" s="155"/>
      <c r="D8" s="209"/>
      <c r="E8" s="213" t="s">
        <v>107</v>
      </c>
    </row>
    <row r="9" spans="1:8" s="52" customFormat="1">
      <c r="A9" s="115">
        <v>30</v>
      </c>
      <c r="B9" s="67">
        <f t="shared" si="0"/>
        <v>0</v>
      </c>
      <c r="C9" s="155"/>
      <c r="D9" s="209"/>
      <c r="E9" s="213" t="s">
        <v>107</v>
      </c>
    </row>
    <row r="10" spans="1:8" s="52" customFormat="1">
      <c r="A10" s="154">
        <v>31</v>
      </c>
      <c r="B10" s="67">
        <f t="shared" si="0"/>
        <v>0</v>
      </c>
      <c r="C10" s="155"/>
      <c r="D10" s="209"/>
      <c r="E10" s="213" t="s">
        <v>107</v>
      </c>
    </row>
    <row r="11" spans="1:8" s="52" customFormat="1">
      <c r="A11" s="117">
        <v>32</v>
      </c>
      <c r="B11" s="67">
        <f t="shared" si="0"/>
        <v>1</v>
      </c>
      <c r="C11" s="102">
        <v>125.283</v>
      </c>
      <c r="D11" s="210"/>
      <c r="E11" s="213" t="s">
        <v>107</v>
      </c>
    </row>
    <row r="12" spans="1:8" s="52" customFormat="1">
      <c r="A12" s="154">
        <v>33</v>
      </c>
      <c r="B12" s="67">
        <f t="shared" si="0"/>
        <v>0</v>
      </c>
      <c r="C12" s="102"/>
      <c r="D12" s="210"/>
      <c r="E12" s="213" t="s">
        <v>107</v>
      </c>
    </row>
    <row r="13" spans="1:8" s="52" customFormat="1">
      <c r="A13" s="117">
        <v>34</v>
      </c>
      <c r="B13" s="67">
        <f t="shared" si="0"/>
        <v>0</v>
      </c>
      <c r="C13" s="102"/>
      <c r="D13" s="210"/>
      <c r="E13" s="213" t="s">
        <v>107</v>
      </c>
    </row>
    <row r="14" spans="1:8" s="52" customFormat="1">
      <c r="A14" s="154">
        <v>35</v>
      </c>
      <c r="B14" s="67">
        <f t="shared" si="0"/>
        <v>0</v>
      </c>
      <c r="C14" s="102"/>
      <c r="D14" s="210"/>
      <c r="E14" s="213" t="s">
        <v>107</v>
      </c>
    </row>
    <row r="15" spans="1:8" s="52" customFormat="1">
      <c r="A15" s="117">
        <v>36</v>
      </c>
      <c r="B15" s="67">
        <f t="shared" si="0"/>
        <v>0</v>
      </c>
      <c r="C15" s="102"/>
      <c r="D15" s="210"/>
      <c r="E15" s="213" t="s">
        <v>107</v>
      </c>
    </row>
    <row r="16" spans="1:8" s="52" customFormat="1">
      <c r="A16" s="154">
        <v>37</v>
      </c>
      <c r="B16" s="67">
        <f t="shared" si="0"/>
        <v>0</v>
      </c>
      <c r="C16" s="102"/>
      <c r="D16" s="210"/>
      <c r="E16" s="213" t="s">
        <v>107</v>
      </c>
    </row>
    <row r="17" spans="1:5" s="52" customFormat="1">
      <c r="A17" s="117">
        <v>38</v>
      </c>
      <c r="B17" s="67">
        <f t="shared" si="0"/>
        <v>0</v>
      </c>
      <c r="C17" s="102"/>
      <c r="D17" s="210"/>
      <c r="E17" s="213" t="s">
        <v>107</v>
      </c>
    </row>
    <row r="18" spans="1:5" s="52" customFormat="1">
      <c r="A18" s="154">
        <v>39</v>
      </c>
      <c r="B18" s="67">
        <f t="shared" si="0"/>
        <v>0</v>
      </c>
      <c r="C18" s="102"/>
      <c r="D18" s="210"/>
      <c r="E18" s="213" t="s">
        <v>107</v>
      </c>
    </row>
    <row r="19" spans="1:5" s="52" customFormat="1">
      <c r="A19" s="117">
        <v>40</v>
      </c>
      <c r="B19" s="67">
        <f t="shared" si="0"/>
        <v>1</v>
      </c>
      <c r="C19" s="102">
        <v>122.33499999999999</v>
      </c>
      <c r="D19" s="210"/>
      <c r="E19" s="213" t="s">
        <v>107</v>
      </c>
    </row>
    <row r="20" spans="1:5" s="52" customFormat="1">
      <c r="A20" s="154">
        <v>41</v>
      </c>
      <c r="B20" s="67">
        <f t="shared" si="0"/>
        <v>0</v>
      </c>
      <c r="C20" s="102"/>
      <c r="D20" s="210"/>
      <c r="E20" s="213" t="s">
        <v>107</v>
      </c>
    </row>
    <row r="21" spans="1:5" s="52" customFormat="1">
      <c r="A21" s="117">
        <v>42</v>
      </c>
      <c r="B21" s="67">
        <f t="shared" si="0"/>
        <v>0</v>
      </c>
      <c r="C21" s="102"/>
      <c r="D21" s="210"/>
      <c r="E21" s="213" t="s">
        <v>107</v>
      </c>
    </row>
    <row r="22" spans="1:5" s="52" customFormat="1">
      <c r="A22" s="154">
        <v>43</v>
      </c>
      <c r="B22" s="67">
        <f t="shared" si="0"/>
        <v>0</v>
      </c>
      <c r="C22" s="102"/>
      <c r="D22" s="210"/>
      <c r="E22" s="213" t="s">
        <v>107</v>
      </c>
    </row>
    <row r="23" spans="1:5" s="52" customFormat="1">
      <c r="A23" s="117">
        <v>44</v>
      </c>
      <c r="B23" s="67">
        <f t="shared" si="0"/>
        <v>1</v>
      </c>
      <c r="C23" s="102">
        <v>129.67099999999999</v>
      </c>
      <c r="D23" s="210"/>
      <c r="E23" s="213" t="s">
        <v>107</v>
      </c>
    </row>
    <row r="24" spans="1:5" s="52" customFormat="1">
      <c r="A24" s="154">
        <v>45</v>
      </c>
      <c r="B24" s="67">
        <f t="shared" si="0"/>
        <v>0</v>
      </c>
      <c r="C24" s="102"/>
      <c r="D24" s="210"/>
      <c r="E24" s="213" t="s">
        <v>107</v>
      </c>
    </row>
    <row r="25" spans="1:5" s="52" customFormat="1">
      <c r="A25" s="117">
        <v>46</v>
      </c>
      <c r="B25" s="67">
        <f t="shared" si="0"/>
        <v>0</v>
      </c>
      <c r="C25" s="102"/>
      <c r="D25" s="210"/>
      <c r="E25" s="213" t="s">
        <v>107</v>
      </c>
    </row>
    <row r="26" spans="1:5" s="52" customFormat="1">
      <c r="A26" s="154">
        <v>47</v>
      </c>
      <c r="B26" s="67">
        <f t="shared" si="0"/>
        <v>0</v>
      </c>
      <c r="C26" s="102"/>
      <c r="D26" s="210"/>
      <c r="E26" s="213" t="s">
        <v>107</v>
      </c>
    </row>
    <row r="27" spans="1:5" s="52" customFormat="1">
      <c r="A27" s="117">
        <v>48</v>
      </c>
      <c r="B27" s="67">
        <f t="shared" si="0"/>
        <v>0</v>
      </c>
      <c r="C27" s="102"/>
      <c r="D27" s="210"/>
      <c r="E27" s="213" t="s">
        <v>107</v>
      </c>
    </row>
    <row r="28" spans="1:5" s="52" customFormat="1">
      <c r="A28" s="154">
        <v>49</v>
      </c>
      <c r="B28" s="67">
        <f t="shared" si="0"/>
        <v>0</v>
      </c>
      <c r="C28" s="102"/>
      <c r="D28" s="210"/>
      <c r="E28" s="213" t="s">
        <v>107</v>
      </c>
    </row>
    <row r="29" spans="1:5" s="52" customFormat="1">
      <c r="A29" s="117">
        <v>50</v>
      </c>
      <c r="B29" s="67">
        <f t="shared" si="0"/>
        <v>0</v>
      </c>
      <c r="C29" s="102"/>
      <c r="D29" s="210"/>
      <c r="E29" s="213" t="s">
        <v>107</v>
      </c>
    </row>
    <row r="30" spans="1:5" s="52" customFormat="1">
      <c r="A30" s="154">
        <v>51</v>
      </c>
      <c r="B30" s="67">
        <f t="shared" si="0"/>
        <v>0</v>
      </c>
      <c r="C30" s="102"/>
      <c r="D30" s="210"/>
      <c r="E30" s="213" t="s">
        <v>107</v>
      </c>
    </row>
    <row r="31" spans="1:5" s="52" customFormat="1">
      <c r="A31" s="117">
        <v>52</v>
      </c>
      <c r="B31" s="67">
        <f t="shared" si="0"/>
        <v>0</v>
      </c>
      <c r="C31" s="102"/>
      <c r="D31" s="210"/>
      <c r="E31" s="213" t="s">
        <v>107</v>
      </c>
    </row>
    <row r="32" spans="1:5" s="52" customFormat="1">
      <c r="A32" s="154">
        <v>53</v>
      </c>
      <c r="B32" s="67">
        <f t="shared" si="0"/>
        <v>0</v>
      </c>
      <c r="C32" s="102"/>
      <c r="D32" s="210"/>
      <c r="E32" s="213" t="s">
        <v>107</v>
      </c>
    </row>
    <row r="33" spans="1:5" s="52" customFormat="1">
      <c r="A33" s="117">
        <v>54</v>
      </c>
      <c r="B33" s="67">
        <f t="shared" si="0"/>
        <v>0</v>
      </c>
      <c r="C33" s="102"/>
      <c r="D33" s="210"/>
      <c r="E33" s="213" t="s">
        <v>107</v>
      </c>
    </row>
    <row r="34" spans="1:5" s="52" customFormat="1">
      <c r="A34" s="154">
        <v>55</v>
      </c>
      <c r="B34" s="67">
        <f t="shared" si="0"/>
        <v>1</v>
      </c>
      <c r="C34" s="102">
        <v>126.672</v>
      </c>
      <c r="D34" s="210"/>
      <c r="E34" s="213" t="s">
        <v>107</v>
      </c>
    </row>
    <row r="35" spans="1:5" s="52" customFormat="1">
      <c r="A35" s="117">
        <v>56</v>
      </c>
      <c r="B35" s="67">
        <f t="shared" si="0"/>
        <v>0</v>
      </c>
      <c r="C35" s="102"/>
      <c r="D35" s="210"/>
      <c r="E35" s="213" t="s">
        <v>107</v>
      </c>
    </row>
    <row r="36" spans="1:5" s="52" customFormat="1">
      <c r="A36" s="154">
        <v>57</v>
      </c>
      <c r="B36" s="67">
        <f t="shared" si="0"/>
        <v>0</v>
      </c>
      <c r="C36" s="102"/>
      <c r="D36" s="210"/>
      <c r="E36" s="213" t="s">
        <v>107</v>
      </c>
    </row>
    <row r="37" spans="1:5" s="52" customFormat="1">
      <c r="A37" s="117">
        <v>58</v>
      </c>
      <c r="B37" s="67">
        <f t="shared" si="0"/>
        <v>0</v>
      </c>
      <c r="C37" s="102"/>
      <c r="D37" s="210"/>
      <c r="E37" s="213" t="s">
        <v>107</v>
      </c>
    </row>
    <row r="38" spans="1:5" s="52" customFormat="1">
      <c r="A38" s="154">
        <v>59</v>
      </c>
      <c r="B38" s="67">
        <f t="shared" si="0"/>
        <v>0</v>
      </c>
      <c r="C38" s="102"/>
      <c r="D38" s="210"/>
      <c r="E38" s="213" t="s">
        <v>107</v>
      </c>
    </row>
    <row r="39" spans="1:5" s="52" customFormat="1">
      <c r="A39" s="117">
        <v>60</v>
      </c>
      <c r="B39" s="67">
        <f t="shared" si="0"/>
        <v>0</v>
      </c>
      <c r="C39" s="102"/>
      <c r="D39" s="210"/>
      <c r="E39" s="213" t="s">
        <v>107</v>
      </c>
    </row>
    <row r="40" spans="1:5" s="52" customFormat="1">
      <c r="A40" s="154">
        <v>61</v>
      </c>
      <c r="B40" s="67">
        <f t="shared" si="0"/>
        <v>0</v>
      </c>
      <c r="C40" s="102"/>
      <c r="D40" s="210"/>
      <c r="E40" s="213" t="s">
        <v>107</v>
      </c>
    </row>
    <row r="41" spans="1:5" s="52" customFormat="1">
      <c r="A41" s="117">
        <v>62</v>
      </c>
      <c r="B41" s="67">
        <f t="shared" si="0"/>
        <v>0</v>
      </c>
      <c r="C41" s="102"/>
      <c r="D41" s="210"/>
      <c r="E41" s="213" t="s">
        <v>107</v>
      </c>
    </row>
    <row r="42" spans="1:5" s="52" customFormat="1">
      <c r="A42" s="154">
        <v>63</v>
      </c>
      <c r="B42" s="67">
        <f t="shared" si="0"/>
        <v>0</v>
      </c>
      <c r="C42" s="102"/>
      <c r="D42" s="210"/>
      <c r="E42" s="213" t="s">
        <v>107</v>
      </c>
    </row>
    <row r="43" spans="1:5" s="52" customFormat="1">
      <c r="A43" s="117">
        <v>64</v>
      </c>
      <c r="B43" s="67">
        <f t="shared" si="0"/>
        <v>0</v>
      </c>
      <c r="C43" s="102"/>
      <c r="D43" s="210"/>
      <c r="E43" s="213" t="s">
        <v>107</v>
      </c>
    </row>
    <row r="44" spans="1:5" s="52" customFormat="1">
      <c r="A44" s="154">
        <v>65</v>
      </c>
      <c r="B44" s="67">
        <f t="shared" si="0"/>
        <v>0</v>
      </c>
      <c r="C44" s="102"/>
      <c r="D44" s="210"/>
      <c r="E44" s="213" t="s">
        <v>107</v>
      </c>
    </row>
    <row r="45" spans="1:5" s="52" customFormat="1">
      <c r="A45" s="117">
        <v>66</v>
      </c>
      <c r="B45" s="67">
        <f t="shared" si="0"/>
        <v>0</v>
      </c>
      <c r="C45" s="102"/>
      <c r="D45" s="210"/>
      <c r="E45" s="213" t="s">
        <v>107</v>
      </c>
    </row>
    <row r="46" spans="1:5" s="52" customFormat="1">
      <c r="A46" s="154">
        <v>67</v>
      </c>
      <c r="B46" s="67">
        <f t="shared" si="0"/>
        <v>0</v>
      </c>
      <c r="C46" s="102"/>
      <c r="D46" s="210"/>
      <c r="E46" s="213" t="s">
        <v>107</v>
      </c>
    </row>
    <row r="47" spans="1:5" s="52" customFormat="1">
      <c r="A47" s="117">
        <v>68</v>
      </c>
      <c r="B47" s="67">
        <f t="shared" si="0"/>
        <v>0</v>
      </c>
      <c r="C47" s="102"/>
      <c r="D47" s="210"/>
      <c r="E47" s="213" t="s">
        <v>107</v>
      </c>
    </row>
    <row r="48" spans="1:5" s="52" customFormat="1">
      <c r="A48" s="154">
        <v>69</v>
      </c>
      <c r="B48" s="67">
        <f t="shared" si="0"/>
        <v>0</v>
      </c>
      <c r="C48" s="102"/>
      <c r="D48" s="210"/>
      <c r="E48" s="213" t="s">
        <v>107</v>
      </c>
    </row>
    <row r="49" spans="1:5" s="52" customFormat="1">
      <c r="A49" s="117">
        <v>70</v>
      </c>
      <c r="B49" s="67">
        <f t="shared" si="0"/>
        <v>0</v>
      </c>
      <c r="C49" s="102"/>
      <c r="D49" s="210"/>
      <c r="E49" s="213" t="s">
        <v>107</v>
      </c>
    </row>
    <row r="50" spans="1:5" s="52" customFormat="1">
      <c r="A50" s="154">
        <v>71</v>
      </c>
      <c r="B50" s="67">
        <f t="shared" si="0"/>
        <v>0</v>
      </c>
      <c r="C50" s="102"/>
      <c r="D50" s="210"/>
      <c r="E50" s="213" t="s">
        <v>107</v>
      </c>
    </row>
    <row r="51" spans="1:5" s="52" customFormat="1">
      <c r="A51" s="117">
        <v>72</v>
      </c>
      <c r="B51" s="67">
        <f t="shared" si="0"/>
        <v>0</v>
      </c>
      <c r="C51" s="102"/>
      <c r="D51" s="210"/>
      <c r="E51" s="213" t="s">
        <v>107</v>
      </c>
    </row>
    <row r="52" spans="1:5" s="52" customFormat="1">
      <c r="A52" s="154">
        <v>73</v>
      </c>
      <c r="B52" s="67">
        <f t="shared" si="0"/>
        <v>0</v>
      </c>
      <c r="C52" s="102"/>
      <c r="D52" s="210"/>
      <c r="E52" s="213" t="s">
        <v>107</v>
      </c>
    </row>
    <row r="53" spans="1:5" s="52" customFormat="1">
      <c r="A53" s="117">
        <v>74</v>
      </c>
      <c r="B53" s="67">
        <f t="shared" si="0"/>
        <v>0</v>
      </c>
      <c r="C53" s="102"/>
      <c r="D53" s="210"/>
      <c r="E53" s="213" t="s">
        <v>107</v>
      </c>
    </row>
    <row r="54" spans="1:5" s="52" customFormat="1">
      <c r="A54" s="154">
        <v>75</v>
      </c>
      <c r="B54" s="67">
        <f t="shared" si="0"/>
        <v>0</v>
      </c>
      <c r="C54" s="102"/>
      <c r="D54" s="210"/>
      <c r="E54" s="213" t="s">
        <v>107</v>
      </c>
    </row>
    <row r="55" spans="1:5" s="52" customFormat="1">
      <c r="A55" s="117">
        <v>76</v>
      </c>
      <c r="B55" s="67">
        <f t="shared" si="0"/>
        <v>0</v>
      </c>
      <c r="C55" s="102"/>
      <c r="D55" s="210"/>
      <c r="E55" s="213" t="s">
        <v>107</v>
      </c>
    </row>
    <row r="56" spans="1:5" s="52" customFormat="1">
      <c r="A56" s="154">
        <v>77</v>
      </c>
      <c r="B56" s="67">
        <f t="shared" si="0"/>
        <v>0</v>
      </c>
      <c r="C56" s="102"/>
      <c r="D56" s="210"/>
      <c r="E56" s="213" t="s">
        <v>107</v>
      </c>
    </row>
    <row r="57" spans="1:5" s="52" customFormat="1">
      <c r="A57" s="117">
        <v>78</v>
      </c>
      <c r="B57" s="67">
        <f t="shared" si="0"/>
        <v>0</v>
      </c>
      <c r="C57" s="102"/>
      <c r="D57" s="210"/>
      <c r="E57" s="213" t="s">
        <v>107</v>
      </c>
    </row>
    <row r="58" spans="1:5" s="52" customFormat="1">
      <c r="A58" s="154">
        <v>79</v>
      </c>
      <c r="B58" s="67">
        <f t="shared" si="0"/>
        <v>0</v>
      </c>
      <c r="C58" s="102"/>
      <c r="D58" s="210"/>
      <c r="E58" s="213" t="s">
        <v>107</v>
      </c>
    </row>
    <row r="59" spans="1:5" s="52" customFormat="1">
      <c r="A59" s="117">
        <v>80</v>
      </c>
      <c r="B59" s="67">
        <f t="shared" si="0"/>
        <v>0</v>
      </c>
      <c r="C59" s="102"/>
      <c r="D59" s="210"/>
      <c r="E59" s="213" t="s">
        <v>107</v>
      </c>
    </row>
    <row r="60" spans="1:5" s="52" customFormat="1">
      <c r="A60" s="154">
        <v>81</v>
      </c>
      <c r="B60" s="67">
        <f t="shared" si="0"/>
        <v>0</v>
      </c>
      <c r="C60" s="102"/>
      <c r="D60" s="210"/>
      <c r="E60" s="213" t="s">
        <v>107</v>
      </c>
    </row>
    <row r="61" spans="1:5" s="52" customFormat="1">
      <c r="A61" s="117">
        <v>82</v>
      </c>
      <c r="B61" s="67">
        <f t="shared" si="0"/>
        <v>0</v>
      </c>
      <c r="C61" s="102"/>
      <c r="D61" s="210"/>
      <c r="E61" s="213" t="s">
        <v>107</v>
      </c>
    </row>
    <row r="62" spans="1:5" s="52" customFormat="1">
      <c r="A62" s="154">
        <v>83</v>
      </c>
      <c r="B62" s="67">
        <f t="shared" si="0"/>
        <v>0</v>
      </c>
      <c r="C62" s="102"/>
      <c r="D62" s="210"/>
      <c r="E62" s="213" t="s">
        <v>107</v>
      </c>
    </row>
    <row r="63" spans="1:5" s="52" customFormat="1">
      <c r="A63" s="117">
        <v>84</v>
      </c>
      <c r="B63" s="67">
        <f t="shared" si="0"/>
        <v>0</v>
      </c>
      <c r="C63" s="102"/>
      <c r="D63" s="210"/>
      <c r="E63" s="213" t="s">
        <v>107</v>
      </c>
    </row>
    <row r="64" spans="1:5" s="52" customFormat="1">
      <c r="A64" s="154">
        <v>85</v>
      </c>
      <c r="B64" s="67">
        <f t="shared" si="0"/>
        <v>0</v>
      </c>
      <c r="C64" s="102"/>
      <c r="D64" s="210"/>
      <c r="E64" s="213" t="s">
        <v>107</v>
      </c>
    </row>
    <row r="65" spans="1:5" s="52" customFormat="1">
      <c r="A65" s="117">
        <v>86</v>
      </c>
      <c r="B65" s="67">
        <f t="shared" si="0"/>
        <v>0</v>
      </c>
      <c r="C65" s="102"/>
      <c r="D65" s="210"/>
      <c r="E65" s="213" t="s">
        <v>107</v>
      </c>
    </row>
    <row r="66" spans="1:5" s="52" customFormat="1">
      <c r="A66" s="154">
        <v>87</v>
      </c>
      <c r="B66" s="67">
        <f t="shared" si="0"/>
        <v>0</v>
      </c>
      <c r="C66" s="102"/>
      <c r="D66" s="210"/>
      <c r="E66" s="213" t="s">
        <v>107</v>
      </c>
    </row>
    <row r="67" spans="1:5" s="52" customFormat="1">
      <c r="A67" s="117">
        <v>88</v>
      </c>
      <c r="B67" s="67">
        <f t="shared" si="0"/>
        <v>0</v>
      </c>
      <c r="C67" s="102"/>
      <c r="D67" s="210"/>
      <c r="E67" s="213" t="s">
        <v>107</v>
      </c>
    </row>
    <row r="68" spans="1:5" s="52" customFormat="1">
      <c r="A68" s="154">
        <v>89</v>
      </c>
      <c r="B68" s="67">
        <f t="shared" si="0"/>
        <v>0</v>
      </c>
      <c r="C68" s="102"/>
      <c r="D68" s="210"/>
      <c r="E68" s="213" t="s">
        <v>107</v>
      </c>
    </row>
    <row r="69" spans="1:5" s="52" customFormat="1">
      <c r="A69" s="117">
        <v>90</v>
      </c>
      <c r="B69" s="67">
        <f t="shared" ref="B69:B132" si="1">IF(D69="x",0,IF(C69&lt;1,0,IF(C69&gt;1,1)))</f>
        <v>0</v>
      </c>
      <c r="C69" s="102"/>
      <c r="D69" s="210"/>
      <c r="E69" s="213" t="s">
        <v>107</v>
      </c>
    </row>
    <row r="70" spans="1:5" s="52" customFormat="1">
      <c r="A70" s="154">
        <v>91</v>
      </c>
      <c r="B70" s="67">
        <f t="shared" si="1"/>
        <v>0</v>
      </c>
      <c r="C70" s="102"/>
      <c r="D70" s="210"/>
      <c r="E70" s="213" t="s">
        <v>107</v>
      </c>
    </row>
    <row r="71" spans="1:5" s="52" customFormat="1">
      <c r="A71" s="117">
        <v>92</v>
      </c>
      <c r="B71" s="67">
        <f t="shared" si="1"/>
        <v>0</v>
      </c>
      <c r="C71" s="102"/>
      <c r="D71" s="210"/>
      <c r="E71" s="213" t="s">
        <v>107</v>
      </c>
    </row>
    <row r="72" spans="1:5" s="52" customFormat="1">
      <c r="A72" s="154">
        <v>93</v>
      </c>
      <c r="B72" s="67">
        <f t="shared" si="1"/>
        <v>0</v>
      </c>
      <c r="C72" s="102"/>
      <c r="D72" s="210"/>
      <c r="E72" s="213" t="s">
        <v>107</v>
      </c>
    </row>
    <row r="73" spans="1:5" s="52" customFormat="1">
      <c r="A73" s="117">
        <v>94</v>
      </c>
      <c r="B73" s="67">
        <f t="shared" si="1"/>
        <v>0</v>
      </c>
      <c r="C73" s="102"/>
      <c r="D73" s="210"/>
      <c r="E73" s="213" t="s">
        <v>107</v>
      </c>
    </row>
    <row r="74" spans="1:5" s="52" customFormat="1">
      <c r="A74" s="154">
        <v>95</v>
      </c>
      <c r="B74" s="67">
        <f t="shared" si="1"/>
        <v>0</v>
      </c>
      <c r="C74" s="102"/>
      <c r="D74" s="210"/>
      <c r="E74" s="213" t="s">
        <v>107</v>
      </c>
    </row>
    <row r="75" spans="1:5" s="52" customFormat="1">
      <c r="A75" s="117">
        <v>96</v>
      </c>
      <c r="B75" s="67">
        <f t="shared" si="1"/>
        <v>0</v>
      </c>
      <c r="C75" s="102"/>
      <c r="D75" s="210"/>
      <c r="E75" s="213" t="s">
        <v>107</v>
      </c>
    </row>
    <row r="76" spans="1:5" s="52" customFormat="1">
      <c r="A76" s="154">
        <v>97</v>
      </c>
      <c r="B76" s="67">
        <f t="shared" si="1"/>
        <v>0</v>
      </c>
      <c r="C76" s="102"/>
      <c r="D76" s="210"/>
      <c r="E76" s="213" t="s">
        <v>107</v>
      </c>
    </row>
    <row r="77" spans="1:5" s="52" customFormat="1">
      <c r="A77" s="117">
        <v>98</v>
      </c>
      <c r="B77" s="67">
        <f t="shared" si="1"/>
        <v>1</v>
      </c>
      <c r="C77" s="102">
        <v>126.98399999999999</v>
      </c>
      <c r="D77" s="210"/>
      <c r="E77" s="213" t="s">
        <v>107</v>
      </c>
    </row>
    <row r="78" spans="1:5" s="52" customFormat="1">
      <c r="A78" s="154">
        <v>99</v>
      </c>
      <c r="B78" s="67">
        <f t="shared" si="1"/>
        <v>0</v>
      </c>
      <c r="C78" s="102"/>
      <c r="D78" s="210"/>
      <c r="E78" s="213" t="s">
        <v>107</v>
      </c>
    </row>
    <row r="79" spans="1:5" s="52" customFormat="1">
      <c r="A79" s="117">
        <v>100</v>
      </c>
      <c r="B79" s="67">
        <f t="shared" si="1"/>
        <v>0</v>
      </c>
      <c r="C79" s="102"/>
      <c r="D79" s="210"/>
      <c r="E79" s="213" t="s">
        <v>107</v>
      </c>
    </row>
    <row r="80" spans="1:5" s="52" customFormat="1">
      <c r="A80" s="154">
        <v>101</v>
      </c>
      <c r="B80" s="67">
        <f t="shared" si="1"/>
        <v>0</v>
      </c>
      <c r="C80" s="102"/>
      <c r="D80" s="210"/>
      <c r="E80" s="213" t="s">
        <v>107</v>
      </c>
    </row>
    <row r="81" spans="1:5" s="52" customFormat="1">
      <c r="A81" s="117">
        <v>102</v>
      </c>
      <c r="B81" s="67">
        <f t="shared" si="1"/>
        <v>0</v>
      </c>
      <c r="C81" s="102"/>
      <c r="D81" s="210"/>
      <c r="E81" s="213" t="s">
        <v>107</v>
      </c>
    </row>
    <row r="82" spans="1:5" s="52" customFormat="1">
      <c r="A82" s="154">
        <v>103</v>
      </c>
      <c r="B82" s="67">
        <f t="shared" si="1"/>
        <v>0</v>
      </c>
      <c r="C82" s="102"/>
      <c r="D82" s="210"/>
      <c r="E82" s="213" t="s">
        <v>107</v>
      </c>
    </row>
    <row r="83" spans="1:5" s="52" customFormat="1">
      <c r="A83" s="117">
        <v>104</v>
      </c>
      <c r="B83" s="67">
        <f t="shared" si="1"/>
        <v>1</v>
      </c>
      <c r="C83" s="102">
        <v>127.334</v>
      </c>
      <c r="D83" s="210"/>
      <c r="E83" s="213" t="s">
        <v>107</v>
      </c>
    </row>
    <row r="84" spans="1:5" s="52" customFormat="1">
      <c r="A84" s="154">
        <v>105</v>
      </c>
      <c r="B84" s="67">
        <f t="shared" si="1"/>
        <v>0</v>
      </c>
      <c r="C84" s="102"/>
      <c r="D84" s="210"/>
      <c r="E84" s="213" t="s">
        <v>107</v>
      </c>
    </row>
    <row r="85" spans="1:5" s="52" customFormat="1">
      <c r="A85" s="117">
        <v>106</v>
      </c>
      <c r="B85" s="67">
        <f t="shared" si="1"/>
        <v>0</v>
      </c>
      <c r="C85" s="102"/>
      <c r="D85" s="210"/>
      <c r="E85" s="213" t="s">
        <v>107</v>
      </c>
    </row>
    <row r="86" spans="1:5" s="52" customFormat="1">
      <c r="A86" s="154">
        <v>107</v>
      </c>
      <c r="B86" s="67">
        <f t="shared" si="1"/>
        <v>0</v>
      </c>
      <c r="C86" s="102"/>
      <c r="D86" s="210"/>
      <c r="E86" s="213" t="s">
        <v>107</v>
      </c>
    </row>
    <row r="87" spans="1:5" s="52" customFormat="1">
      <c r="A87" s="117">
        <v>108</v>
      </c>
      <c r="B87" s="67">
        <f t="shared" si="1"/>
        <v>0</v>
      </c>
      <c r="C87" s="102"/>
      <c r="D87" s="210"/>
      <c r="E87" s="213" t="s">
        <v>107</v>
      </c>
    </row>
    <row r="88" spans="1:5" s="52" customFormat="1">
      <c r="A88" s="154">
        <v>109</v>
      </c>
      <c r="B88" s="67">
        <f t="shared" si="1"/>
        <v>1</v>
      </c>
      <c r="C88" s="102">
        <v>125.559</v>
      </c>
      <c r="D88" s="210"/>
      <c r="E88" s="213" t="s">
        <v>107</v>
      </c>
    </row>
    <row r="89" spans="1:5" s="52" customFormat="1">
      <c r="A89" s="117">
        <v>110</v>
      </c>
      <c r="B89" s="67">
        <f t="shared" si="1"/>
        <v>0</v>
      </c>
      <c r="C89" s="102"/>
      <c r="D89" s="210"/>
      <c r="E89" s="213" t="s">
        <v>107</v>
      </c>
    </row>
    <row r="90" spans="1:5" s="52" customFormat="1">
      <c r="A90" s="154">
        <v>111</v>
      </c>
      <c r="B90" s="67">
        <f t="shared" si="1"/>
        <v>0</v>
      </c>
      <c r="C90" s="102"/>
      <c r="D90" s="210"/>
      <c r="E90" s="213" t="s">
        <v>107</v>
      </c>
    </row>
    <row r="91" spans="1:5" s="52" customFormat="1">
      <c r="A91" s="117">
        <v>112</v>
      </c>
      <c r="B91" s="67">
        <f t="shared" si="1"/>
        <v>0</v>
      </c>
      <c r="C91" s="102"/>
      <c r="D91" s="210"/>
      <c r="E91" s="213" t="s">
        <v>107</v>
      </c>
    </row>
    <row r="92" spans="1:5" s="52" customFormat="1">
      <c r="A92" s="154">
        <v>113</v>
      </c>
      <c r="B92" s="67">
        <f t="shared" si="1"/>
        <v>0</v>
      </c>
      <c r="C92" s="102"/>
      <c r="D92" s="210"/>
      <c r="E92" s="213" t="s">
        <v>107</v>
      </c>
    </row>
    <row r="93" spans="1:5" s="52" customFormat="1">
      <c r="A93" s="117">
        <v>114</v>
      </c>
      <c r="B93" s="67">
        <f t="shared" si="1"/>
        <v>0</v>
      </c>
      <c r="C93" s="102"/>
      <c r="D93" s="210"/>
      <c r="E93" s="213" t="s">
        <v>107</v>
      </c>
    </row>
    <row r="94" spans="1:5" s="52" customFormat="1">
      <c r="A94" s="154">
        <v>115</v>
      </c>
      <c r="B94" s="67">
        <f t="shared" si="1"/>
        <v>0</v>
      </c>
      <c r="C94" s="102"/>
      <c r="D94" s="210"/>
      <c r="E94" s="213" t="s">
        <v>107</v>
      </c>
    </row>
    <row r="95" spans="1:5" s="52" customFormat="1">
      <c r="A95" s="117">
        <v>116</v>
      </c>
      <c r="B95" s="67">
        <f t="shared" si="1"/>
        <v>0</v>
      </c>
      <c r="C95" s="102"/>
      <c r="D95" s="210"/>
      <c r="E95" s="213" t="s">
        <v>107</v>
      </c>
    </row>
    <row r="96" spans="1:5" s="52" customFormat="1">
      <c r="A96" s="154">
        <v>117</v>
      </c>
      <c r="B96" s="67">
        <f t="shared" si="1"/>
        <v>0</v>
      </c>
      <c r="C96" s="102"/>
      <c r="D96" s="210"/>
      <c r="E96" s="213" t="s">
        <v>107</v>
      </c>
    </row>
    <row r="97" spans="1:5" s="52" customFormat="1">
      <c r="A97" s="117">
        <v>118</v>
      </c>
      <c r="B97" s="67">
        <f t="shared" si="1"/>
        <v>0</v>
      </c>
      <c r="C97" s="102"/>
      <c r="D97" s="210"/>
      <c r="E97" s="213" t="s">
        <v>107</v>
      </c>
    </row>
    <row r="98" spans="1:5" s="52" customFormat="1">
      <c r="A98" s="154">
        <v>119</v>
      </c>
      <c r="B98" s="67">
        <f t="shared" si="1"/>
        <v>0</v>
      </c>
      <c r="C98" s="102"/>
      <c r="D98" s="210"/>
      <c r="E98" s="213" t="s">
        <v>107</v>
      </c>
    </row>
    <row r="99" spans="1:5" s="52" customFormat="1">
      <c r="A99" s="117">
        <v>120</v>
      </c>
      <c r="B99" s="67">
        <f t="shared" si="1"/>
        <v>0</v>
      </c>
      <c r="C99" s="102"/>
      <c r="D99" s="210"/>
      <c r="E99" s="213" t="s">
        <v>107</v>
      </c>
    </row>
    <row r="100" spans="1:5" s="52" customFormat="1">
      <c r="A100" s="154">
        <v>121</v>
      </c>
      <c r="B100" s="67">
        <f t="shared" si="1"/>
        <v>0</v>
      </c>
      <c r="C100" s="102"/>
      <c r="D100" s="210"/>
      <c r="E100" s="213" t="s">
        <v>107</v>
      </c>
    </row>
    <row r="101" spans="1:5" s="52" customFormat="1">
      <c r="A101" s="117">
        <v>122</v>
      </c>
      <c r="B101" s="67">
        <f t="shared" si="1"/>
        <v>0</v>
      </c>
      <c r="C101" s="102"/>
      <c r="D101" s="210"/>
      <c r="E101" s="213" t="s">
        <v>107</v>
      </c>
    </row>
    <row r="102" spans="1:5" s="52" customFormat="1">
      <c r="A102" s="154">
        <v>123</v>
      </c>
      <c r="B102" s="67">
        <f t="shared" si="1"/>
        <v>0</v>
      </c>
      <c r="C102" s="102"/>
      <c r="D102" s="210"/>
      <c r="E102" s="213" t="s">
        <v>107</v>
      </c>
    </row>
    <row r="103" spans="1:5" s="52" customFormat="1">
      <c r="A103" s="117">
        <v>124</v>
      </c>
      <c r="B103" s="67">
        <f t="shared" si="1"/>
        <v>0</v>
      </c>
      <c r="C103" s="102"/>
      <c r="D103" s="210"/>
      <c r="E103" s="213" t="s">
        <v>107</v>
      </c>
    </row>
    <row r="104" spans="1:5" s="52" customFormat="1">
      <c r="A104" s="154">
        <v>125</v>
      </c>
      <c r="B104" s="67">
        <f t="shared" si="1"/>
        <v>0</v>
      </c>
      <c r="C104" s="102"/>
      <c r="D104" s="210"/>
      <c r="E104" s="213" t="s">
        <v>107</v>
      </c>
    </row>
    <row r="105" spans="1:5" s="52" customFormat="1">
      <c r="A105" s="117">
        <v>126</v>
      </c>
      <c r="B105" s="67">
        <f t="shared" si="1"/>
        <v>0</v>
      </c>
      <c r="C105" s="102"/>
      <c r="D105" s="210"/>
      <c r="E105" s="213" t="s">
        <v>107</v>
      </c>
    </row>
    <row r="106" spans="1:5" s="52" customFormat="1">
      <c r="A106" s="154">
        <v>127</v>
      </c>
      <c r="B106" s="67">
        <f t="shared" si="1"/>
        <v>0</v>
      </c>
      <c r="C106" s="102"/>
      <c r="D106" s="210"/>
      <c r="E106" s="213" t="s">
        <v>107</v>
      </c>
    </row>
    <row r="107" spans="1:5" s="52" customFormat="1">
      <c r="A107" s="117">
        <v>128</v>
      </c>
      <c r="B107" s="67">
        <f t="shared" si="1"/>
        <v>0</v>
      </c>
      <c r="C107" s="102"/>
      <c r="D107" s="210"/>
      <c r="E107" s="213" t="s">
        <v>107</v>
      </c>
    </row>
    <row r="108" spans="1:5" s="52" customFormat="1">
      <c r="A108" s="154">
        <v>129</v>
      </c>
      <c r="B108" s="67">
        <f t="shared" si="1"/>
        <v>0</v>
      </c>
      <c r="C108" s="102"/>
      <c r="D108" s="210"/>
      <c r="E108" s="213" t="s">
        <v>107</v>
      </c>
    </row>
    <row r="109" spans="1:5" s="52" customFormat="1">
      <c r="A109" s="117">
        <v>130</v>
      </c>
      <c r="B109" s="67">
        <f t="shared" si="1"/>
        <v>1</v>
      </c>
      <c r="C109" s="102">
        <v>122.45399999999999</v>
      </c>
      <c r="D109" s="210"/>
      <c r="E109" s="213" t="s">
        <v>107</v>
      </c>
    </row>
    <row r="110" spans="1:5" s="52" customFormat="1">
      <c r="A110" s="154">
        <v>131</v>
      </c>
      <c r="B110" s="67">
        <f t="shared" si="1"/>
        <v>0</v>
      </c>
      <c r="C110" s="102"/>
      <c r="D110" s="210"/>
      <c r="E110" s="213" t="s">
        <v>107</v>
      </c>
    </row>
    <row r="111" spans="1:5" s="52" customFormat="1">
      <c r="A111" s="117">
        <v>132</v>
      </c>
      <c r="B111" s="67">
        <f t="shared" si="1"/>
        <v>0</v>
      </c>
      <c r="C111" s="102"/>
      <c r="D111" s="210"/>
      <c r="E111" s="213" t="s">
        <v>107</v>
      </c>
    </row>
    <row r="112" spans="1:5" s="52" customFormat="1">
      <c r="A112" s="154">
        <v>133</v>
      </c>
      <c r="B112" s="67">
        <f t="shared" si="1"/>
        <v>0</v>
      </c>
      <c r="C112" s="102"/>
      <c r="D112" s="210"/>
      <c r="E112" s="213" t="s">
        <v>107</v>
      </c>
    </row>
    <row r="113" spans="1:5" s="52" customFormat="1">
      <c r="A113" s="117">
        <v>134</v>
      </c>
      <c r="B113" s="67">
        <f t="shared" si="1"/>
        <v>0</v>
      </c>
      <c r="C113" s="102"/>
      <c r="D113" s="210"/>
      <c r="E113" s="213" t="s">
        <v>107</v>
      </c>
    </row>
    <row r="114" spans="1:5" s="52" customFormat="1">
      <c r="A114" s="154">
        <v>135</v>
      </c>
      <c r="B114" s="67">
        <f t="shared" si="1"/>
        <v>1</v>
      </c>
      <c r="C114" s="102">
        <v>121.113</v>
      </c>
      <c r="D114" s="210"/>
      <c r="E114" s="213" t="s">
        <v>107</v>
      </c>
    </row>
    <row r="115" spans="1:5" s="52" customFormat="1">
      <c r="A115" s="117">
        <v>136</v>
      </c>
      <c r="B115" s="67">
        <f t="shared" si="1"/>
        <v>0</v>
      </c>
      <c r="C115" s="102"/>
      <c r="D115" s="210"/>
      <c r="E115" s="213" t="s">
        <v>107</v>
      </c>
    </row>
    <row r="116" spans="1:5" s="52" customFormat="1">
      <c r="A116" s="154">
        <v>137</v>
      </c>
      <c r="B116" s="67">
        <f t="shared" si="1"/>
        <v>0</v>
      </c>
      <c r="C116" s="102"/>
      <c r="D116" s="210"/>
      <c r="E116" s="213" t="s">
        <v>107</v>
      </c>
    </row>
    <row r="117" spans="1:5" s="52" customFormat="1">
      <c r="A117" s="117">
        <v>138</v>
      </c>
      <c r="B117" s="67">
        <f t="shared" si="1"/>
        <v>0</v>
      </c>
      <c r="C117" s="102"/>
      <c r="D117" s="210"/>
      <c r="E117" s="213" t="s">
        <v>107</v>
      </c>
    </row>
    <row r="118" spans="1:5" s="52" customFormat="1">
      <c r="A118" s="154">
        <v>139</v>
      </c>
      <c r="B118" s="67">
        <f t="shared" si="1"/>
        <v>0</v>
      </c>
      <c r="C118" s="102"/>
      <c r="D118" s="210"/>
      <c r="E118" s="213" t="s">
        <v>107</v>
      </c>
    </row>
    <row r="119" spans="1:5" s="52" customFormat="1">
      <c r="A119" s="117">
        <v>140</v>
      </c>
      <c r="B119" s="67">
        <f t="shared" si="1"/>
        <v>0</v>
      </c>
      <c r="C119" s="102"/>
      <c r="D119" s="210"/>
      <c r="E119" s="213" t="s">
        <v>107</v>
      </c>
    </row>
    <row r="120" spans="1:5" s="52" customFormat="1">
      <c r="A120" s="154">
        <v>141</v>
      </c>
      <c r="B120" s="67">
        <f t="shared" si="1"/>
        <v>0</v>
      </c>
      <c r="C120" s="102"/>
      <c r="D120" s="210"/>
      <c r="E120" s="213" t="s">
        <v>107</v>
      </c>
    </row>
    <row r="121" spans="1:5" s="52" customFormat="1">
      <c r="A121" s="117">
        <v>142</v>
      </c>
      <c r="B121" s="67">
        <f t="shared" si="1"/>
        <v>0</v>
      </c>
      <c r="C121" s="102"/>
      <c r="D121" s="210"/>
      <c r="E121" s="213" t="s">
        <v>107</v>
      </c>
    </row>
    <row r="122" spans="1:5" s="52" customFormat="1">
      <c r="A122" s="154">
        <v>143</v>
      </c>
      <c r="B122" s="67">
        <f t="shared" si="1"/>
        <v>0</v>
      </c>
      <c r="C122" s="102"/>
      <c r="D122" s="210"/>
      <c r="E122" s="213" t="s">
        <v>107</v>
      </c>
    </row>
    <row r="123" spans="1:5" s="52" customFormat="1">
      <c r="A123" s="117">
        <v>144</v>
      </c>
      <c r="B123" s="67">
        <f t="shared" si="1"/>
        <v>0</v>
      </c>
      <c r="C123" s="102"/>
      <c r="D123" s="210"/>
      <c r="E123" s="213" t="s">
        <v>107</v>
      </c>
    </row>
    <row r="124" spans="1:5" s="52" customFormat="1">
      <c r="A124" s="154">
        <v>145</v>
      </c>
      <c r="B124" s="67">
        <f t="shared" si="1"/>
        <v>0</v>
      </c>
      <c r="C124" s="102"/>
      <c r="D124" s="210"/>
      <c r="E124" s="213" t="s">
        <v>107</v>
      </c>
    </row>
    <row r="125" spans="1:5" s="52" customFormat="1">
      <c r="A125" s="117">
        <v>146</v>
      </c>
      <c r="B125" s="67">
        <f t="shared" si="1"/>
        <v>1</v>
      </c>
      <c r="C125" s="102">
        <v>126.446</v>
      </c>
      <c r="D125" s="210"/>
      <c r="E125" s="213" t="s">
        <v>107</v>
      </c>
    </row>
    <row r="126" spans="1:5" s="52" customFormat="1">
      <c r="A126" s="154">
        <v>147</v>
      </c>
      <c r="B126" s="67">
        <f t="shared" si="1"/>
        <v>0</v>
      </c>
      <c r="C126" s="102"/>
      <c r="D126" s="210"/>
      <c r="E126" s="213" t="s">
        <v>107</v>
      </c>
    </row>
    <row r="127" spans="1:5" s="52" customFormat="1">
      <c r="A127" s="117">
        <v>148</v>
      </c>
      <c r="B127" s="67">
        <f t="shared" si="1"/>
        <v>0</v>
      </c>
      <c r="C127" s="102"/>
      <c r="D127" s="210"/>
      <c r="E127" s="213" t="s">
        <v>107</v>
      </c>
    </row>
    <row r="128" spans="1:5" s="52" customFormat="1">
      <c r="A128" s="154">
        <v>149</v>
      </c>
      <c r="B128" s="67">
        <f t="shared" si="1"/>
        <v>0</v>
      </c>
      <c r="C128" s="102"/>
      <c r="D128" s="210"/>
      <c r="E128" s="213" t="s">
        <v>107</v>
      </c>
    </row>
    <row r="129" spans="1:5" s="52" customFormat="1">
      <c r="A129" s="117">
        <v>150</v>
      </c>
      <c r="B129" s="67">
        <f t="shared" si="1"/>
        <v>0</v>
      </c>
      <c r="C129" s="102"/>
      <c r="D129" s="210"/>
      <c r="E129" s="213" t="s">
        <v>107</v>
      </c>
    </row>
    <row r="130" spans="1:5" s="52" customFormat="1">
      <c r="A130" s="154">
        <v>151</v>
      </c>
      <c r="B130" s="67">
        <f t="shared" si="1"/>
        <v>0</v>
      </c>
      <c r="C130" s="102"/>
      <c r="D130" s="210"/>
      <c r="E130" s="213" t="s">
        <v>107</v>
      </c>
    </row>
    <row r="131" spans="1:5" s="52" customFormat="1">
      <c r="A131" s="117">
        <v>152</v>
      </c>
      <c r="B131" s="67">
        <f t="shared" si="1"/>
        <v>0</v>
      </c>
      <c r="C131" s="102"/>
      <c r="D131" s="210"/>
      <c r="E131" s="213" t="s">
        <v>107</v>
      </c>
    </row>
    <row r="132" spans="1:5" s="52" customFormat="1">
      <c r="A132" s="154">
        <v>153</v>
      </c>
      <c r="B132" s="67">
        <f t="shared" si="1"/>
        <v>1</v>
      </c>
      <c r="C132" s="102">
        <v>117.524</v>
      </c>
      <c r="D132" s="210"/>
      <c r="E132" s="213" t="s">
        <v>107</v>
      </c>
    </row>
    <row r="133" spans="1:5" s="52" customFormat="1">
      <c r="A133" s="117">
        <v>154</v>
      </c>
      <c r="B133" s="67">
        <f t="shared" ref="B133:B196" si="2">IF(D133="x",0,IF(C133&lt;1,0,IF(C133&gt;1,1)))</f>
        <v>0</v>
      </c>
      <c r="C133" s="102"/>
      <c r="D133" s="210"/>
      <c r="E133" s="213" t="s">
        <v>107</v>
      </c>
    </row>
    <row r="134" spans="1:5" s="52" customFormat="1">
      <c r="A134" s="154">
        <v>155</v>
      </c>
      <c r="B134" s="67">
        <f t="shared" si="2"/>
        <v>1</v>
      </c>
      <c r="C134" s="102">
        <v>120.745</v>
      </c>
      <c r="D134" s="210"/>
      <c r="E134" s="213" t="s">
        <v>107</v>
      </c>
    </row>
    <row r="135" spans="1:5" s="52" customFormat="1">
      <c r="A135" s="117">
        <v>156</v>
      </c>
      <c r="B135" s="67">
        <f t="shared" si="2"/>
        <v>0</v>
      </c>
      <c r="C135" s="102"/>
      <c r="D135" s="210"/>
      <c r="E135" s="213" t="s">
        <v>107</v>
      </c>
    </row>
    <row r="136" spans="1:5" s="52" customFormat="1">
      <c r="A136" s="154">
        <v>157</v>
      </c>
      <c r="B136" s="67">
        <f t="shared" si="2"/>
        <v>1</v>
      </c>
      <c r="C136" s="102">
        <v>129.58000000000001</v>
      </c>
      <c r="D136" s="210"/>
      <c r="E136" s="213" t="s">
        <v>107</v>
      </c>
    </row>
    <row r="137" spans="1:5" s="52" customFormat="1">
      <c r="A137" s="117">
        <v>158</v>
      </c>
      <c r="B137" s="67">
        <f t="shared" si="2"/>
        <v>1</v>
      </c>
      <c r="C137" s="102">
        <v>130.29</v>
      </c>
      <c r="D137" s="210"/>
      <c r="E137" s="213" t="s">
        <v>107</v>
      </c>
    </row>
    <row r="138" spans="1:5" s="52" customFormat="1">
      <c r="A138" s="154">
        <v>159</v>
      </c>
      <c r="B138" s="67">
        <f t="shared" si="2"/>
        <v>0</v>
      </c>
      <c r="C138" s="102"/>
      <c r="D138" s="210"/>
      <c r="E138" s="213" t="s">
        <v>107</v>
      </c>
    </row>
    <row r="139" spans="1:5" s="52" customFormat="1">
      <c r="A139" s="117">
        <v>160</v>
      </c>
      <c r="B139" s="67">
        <f t="shared" si="2"/>
        <v>1</v>
      </c>
      <c r="C139" s="102">
        <v>130.08000000000001</v>
      </c>
      <c r="D139" s="210"/>
      <c r="E139" s="213" t="s">
        <v>107</v>
      </c>
    </row>
    <row r="140" spans="1:5" s="52" customFormat="1">
      <c r="A140" s="154">
        <v>161</v>
      </c>
      <c r="B140" s="67">
        <f t="shared" si="2"/>
        <v>1</v>
      </c>
      <c r="C140" s="102">
        <v>128.25</v>
      </c>
      <c r="D140" s="210"/>
      <c r="E140" s="213" t="s">
        <v>107</v>
      </c>
    </row>
    <row r="141" spans="1:5" s="52" customFormat="1">
      <c r="A141" s="117">
        <v>162</v>
      </c>
      <c r="B141" s="67">
        <f t="shared" si="2"/>
        <v>1</v>
      </c>
      <c r="C141" s="102">
        <v>112.92</v>
      </c>
      <c r="D141" s="210"/>
      <c r="E141" s="213" t="s">
        <v>107</v>
      </c>
    </row>
    <row r="142" spans="1:5" s="52" customFormat="1">
      <c r="A142" s="154">
        <v>163</v>
      </c>
      <c r="B142" s="67">
        <f t="shared" si="2"/>
        <v>0</v>
      </c>
      <c r="C142" s="102"/>
      <c r="D142" s="210"/>
      <c r="E142" s="213" t="s">
        <v>107</v>
      </c>
    </row>
    <row r="143" spans="1:5" s="52" customFormat="1">
      <c r="A143" s="117">
        <v>164</v>
      </c>
      <c r="B143" s="67">
        <f t="shared" si="2"/>
        <v>0</v>
      </c>
      <c r="C143" s="102"/>
      <c r="D143" s="210"/>
      <c r="E143" s="213" t="s">
        <v>107</v>
      </c>
    </row>
    <row r="144" spans="1:5" s="52" customFormat="1">
      <c r="A144" s="154">
        <v>165</v>
      </c>
      <c r="B144" s="67">
        <f t="shared" si="2"/>
        <v>0</v>
      </c>
      <c r="C144" s="102"/>
      <c r="D144" s="210"/>
      <c r="E144" s="213" t="s">
        <v>107</v>
      </c>
    </row>
    <row r="145" spans="1:5" s="52" customFormat="1">
      <c r="A145" s="117">
        <v>166</v>
      </c>
      <c r="B145" s="67">
        <f t="shared" si="2"/>
        <v>0</v>
      </c>
      <c r="C145" s="102"/>
      <c r="D145" s="210"/>
      <c r="E145" s="213" t="s">
        <v>107</v>
      </c>
    </row>
    <row r="146" spans="1:5" s="52" customFormat="1">
      <c r="A146" s="154">
        <v>167</v>
      </c>
      <c r="B146" s="67">
        <f t="shared" si="2"/>
        <v>0</v>
      </c>
      <c r="C146" s="102"/>
      <c r="D146" s="210"/>
      <c r="E146" s="213" t="s">
        <v>107</v>
      </c>
    </row>
    <row r="147" spans="1:5" s="52" customFormat="1">
      <c r="A147" s="117">
        <v>168</v>
      </c>
      <c r="B147" s="67">
        <f t="shared" si="2"/>
        <v>0</v>
      </c>
      <c r="C147" s="102"/>
      <c r="D147" s="210"/>
      <c r="E147" s="213" t="s">
        <v>107</v>
      </c>
    </row>
    <row r="148" spans="1:5" s="52" customFormat="1">
      <c r="A148" s="154">
        <v>169</v>
      </c>
      <c r="B148" s="67">
        <f t="shared" si="2"/>
        <v>0</v>
      </c>
      <c r="C148" s="102"/>
      <c r="D148" s="210"/>
      <c r="E148" s="213" t="s">
        <v>107</v>
      </c>
    </row>
    <row r="149" spans="1:5" s="52" customFormat="1">
      <c r="A149" s="117">
        <v>170</v>
      </c>
      <c r="B149" s="67">
        <f t="shared" si="2"/>
        <v>0</v>
      </c>
      <c r="C149" s="102"/>
      <c r="D149" s="210"/>
      <c r="E149" s="213" t="s">
        <v>107</v>
      </c>
    </row>
    <row r="150" spans="1:5" s="52" customFormat="1">
      <c r="A150" s="154">
        <v>171</v>
      </c>
      <c r="B150" s="67">
        <f t="shared" si="2"/>
        <v>0</v>
      </c>
      <c r="C150" s="102"/>
      <c r="D150" s="210"/>
      <c r="E150" s="213" t="s">
        <v>107</v>
      </c>
    </row>
    <row r="151" spans="1:5" s="52" customFormat="1">
      <c r="A151" s="117">
        <v>172</v>
      </c>
      <c r="B151" s="67">
        <f t="shared" si="2"/>
        <v>0</v>
      </c>
      <c r="C151" s="102"/>
      <c r="D151" s="210"/>
      <c r="E151" s="213" t="s">
        <v>107</v>
      </c>
    </row>
    <row r="152" spans="1:5" s="52" customFormat="1">
      <c r="A152" s="154">
        <v>173</v>
      </c>
      <c r="B152" s="67">
        <f t="shared" si="2"/>
        <v>0</v>
      </c>
      <c r="C152" s="102"/>
      <c r="D152" s="210"/>
      <c r="E152" s="213" t="s">
        <v>107</v>
      </c>
    </row>
    <row r="153" spans="1:5" s="52" customFormat="1">
      <c r="A153" s="117">
        <v>174</v>
      </c>
      <c r="B153" s="67">
        <f t="shared" si="2"/>
        <v>0</v>
      </c>
      <c r="C153" s="102"/>
      <c r="D153" s="210"/>
      <c r="E153" s="213" t="s">
        <v>107</v>
      </c>
    </row>
    <row r="154" spans="1:5" s="52" customFormat="1">
      <c r="A154" s="154">
        <v>175</v>
      </c>
      <c r="B154" s="67">
        <f t="shared" si="2"/>
        <v>0</v>
      </c>
      <c r="C154" s="102"/>
      <c r="D154" s="210"/>
      <c r="E154" s="213" t="s">
        <v>107</v>
      </c>
    </row>
    <row r="155" spans="1:5" s="52" customFormat="1">
      <c r="A155" s="117">
        <v>176</v>
      </c>
      <c r="B155" s="67">
        <f t="shared" si="2"/>
        <v>0</v>
      </c>
      <c r="C155" s="102"/>
      <c r="D155" s="210"/>
      <c r="E155" s="213" t="s">
        <v>107</v>
      </c>
    </row>
    <row r="156" spans="1:5" s="52" customFormat="1">
      <c r="A156" s="154">
        <v>177</v>
      </c>
      <c r="B156" s="67">
        <f t="shared" si="2"/>
        <v>0</v>
      </c>
      <c r="C156" s="102"/>
      <c r="D156" s="210"/>
      <c r="E156" s="213" t="s">
        <v>107</v>
      </c>
    </row>
    <row r="157" spans="1:5" s="52" customFormat="1">
      <c r="A157" s="117">
        <v>178</v>
      </c>
      <c r="B157" s="67">
        <f t="shared" si="2"/>
        <v>0</v>
      </c>
      <c r="C157" s="102"/>
      <c r="D157" s="210"/>
      <c r="E157" s="213" t="s">
        <v>107</v>
      </c>
    </row>
    <row r="158" spans="1:5" s="52" customFormat="1">
      <c r="A158" s="154">
        <v>179</v>
      </c>
      <c r="B158" s="67">
        <f t="shared" si="2"/>
        <v>0</v>
      </c>
      <c r="C158" s="102"/>
      <c r="D158" s="210"/>
      <c r="E158" s="213" t="s">
        <v>107</v>
      </c>
    </row>
    <row r="159" spans="1:5" s="52" customFormat="1">
      <c r="A159" s="117">
        <v>180</v>
      </c>
      <c r="B159" s="67">
        <f t="shared" si="2"/>
        <v>0</v>
      </c>
      <c r="C159" s="102"/>
      <c r="D159" s="210"/>
      <c r="E159" s="213" t="s">
        <v>107</v>
      </c>
    </row>
    <row r="160" spans="1:5" s="52" customFormat="1">
      <c r="A160" s="154">
        <v>181</v>
      </c>
      <c r="B160" s="67">
        <f t="shared" si="2"/>
        <v>0</v>
      </c>
      <c r="C160" s="102"/>
      <c r="D160" s="210"/>
      <c r="E160" s="213" t="s">
        <v>107</v>
      </c>
    </row>
    <row r="161" spans="1:5" s="52" customFormat="1">
      <c r="A161" s="117">
        <v>182</v>
      </c>
      <c r="B161" s="67">
        <f t="shared" si="2"/>
        <v>0</v>
      </c>
      <c r="C161" s="102"/>
      <c r="D161" s="210"/>
      <c r="E161" s="213" t="s">
        <v>107</v>
      </c>
    </row>
    <row r="162" spans="1:5" s="52" customFormat="1">
      <c r="A162" s="154">
        <v>183</v>
      </c>
      <c r="B162" s="67">
        <f t="shared" si="2"/>
        <v>0</v>
      </c>
      <c r="C162" s="102"/>
      <c r="D162" s="210"/>
      <c r="E162" s="213" t="s">
        <v>107</v>
      </c>
    </row>
    <row r="163" spans="1:5" s="52" customFormat="1">
      <c r="A163" s="117">
        <v>184</v>
      </c>
      <c r="B163" s="67">
        <f t="shared" si="2"/>
        <v>0</v>
      </c>
      <c r="C163" s="102"/>
      <c r="D163" s="210"/>
      <c r="E163" s="213" t="s">
        <v>107</v>
      </c>
    </row>
    <row r="164" spans="1:5" s="52" customFormat="1">
      <c r="A164" s="154">
        <v>185</v>
      </c>
      <c r="B164" s="67">
        <f t="shared" si="2"/>
        <v>0</v>
      </c>
      <c r="C164" s="102"/>
      <c r="D164" s="210"/>
      <c r="E164" s="213" t="s">
        <v>107</v>
      </c>
    </row>
    <row r="165" spans="1:5" s="52" customFormat="1">
      <c r="A165" s="117">
        <v>186</v>
      </c>
      <c r="B165" s="67">
        <f t="shared" si="2"/>
        <v>0</v>
      </c>
      <c r="C165" s="102"/>
      <c r="D165" s="210"/>
      <c r="E165" s="213" t="s">
        <v>107</v>
      </c>
    </row>
    <row r="166" spans="1:5" s="52" customFormat="1">
      <c r="A166" s="154">
        <v>187</v>
      </c>
      <c r="B166" s="67">
        <f t="shared" si="2"/>
        <v>0</v>
      </c>
      <c r="C166" s="102"/>
      <c r="D166" s="210"/>
      <c r="E166" s="213" t="s">
        <v>107</v>
      </c>
    </row>
    <row r="167" spans="1:5" s="52" customFormat="1">
      <c r="A167" s="117">
        <v>188</v>
      </c>
      <c r="B167" s="67">
        <f t="shared" si="2"/>
        <v>0</v>
      </c>
      <c r="C167" s="102"/>
      <c r="D167" s="210"/>
      <c r="E167" s="213" t="s">
        <v>107</v>
      </c>
    </row>
    <row r="168" spans="1:5" s="52" customFormat="1">
      <c r="A168" s="154">
        <v>189</v>
      </c>
      <c r="B168" s="67">
        <f t="shared" si="2"/>
        <v>0</v>
      </c>
      <c r="C168" s="102"/>
      <c r="D168" s="210"/>
      <c r="E168" s="213" t="s">
        <v>107</v>
      </c>
    </row>
    <row r="169" spans="1:5" s="52" customFormat="1">
      <c r="A169" s="117">
        <v>190</v>
      </c>
      <c r="B169" s="67">
        <f t="shared" si="2"/>
        <v>0</v>
      </c>
      <c r="C169" s="102"/>
      <c r="D169" s="210"/>
      <c r="E169" s="213" t="s">
        <v>107</v>
      </c>
    </row>
    <row r="170" spans="1:5" s="52" customFormat="1">
      <c r="A170" s="154">
        <v>191</v>
      </c>
      <c r="B170" s="67">
        <f t="shared" si="2"/>
        <v>0</v>
      </c>
      <c r="C170" s="102"/>
      <c r="D170" s="210"/>
      <c r="E170" s="213" t="s">
        <v>107</v>
      </c>
    </row>
    <row r="171" spans="1:5" s="52" customFormat="1">
      <c r="A171" s="117">
        <v>192</v>
      </c>
      <c r="B171" s="67">
        <f t="shared" si="2"/>
        <v>0</v>
      </c>
      <c r="C171" s="102"/>
      <c r="D171" s="210"/>
      <c r="E171" s="213" t="s">
        <v>107</v>
      </c>
    </row>
    <row r="172" spans="1:5" s="52" customFormat="1">
      <c r="A172" s="154">
        <v>193</v>
      </c>
      <c r="B172" s="67">
        <f t="shared" si="2"/>
        <v>0</v>
      </c>
      <c r="C172" s="102"/>
      <c r="D172" s="210"/>
      <c r="E172" s="213" t="s">
        <v>107</v>
      </c>
    </row>
    <row r="173" spans="1:5" s="52" customFormat="1">
      <c r="A173" s="117">
        <v>194</v>
      </c>
      <c r="B173" s="67">
        <f t="shared" si="2"/>
        <v>0</v>
      </c>
      <c r="C173" s="102"/>
      <c r="D173" s="210"/>
      <c r="E173" s="213" t="s">
        <v>107</v>
      </c>
    </row>
    <row r="174" spans="1:5" s="52" customFormat="1">
      <c r="A174" s="154">
        <v>195</v>
      </c>
      <c r="B174" s="67">
        <f t="shared" si="2"/>
        <v>0</v>
      </c>
      <c r="C174" s="102"/>
      <c r="D174" s="210"/>
      <c r="E174" s="213" t="s">
        <v>107</v>
      </c>
    </row>
    <row r="175" spans="1:5" s="52" customFormat="1">
      <c r="A175" s="117">
        <v>196</v>
      </c>
      <c r="B175" s="67">
        <f t="shared" si="2"/>
        <v>0</v>
      </c>
      <c r="C175" s="102"/>
      <c r="D175" s="210"/>
      <c r="E175" s="213" t="s">
        <v>107</v>
      </c>
    </row>
    <row r="176" spans="1:5" s="52" customFormat="1">
      <c r="A176" s="154">
        <v>197</v>
      </c>
      <c r="B176" s="67">
        <f t="shared" si="2"/>
        <v>0</v>
      </c>
      <c r="C176" s="102"/>
      <c r="D176" s="210"/>
      <c r="E176" s="213" t="s">
        <v>107</v>
      </c>
    </row>
    <row r="177" spans="1:5" s="52" customFormat="1">
      <c r="A177" s="117">
        <v>198</v>
      </c>
      <c r="B177" s="67">
        <f t="shared" si="2"/>
        <v>0</v>
      </c>
      <c r="C177" s="102"/>
      <c r="D177" s="210"/>
      <c r="E177" s="213" t="s">
        <v>107</v>
      </c>
    </row>
    <row r="178" spans="1:5" s="52" customFormat="1">
      <c r="A178" s="154">
        <v>199</v>
      </c>
      <c r="B178" s="67">
        <f t="shared" si="2"/>
        <v>0</v>
      </c>
      <c r="C178" s="102"/>
      <c r="D178" s="210"/>
      <c r="E178" s="213" t="s">
        <v>107</v>
      </c>
    </row>
    <row r="179" spans="1:5" s="52" customFormat="1">
      <c r="A179" s="117">
        <v>200</v>
      </c>
      <c r="B179" s="67">
        <f t="shared" si="2"/>
        <v>0</v>
      </c>
      <c r="C179" s="102"/>
      <c r="D179" s="210"/>
      <c r="E179" s="213" t="s">
        <v>107</v>
      </c>
    </row>
    <row r="180" spans="1:5" s="52" customFormat="1">
      <c r="A180" s="154">
        <v>201</v>
      </c>
      <c r="B180" s="67">
        <f t="shared" si="2"/>
        <v>1</v>
      </c>
      <c r="C180" s="102">
        <v>129.01</v>
      </c>
      <c r="D180" s="210"/>
      <c r="E180" s="213" t="s">
        <v>107</v>
      </c>
    </row>
    <row r="181" spans="1:5" s="52" customFormat="1">
      <c r="A181" s="117">
        <v>202</v>
      </c>
      <c r="B181" s="67">
        <f t="shared" si="2"/>
        <v>0</v>
      </c>
      <c r="C181" s="102"/>
      <c r="D181" s="210"/>
      <c r="E181" s="213" t="s">
        <v>107</v>
      </c>
    </row>
    <row r="182" spans="1:5" s="52" customFormat="1">
      <c r="A182" s="154">
        <v>203</v>
      </c>
      <c r="B182" s="67">
        <f t="shared" si="2"/>
        <v>0</v>
      </c>
      <c r="C182" s="102"/>
      <c r="D182" s="210"/>
      <c r="E182" s="213" t="s">
        <v>107</v>
      </c>
    </row>
    <row r="183" spans="1:5" s="52" customFormat="1">
      <c r="A183" s="117">
        <v>204</v>
      </c>
      <c r="B183" s="67">
        <f t="shared" si="2"/>
        <v>0</v>
      </c>
      <c r="C183" s="102"/>
      <c r="D183" s="210"/>
      <c r="E183" s="213" t="s">
        <v>107</v>
      </c>
    </row>
    <row r="184" spans="1:5" s="52" customFormat="1">
      <c r="A184" s="154">
        <v>205</v>
      </c>
      <c r="B184" s="67">
        <f t="shared" si="2"/>
        <v>0</v>
      </c>
      <c r="C184" s="102"/>
      <c r="D184" s="210"/>
      <c r="E184" s="213" t="s">
        <v>107</v>
      </c>
    </row>
    <row r="185" spans="1:5" s="52" customFormat="1">
      <c r="A185" s="117">
        <v>206</v>
      </c>
      <c r="B185" s="67">
        <f t="shared" si="2"/>
        <v>0</v>
      </c>
      <c r="C185" s="102"/>
      <c r="D185" s="210"/>
      <c r="E185" s="213" t="s">
        <v>107</v>
      </c>
    </row>
    <row r="186" spans="1:5" s="52" customFormat="1">
      <c r="A186" s="154">
        <v>207</v>
      </c>
      <c r="B186" s="67">
        <f t="shared" si="2"/>
        <v>0</v>
      </c>
      <c r="C186" s="102"/>
      <c r="D186" s="210"/>
      <c r="E186" s="213" t="s">
        <v>107</v>
      </c>
    </row>
    <row r="187" spans="1:5" s="52" customFormat="1">
      <c r="A187" s="117">
        <v>208</v>
      </c>
      <c r="B187" s="67">
        <f t="shared" si="2"/>
        <v>0</v>
      </c>
      <c r="C187" s="102"/>
      <c r="D187" s="210"/>
      <c r="E187" s="213" t="s">
        <v>107</v>
      </c>
    </row>
    <row r="188" spans="1:5" s="52" customFormat="1">
      <c r="A188" s="154">
        <v>209</v>
      </c>
      <c r="B188" s="67">
        <f t="shared" si="2"/>
        <v>0</v>
      </c>
      <c r="C188" s="102"/>
      <c r="D188" s="210"/>
      <c r="E188" s="213" t="s">
        <v>107</v>
      </c>
    </row>
    <row r="189" spans="1:5" s="52" customFormat="1">
      <c r="A189" s="117">
        <v>210</v>
      </c>
      <c r="B189" s="67">
        <f t="shared" si="2"/>
        <v>0</v>
      </c>
      <c r="C189" s="102"/>
      <c r="D189" s="210"/>
      <c r="E189" s="213" t="s">
        <v>107</v>
      </c>
    </row>
    <row r="190" spans="1:5" s="52" customFormat="1">
      <c r="A190" s="154">
        <v>211</v>
      </c>
      <c r="B190" s="67">
        <f t="shared" si="2"/>
        <v>0</v>
      </c>
      <c r="C190" s="102"/>
      <c r="D190" s="210"/>
      <c r="E190" s="213" t="s">
        <v>107</v>
      </c>
    </row>
    <row r="191" spans="1:5" s="52" customFormat="1">
      <c r="A191" s="117">
        <v>212</v>
      </c>
      <c r="B191" s="67">
        <f t="shared" si="2"/>
        <v>0</v>
      </c>
      <c r="C191" s="102"/>
      <c r="D191" s="210"/>
      <c r="E191" s="213" t="s">
        <v>107</v>
      </c>
    </row>
    <row r="192" spans="1:5" s="52" customFormat="1">
      <c r="A192" s="154">
        <v>213</v>
      </c>
      <c r="B192" s="67">
        <f t="shared" si="2"/>
        <v>0</v>
      </c>
      <c r="C192" s="102"/>
      <c r="D192" s="210"/>
      <c r="E192" s="213" t="s">
        <v>107</v>
      </c>
    </row>
    <row r="193" spans="1:5" s="52" customFormat="1">
      <c r="A193" s="117">
        <v>214</v>
      </c>
      <c r="B193" s="67">
        <f t="shared" si="2"/>
        <v>0</v>
      </c>
      <c r="C193" s="102"/>
      <c r="D193" s="210"/>
      <c r="E193" s="213" t="s">
        <v>107</v>
      </c>
    </row>
    <row r="194" spans="1:5" s="52" customFormat="1">
      <c r="A194" s="154">
        <v>215</v>
      </c>
      <c r="B194" s="67">
        <f t="shared" si="2"/>
        <v>0</v>
      </c>
      <c r="C194" s="102"/>
      <c r="D194" s="210"/>
      <c r="E194" s="213" t="s">
        <v>107</v>
      </c>
    </row>
    <row r="195" spans="1:5" s="52" customFormat="1">
      <c r="A195" s="117">
        <v>216</v>
      </c>
      <c r="B195" s="67">
        <f t="shared" si="2"/>
        <v>0</v>
      </c>
      <c r="C195" s="102"/>
      <c r="D195" s="210"/>
      <c r="E195" s="213" t="s">
        <v>107</v>
      </c>
    </row>
    <row r="196" spans="1:5" s="52" customFormat="1">
      <c r="A196" s="154">
        <v>217</v>
      </c>
      <c r="B196" s="67">
        <f t="shared" si="2"/>
        <v>0</v>
      </c>
      <c r="C196" s="102"/>
      <c r="D196" s="210"/>
      <c r="E196" s="213" t="s">
        <v>107</v>
      </c>
    </row>
    <row r="197" spans="1:5" s="52" customFormat="1">
      <c r="A197" s="117">
        <v>218</v>
      </c>
      <c r="B197" s="67">
        <f t="shared" ref="B197:B260" si="3">IF(D197="x",0,IF(C197&lt;1,0,IF(C197&gt;1,1)))</f>
        <v>0</v>
      </c>
      <c r="C197" s="102"/>
      <c r="D197" s="210"/>
      <c r="E197" s="213" t="s">
        <v>107</v>
      </c>
    </row>
    <row r="198" spans="1:5" s="52" customFormat="1">
      <c r="A198" s="154">
        <v>219</v>
      </c>
      <c r="B198" s="67">
        <f t="shared" si="3"/>
        <v>0</v>
      </c>
      <c r="C198" s="102"/>
      <c r="D198" s="210"/>
      <c r="E198" s="213" t="s">
        <v>107</v>
      </c>
    </row>
    <row r="199" spans="1:5" s="52" customFormat="1">
      <c r="A199" s="117">
        <v>220</v>
      </c>
      <c r="B199" s="67">
        <f t="shared" si="3"/>
        <v>0</v>
      </c>
      <c r="C199" s="102"/>
      <c r="D199" s="210"/>
      <c r="E199" s="213" t="s">
        <v>107</v>
      </c>
    </row>
    <row r="200" spans="1:5" s="52" customFormat="1">
      <c r="A200" s="154">
        <v>221</v>
      </c>
      <c r="B200" s="67">
        <f t="shared" si="3"/>
        <v>0</v>
      </c>
      <c r="C200" s="102"/>
      <c r="D200" s="210"/>
      <c r="E200" s="213" t="s">
        <v>107</v>
      </c>
    </row>
    <row r="201" spans="1:5" s="52" customFormat="1">
      <c r="A201" s="117">
        <v>222</v>
      </c>
      <c r="B201" s="67">
        <f t="shared" si="3"/>
        <v>0</v>
      </c>
      <c r="C201" s="102"/>
      <c r="D201" s="210"/>
      <c r="E201" s="213" t="s">
        <v>107</v>
      </c>
    </row>
    <row r="202" spans="1:5" s="52" customFormat="1">
      <c r="A202" s="154">
        <v>223</v>
      </c>
      <c r="B202" s="67">
        <f t="shared" si="3"/>
        <v>0</v>
      </c>
      <c r="C202" s="102"/>
      <c r="D202" s="210"/>
      <c r="E202" s="213" t="s">
        <v>107</v>
      </c>
    </row>
    <row r="203" spans="1:5" s="52" customFormat="1">
      <c r="A203" s="117">
        <v>224</v>
      </c>
      <c r="B203" s="67">
        <f t="shared" si="3"/>
        <v>0</v>
      </c>
      <c r="C203" s="102"/>
      <c r="D203" s="210"/>
      <c r="E203" s="213" t="s">
        <v>107</v>
      </c>
    </row>
    <row r="204" spans="1:5" s="52" customFormat="1">
      <c r="A204" s="154">
        <v>225</v>
      </c>
      <c r="B204" s="67">
        <f t="shared" si="3"/>
        <v>0</v>
      </c>
      <c r="C204" s="102"/>
      <c r="D204" s="210"/>
      <c r="E204" s="213" t="s">
        <v>107</v>
      </c>
    </row>
    <row r="205" spans="1:5" s="52" customFormat="1">
      <c r="A205" s="117">
        <v>226</v>
      </c>
      <c r="B205" s="67">
        <f t="shared" si="3"/>
        <v>0</v>
      </c>
      <c r="C205" s="102"/>
      <c r="D205" s="210"/>
      <c r="E205" s="213" t="s">
        <v>107</v>
      </c>
    </row>
    <row r="206" spans="1:5" s="52" customFormat="1">
      <c r="A206" s="154">
        <v>227</v>
      </c>
      <c r="B206" s="67">
        <f t="shared" si="3"/>
        <v>0</v>
      </c>
      <c r="C206" s="102"/>
      <c r="D206" s="210"/>
      <c r="E206" s="213" t="s">
        <v>107</v>
      </c>
    </row>
    <row r="207" spans="1:5" s="52" customFormat="1">
      <c r="A207" s="117">
        <v>228</v>
      </c>
      <c r="B207" s="67">
        <f t="shared" si="3"/>
        <v>0</v>
      </c>
      <c r="C207" s="102"/>
      <c r="D207" s="210"/>
      <c r="E207" s="213" t="s">
        <v>107</v>
      </c>
    </row>
    <row r="208" spans="1:5" s="52" customFormat="1">
      <c r="A208" s="154">
        <v>229</v>
      </c>
      <c r="B208" s="67">
        <f t="shared" si="3"/>
        <v>0</v>
      </c>
      <c r="C208" s="102"/>
      <c r="D208" s="210"/>
      <c r="E208" s="213" t="s">
        <v>107</v>
      </c>
    </row>
    <row r="209" spans="1:5" s="52" customFormat="1">
      <c r="A209" s="117">
        <v>230</v>
      </c>
      <c r="B209" s="67">
        <f t="shared" si="3"/>
        <v>0</v>
      </c>
      <c r="C209" s="102"/>
      <c r="D209" s="210"/>
      <c r="E209" s="213" t="s">
        <v>107</v>
      </c>
    </row>
    <row r="210" spans="1:5" s="52" customFormat="1">
      <c r="A210" s="154">
        <v>231</v>
      </c>
      <c r="B210" s="67">
        <f t="shared" si="3"/>
        <v>0</v>
      </c>
      <c r="C210" s="102"/>
      <c r="D210" s="210"/>
      <c r="E210" s="213" t="s">
        <v>107</v>
      </c>
    </row>
    <row r="211" spans="1:5" s="52" customFormat="1">
      <c r="A211" s="117">
        <v>232</v>
      </c>
      <c r="B211" s="67">
        <f t="shared" si="3"/>
        <v>0</v>
      </c>
      <c r="C211" s="102"/>
      <c r="D211" s="210"/>
      <c r="E211" s="213" t="s">
        <v>107</v>
      </c>
    </row>
    <row r="212" spans="1:5" s="52" customFormat="1">
      <c r="A212" s="154">
        <v>233</v>
      </c>
      <c r="B212" s="67">
        <f t="shared" si="3"/>
        <v>0</v>
      </c>
      <c r="C212" s="102"/>
      <c r="D212" s="210"/>
      <c r="E212" s="213" t="s">
        <v>107</v>
      </c>
    </row>
    <row r="213" spans="1:5" s="52" customFormat="1">
      <c r="A213" s="117">
        <v>234</v>
      </c>
      <c r="B213" s="67">
        <f t="shared" si="3"/>
        <v>0</v>
      </c>
      <c r="C213" s="102"/>
      <c r="D213" s="210"/>
      <c r="E213" s="213" t="s">
        <v>107</v>
      </c>
    </row>
    <row r="214" spans="1:5" s="52" customFormat="1">
      <c r="A214" s="154">
        <v>235</v>
      </c>
      <c r="B214" s="67">
        <f t="shared" si="3"/>
        <v>0</v>
      </c>
      <c r="C214" s="102"/>
      <c r="D214" s="210"/>
      <c r="E214" s="213" t="s">
        <v>107</v>
      </c>
    </row>
    <row r="215" spans="1:5" s="52" customFormat="1">
      <c r="A215" s="117">
        <v>236</v>
      </c>
      <c r="B215" s="67">
        <f t="shared" si="3"/>
        <v>0</v>
      </c>
      <c r="C215" s="102"/>
      <c r="D215" s="210"/>
      <c r="E215" s="213" t="s">
        <v>107</v>
      </c>
    </row>
    <row r="216" spans="1:5" s="52" customFormat="1">
      <c r="A216" s="154">
        <v>237</v>
      </c>
      <c r="B216" s="67">
        <f t="shared" si="3"/>
        <v>0</v>
      </c>
      <c r="C216" s="102"/>
      <c r="D216" s="210"/>
      <c r="E216" s="213" t="s">
        <v>107</v>
      </c>
    </row>
    <row r="217" spans="1:5" s="52" customFormat="1">
      <c r="A217" s="117">
        <v>238</v>
      </c>
      <c r="B217" s="67">
        <f t="shared" si="3"/>
        <v>0</v>
      </c>
      <c r="C217" s="102"/>
      <c r="D217" s="210"/>
      <c r="E217" s="213" t="s">
        <v>107</v>
      </c>
    </row>
    <row r="218" spans="1:5" s="52" customFormat="1">
      <c r="A218" s="154">
        <v>239</v>
      </c>
      <c r="B218" s="67">
        <f t="shared" si="3"/>
        <v>0</v>
      </c>
      <c r="C218" s="102"/>
      <c r="D218" s="210"/>
      <c r="E218" s="213" t="s">
        <v>107</v>
      </c>
    </row>
    <row r="219" spans="1:5" s="52" customFormat="1">
      <c r="A219" s="117">
        <v>240</v>
      </c>
      <c r="B219" s="67">
        <f t="shared" si="3"/>
        <v>0</v>
      </c>
      <c r="C219" s="102"/>
      <c r="D219" s="210"/>
      <c r="E219" s="213" t="s">
        <v>107</v>
      </c>
    </row>
    <row r="220" spans="1:5" s="52" customFormat="1">
      <c r="A220" s="154">
        <v>241</v>
      </c>
      <c r="B220" s="67">
        <f t="shared" si="3"/>
        <v>0</v>
      </c>
      <c r="C220" s="102"/>
      <c r="D220" s="210"/>
      <c r="E220" s="213" t="s">
        <v>107</v>
      </c>
    </row>
    <row r="221" spans="1:5" s="52" customFormat="1">
      <c r="A221" s="117">
        <v>242</v>
      </c>
      <c r="B221" s="67">
        <f t="shared" si="3"/>
        <v>0</v>
      </c>
      <c r="C221" s="102"/>
      <c r="D221" s="210"/>
      <c r="E221" s="213" t="s">
        <v>107</v>
      </c>
    </row>
    <row r="222" spans="1:5" s="52" customFormat="1">
      <c r="A222" s="154">
        <v>243</v>
      </c>
      <c r="B222" s="67">
        <f t="shared" si="3"/>
        <v>0</v>
      </c>
      <c r="C222" s="102"/>
      <c r="D222" s="210"/>
      <c r="E222" s="213" t="s">
        <v>107</v>
      </c>
    </row>
    <row r="223" spans="1:5" s="52" customFormat="1">
      <c r="A223" s="117">
        <v>244</v>
      </c>
      <c r="B223" s="67">
        <f t="shared" si="3"/>
        <v>0</v>
      </c>
      <c r="C223" s="102"/>
      <c r="D223" s="210"/>
      <c r="E223" s="213" t="s">
        <v>107</v>
      </c>
    </row>
    <row r="224" spans="1:5" s="52" customFormat="1">
      <c r="A224" s="154">
        <v>245</v>
      </c>
      <c r="B224" s="67">
        <f t="shared" si="3"/>
        <v>0</v>
      </c>
      <c r="C224" s="102"/>
      <c r="D224" s="210"/>
      <c r="E224" s="213" t="s">
        <v>107</v>
      </c>
    </row>
    <row r="225" spans="1:5" s="52" customFormat="1">
      <c r="A225" s="117">
        <v>246</v>
      </c>
      <c r="B225" s="67">
        <f t="shared" si="3"/>
        <v>0</v>
      </c>
      <c r="C225" s="102"/>
      <c r="D225" s="210"/>
      <c r="E225" s="213" t="s">
        <v>107</v>
      </c>
    </row>
    <row r="226" spans="1:5" s="52" customFormat="1">
      <c r="A226" s="154">
        <v>247</v>
      </c>
      <c r="B226" s="67">
        <f t="shared" si="3"/>
        <v>0</v>
      </c>
      <c r="C226" s="102"/>
      <c r="D226" s="210"/>
      <c r="E226" s="213" t="s">
        <v>107</v>
      </c>
    </row>
    <row r="227" spans="1:5" s="52" customFormat="1">
      <c r="A227" s="117">
        <v>248</v>
      </c>
      <c r="B227" s="67">
        <f t="shared" si="3"/>
        <v>0</v>
      </c>
      <c r="C227" s="102"/>
      <c r="D227" s="210"/>
      <c r="E227" s="213" t="s">
        <v>107</v>
      </c>
    </row>
    <row r="228" spans="1:5" s="52" customFormat="1">
      <c r="A228" s="154">
        <v>249</v>
      </c>
      <c r="B228" s="67">
        <f t="shared" si="3"/>
        <v>0</v>
      </c>
      <c r="C228" s="102"/>
      <c r="D228" s="210"/>
      <c r="E228" s="213" t="s">
        <v>107</v>
      </c>
    </row>
    <row r="229" spans="1:5" s="52" customFormat="1">
      <c r="A229" s="117">
        <v>250</v>
      </c>
      <c r="B229" s="67">
        <f t="shared" si="3"/>
        <v>0</v>
      </c>
      <c r="C229" s="102"/>
      <c r="D229" s="210"/>
      <c r="E229" s="213" t="s">
        <v>107</v>
      </c>
    </row>
    <row r="230" spans="1:5" s="52" customFormat="1">
      <c r="A230" s="154">
        <v>251</v>
      </c>
      <c r="B230" s="67">
        <f t="shared" si="3"/>
        <v>0</v>
      </c>
      <c r="C230" s="102"/>
      <c r="D230" s="210"/>
      <c r="E230" s="213" t="s">
        <v>107</v>
      </c>
    </row>
    <row r="231" spans="1:5" s="52" customFormat="1">
      <c r="A231" s="117">
        <v>252</v>
      </c>
      <c r="B231" s="67">
        <f t="shared" si="3"/>
        <v>0</v>
      </c>
      <c r="C231" s="102"/>
      <c r="D231" s="210"/>
      <c r="E231" s="213" t="s">
        <v>107</v>
      </c>
    </row>
    <row r="232" spans="1:5" s="52" customFormat="1">
      <c r="A232" s="154">
        <v>253</v>
      </c>
      <c r="B232" s="67">
        <f t="shared" si="3"/>
        <v>0</v>
      </c>
      <c r="C232" s="102"/>
      <c r="D232" s="210"/>
      <c r="E232" s="213" t="s">
        <v>107</v>
      </c>
    </row>
    <row r="233" spans="1:5" s="52" customFormat="1">
      <c r="A233" s="117">
        <v>254</v>
      </c>
      <c r="B233" s="67">
        <f t="shared" si="3"/>
        <v>0</v>
      </c>
      <c r="C233" s="102"/>
      <c r="D233" s="210"/>
      <c r="E233" s="213" t="s">
        <v>107</v>
      </c>
    </row>
    <row r="234" spans="1:5" s="52" customFormat="1">
      <c r="A234" s="154">
        <v>255</v>
      </c>
      <c r="B234" s="67">
        <f t="shared" si="3"/>
        <v>0</v>
      </c>
      <c r="C234" s="102"/>
      <c r="D234" s="210"/>
      <c r="E234" s="213" t="s">
        <v>107</v>
      </c>
    </row>
    <row r="235" spans="1:5" s="52" customFormat="1">
      <c r="A235" s="117">
        <v>256</v>
      </c>
      <c r="B235" s="67">
        <f t="shared" si="3"/>
        <v>0</v>
      </c>
      <c r="C235" s="102"/>
      <c r="D235" s="210"/>
      <c r="E235" s="213" t="s">
        <v>107</v>
      </c>
    </row>
    <row r="236" spans="1:5" s="52" customFormat="1">
      <c r="A236" s="154">
        <v>257</v>
      </c>
      <c r="B236" s="67">
        <f t="shared" si="3"/>
        <v>0</v>
      </c>
      <c r="C236" s="102"/>
      <c r="D236" s="210"/>
      <c r="E236" s="213" t="s">
        <v>107</v>
      </c>
    </row>
    <row r="237" spans="1:5" s="52" customFormat="1">
      <c r="A237" s="117">
        <v>258</v>
      </c>
      <c r="B237" s="67">
        <f t="shared" si="3"/>
        <v>0</v>
      </c>
      <c r="C237" s="102"/>
      <c r="D237" s="210"/>
      <c r="E237" s="213" t="s">
        <v>107</v>
      </c>
    </row>
    <row r="238" spans="1:5" s="52" customFormat="1">
      <c r="A238" s="154">
        <v>259</v>
      </c>
      <c r="B238" s="67">
        <f t="shared" si="3"/>
        <v>0</v>
      </c>
      <c r="C238" s="102"/>
      <c r="D238" s="210"/>
      <c r="E238" s="213" t="s">
        <v>107</v>
      </c>
    </row>
    <row r="239" spans="1:5" s="52" customFormat="1">
      <c r="A239" s="117">
        <v>260</v>
      </c>
      <c r="B239" s="67">
        <f t="shared" si="3"/>
        <v>0</v>
      </c>
      <c r="C239" s="102"/>
      <c r="D239" s="210"/>
      <c r="E239" s="213" t="s">
        <v>107</v>
      </c>
    </row>
    <row r="240" spans="1:5" s="52" customFormat="1">
      <c r="A240" s="154">
        <v>261</v>
      </c>
      <c r="B240" s="67">
        <f t="shared" si="3"/>
        <v>0</v>
      </c>
      <c r="C240" s="102"/>
      <c r="D240" s="210"/>
      <c r="E240" s="213" t="s">
        <v>107</v>
      </c>
    </row>
    <row r="241" spans="1:5" s="52" customFormat="1">
      <c r="A241" s="117">
        <v>262</v>
      </c>
      <c r="B241" s="67">
        <f t="shared" si="3"/>
        <v>0</v>
      </c>
      <c r="C241" s="102"/>
      <c r="D241" s="210"/>
      <c r="E241" s="213" t="s">
        <v>107</v>
      </c>
    </row>
    <row r="242" spans="1:5" s="52" customFormat="1">
      <c r="A242" s="154">
        <v>263</v>
      </c>
      <c r="B242" s="67">
        <f t="shared" si="3"/>
        <v>0</v>
      </c>
      <c r="C242" s="102"/>
      <c r="D242" s="210"/>
      <c r="E242" s="213" t="s">
        <v>107</v>
      </c>
    </row>
    <row r="243" spans="1:5" s="52" customFormat="1">
      <c r="A243" s="117">
        <v>264</v>
      </c>
      <c r="B243" s="67">
        <f t="shared" si="3"/>
        <v>0</v>
      </c>
      <c r="C243" s="102"/>
      <c r="D243" s="210"/>
      <c r="E243" s="213" t="s">
        <v>107</v>
      </c>
    </row>
    <row r="244" spans="1:5" s="52" customFormat="1">
      <c r="A244" s="117">
        <v>265</v>
      </c>
      <c r="B244" s="67">
        <f t="shared" si="3"/>
        <v>0</v>
      </c>
      <c r="C244" s="102"/>
      <c r="D244" s="210"/>
      <c r="E244" s="213" t="s">
        <v>107</v>
      </c>
    </row>
    <row r="245" spans="1:5" s="52" customFormat="1">
      <c r="A245" s="154">
        <v>266</v>
      </c>
      <c r="B245" s="67">
        <f t="shared" si="3"/>
        <v>0</v>
      </c>
      <c r="C245" s="102"/>
      <c r="D245" s="210"/>
      <c r="E245" s="213" t="s">
        <v>107</v>
      </c>
    </row>
    <row r="246" spans="1:5" s="52" customFormat="1">
      <c r="A246" s="117">
        <v>267</v>
      </c>
      <c r="B246" s="67">
        <f t="shared" si="3"/>
        <v>0</v>
      </c>
      <c r="C246" s="102"/>
      <c r="D246" s="210"/>
      <c r="E246" s="213" t="s">
        <v>107</v>
      </c>
    </row>
    <row r="247" spans="1:5" s="52" customFormat="1">
      <c r="A247" s="117">
        <v>268</v>
      </c>
      <c r="B247" s="67">
        <f t="shared" si="3"/>
        <v>0</v>
      </c>
      <c r="C247" s="102"/>
      <c r="D247" s="210"/>
      <c r="E247" s="213" t="s">
        <v>107</v>
      </c>
    </row>
    <row r="248" spans="1:5" s="52" customFormat="1">
      <c r="A248" s="154">
        <v>269</v>
      </c>
      <c r="B248" s="67">
        <f t="shared" si="3"/>
        <v>0</v>
      </c>
      <c r="C248" s="102"/>
      <c r="D248" s="210"/>
      <c r="E248" s="213" t="s">
        <v>107</v>
      </c>
    </row>
    <row r="249" spans="1:5" s="52" customFormat="1">
      <c r="A249" s="117">
        <v>270</v>
      </c>
      <c r="B249" s="67">
        <f t="shared" si="3"/>
        <v>0</v>
      </c>
      <c r="C249" s="102"/>
      <c r="D249" s="210"/>
      <c r="E249" s="213" t="s">
        <v>107</v>
      </c>
    </row>
    <row r="250" spans="1:5" s="52" customFormat="1">
      <c r="A250" s="117">
        <v>271</v>
      </c>
      <c r="B250" s="67">
        <f t="shared" si="3"/>
        <v>0</v>
      </c>
      <c r="C250" s="102"/>
      <c r="D250" s="210"/>
      <c r="E250" s="213" t="s">
        <v>107</v>
      </c>
    </row>
    <row r="251" spans="1:5" s="52" customFormat="1">
      <c r="A251" s="154">
        <v>272</v>
      </c>
      <c r="B251" s="67">
        <f t="shared" si="3"/>
        <v>0</v>
      </c>
      <c r="C251" s="102"/>
      <c r="D251" s="210"/>
      <c r="E251" s="213" t="s">
        <v>107</v>
      </c>
    </row>
    <row r="252" spans="1:5" s="52" customFormat="1">
      <c r="A252" s="117">
        <v>273</v>
      </c>
      <c r="B252" s="67">
        <f t="shared" si="3"/>
        <v>0</v>
      </c>
      <c r="C252" s="102"/>
      <c r="D252" s="210"/>
      <c r="E252" s="213" t="s">
        <v>107</v>
      </c>
    </row>
    <row r="253" spans="1:5" s="52" customFormat="1">
      <c r="A253" s="117">
        <v>274</v>
      </c>
      <c r="B253" s="67">
        <f t="shared" si="3"/>
        <v>0</v>
      </c>
      <c r="C253" s="102"/>
      <c r="D253" s="210"/>
      <c r="E253" s="213" t="s">
        <v>107</v>
      </c>
    </row>
    <row r="254" spans="1:5" s="52" customFormat="1">
      <c r="A254" s="154">
        <v>275</v>
      </c>
      <c r="B254" s="67">
        <f t="shared" si="3"/>
        <v>0</v>
      </c>
      <c r="C254" s="102"/>
      <c r="D254" s="210"/>
      <c r="E254" s="213" t="s">
        <v>107</v>
      </c>
    </row>
    <row r="255" spans="1:5" s="52" customFormat="1">
      <c r="A255" s="117">
        <v>276</v>
      </c>
      <c r="B255" s="67">
        <f t="shared" si="3"/>
        <v>0</v>
      </c>
      <c r="C255" s="102"/>
      <c r="D255" s="210"/>
      <c r="E255" s="213" t="s">
        <v>107</v>
      </c>
    </row>
    <row r="256" spans="1:5" s="52" customFormat="1">
      <c r="A256" s="117">
        <v>277</v>
      </c>
      <c r="B256" s="67">
        <f t="shared" si="3"/>
        <v>0</v>
      </c>
      <c r="C256" s="102"/>
      <c r="D256" s="210"/>
      <c r="E256" s="213" t="s">
        <v>107</v>
      </c>
    </row>
    <row r="257" spans="1:5" s="52" customFormat="1">
      <c r="A257" s="154">
        <v>278</v>
      </c>
      <c r="B257" s="67">
        <f t="shared" si="3"/>
        <v>0</v>
      </c>
      <c r="C257" s="102"/>
      <c r="D257" s="210"/>
      <c r="E257" s="213" t="s">
        <v>107</v>
      </c>
    </row>
    <row r="258" spans="1:5" s="52" customFormat="1">
      <c r="A258" s="117">
        <v>279</v>
      </c>
      <c r="B258" s="67">
        <f t="shared" si="3"/>
        <v>0</v>
      </c>
      <c r="C258" s="102"/>
      <c r="D258" s="210"/>
      <c r="E258" s="213" t="s">
        <v>107</v>
      </c>
    </row>
    <row r="259" spans="1:5" s="52" customFormat="1">
      <c r="A259" s="117">
        <v>280</v>
      </c>
      <c r="B259" s="67">
        <f t="shared" si="3"/>
        <v>0</v>
      </c>
      <c r="C259" s="102"/>
      <c r="D259" s="210"/>
      <c r="E259" s="213" t="s">
        <v>107</v>
      </c>
    </row>
    <row r="260" spans="1:5" s="52" customFormat="1">
      <c r="A260" s="154">
        <v>281</v>
      </c>
      <c r="B260" s="67">
        <f t="shared" si="3"/>
        <v>0</v>
      </c>
      <c r="C260" s="102"/>
      <c r="D260" s="210"/>
      <c r="E260" s="213" t="s">
        <v>107</v>
      </c>
    </row>
    <row r="261" spans="1:5" s="52" customFormat="1">
      <c r="A261" s="117">
        <v>282</v>
      </c>
      <c r="B261" s="67">
        <f t="shared" ref="B261:B324" si="4">IF(D261="x",0,IF(C261&lt;1,0,IF(C261&gt;1,1)))</f>
        <v>0</v>
      </c>
      <c r="C261" s="102"/>
      <c r="D261" s="210"/>
      <c r="E261" s="213" t="s">
        <v>107</v>
      </c>
    </row>
    <row r="262" spans="1:5" s="52" customFormat="1">
      <c r="A262" s="117">
        <v>283</v>
      </c>
      <c r="B262" s="67">
        <f t="shared" si="4"/>
        <v>0</v>
      </c>
      <c r="C262" s="102"/>
      <c r="D262" s="210"/>
      <c r="E262" s="213" t="s">
        <v>107</v>
      </c>
    </row>
    <row r="263" spans="1:5" s="52" customFormat="1">
      <c r="A263" s="154">
        <v>284</v>
      </c>
      <c r="B263" s="67">
        <f t="shared" si="4"/>
        <v>0</v>
      </c>
      <c r="C263" s="102"/>
      <c r="D263" s="210"/>
      <c r="E263" s="213" t="s">
        <v>107</v>
      </c>
    </row>
    <row r="264" spans="1:5" s="52" customFormat="1">
      <c r="A264" s="117">
        <v>285</v>
      </c>
      <c r="B264" s="67">
        <f t="shared" si="4"/>
        <v>0</v>
      </c>
      <c r="C264" s="102"/>
      <c r="D264" s="210"/>
      <c r="E264" s="213" t="s">
        <v>107</v>
      </c>
    </row>
    <row r="265" spans="1:5" s="52" customFormat="1">
      <c r="A265" s="117">
        <v>286</v>
      </c>
      <c r="B265" s="67">
        <f t="shared" si="4"/>
        <v>0</v>
      </c>
      <c r="C265" s="102"/>
      <c r="D265" s="210"/>
      <c r="E265" s="213" t="s">
        <v>107</v>
      </c>
    </row>
    <row r="266" spans="1:5" s="52" customFormat="1">
      <c r="A266" s="154">
        <v>287</v>
      </c>
      <c r="B266" s="67">
        <f t="shared" si="4"/>
        <v>0</v>
      </c>
      <c r="C266" s="102"/>
      <c r="D266" s="210"/>
      <c r="E266" s="213" t="s">
        <v>107</v>
      </c>
    </row>
    <row r="267" spans="1:5" s="52" customFormat="1">
      <c r="A267" s="117">
        <v>288</v>
      </c>
      <c r="B267" s="67">
        <f t="shared" si="4"/>
        <v>0</v>
      </c>
      <c r="C267" s="102"/>
      <c r="D267" s="210"/>
      <c r="E267" s="213" t="s">
        <v>107</v>
      </c>
    </row>
    <row r="268" spans="1:5" s="52" customFormat="1">
      <c r="A268" s="117">
        <v>289</v>
      </c>
      <c r="B268" s="67">
        <f t="shared" si="4"/>
        <v>0</v>
      </c>
      <c r="C268" s="102"/>
      <c r="D268" s="210"/>
      <c r="E268" s="213" t="s">
        <v>107</v>
      </c>
    </row>
    <row r="269" spans="1:5" s="52" customFormat="1">
      <c r="A269" s="154">
        <v>290</v>
      </c>
      <c r="B269" s="67">
        <f t="shared" si="4"/>
        <v>0</v>
      </c>
      <c r="C269" s="102"/>
      <c r="D269" s="210"/>
      <c r="E269" s="213" t="s">
        <v>107</v>
      </c>
    </row>
    <row r="270" spans="1:5" s="52" customFormat="1">
      <c r="A270" s="117">
        <v>291</v>
      </c>
      <c r="B270" s="67">
        <f t="shared" si="4"/>
        <v>0</v>
      </c>
      <c r="C270" s="102"/>
      <c r="D270" s="210"/>
      <c r="E270" s="213" t="s">
        <v>107</v>
      </c>
    </row>
    <row r="271" spans="1:5" s="52" customFormat="1">
      <c r="A271" s="117">
        <v>292</v>
      </c>
      <c r="B271" s="67">
        <f t="shared" si="4"/>
        <v>0</v>
      </c>
      <c r="C271" s="102"/>
      <c r="D271" s="210"/>
      <c r="E271" s="213" t="s">
        <v>107</v>
      </c>
    </row>
    <row r="272" spans="1:5" s="52" customFormat="1">
      <c r="A272" s="154">
        <v>293</v>
      </c>
      <c r="B272" s="67">
        <f t="shared" si="4"/>
        <v>0</v>
      </c>
      <c r="C272" s="102"/>
      <c r="D272" s="210"/>
      <c r="E272" s="213" t="s">
        <v>107</v>
      </c>
    </row>
    <row r="273" spans="1:5" s="52" customFormat="1">
      <c r="A273" s="117">
        <v>294</v>
      </c>
      <c r="B273" s="67">
        <f t="shared" si="4"/>
        <v>0</v>
      </c>
      <c r="C273" s="102"/>
      <c r="D273" s="210"/>
      <c r="E273" s="213" t="s">
        <v>107</v>
      </c>
    </row>
    <row r="274" spans="1:5" s="52" customFormat="1">
      <c r="A274" s="117">
        <v>295</v>
      </c>
      <c r="B274" s="67">
        <f t="shared" si="4"/>
        <v>0</v>
      </c>
      <c r="C274" s="102"/>
      <c r="D274" s="210"/>
      <c r="E274" s="213" t="s">
        <v>107</v>
      </c>
    </row>
    <row r="275" spans="1:5" s="52" customFormat="1">
      <c r="A275" s="154">
        <v>296</v>
      </c>
      <c r="B275" s="67">
        <f t="shared" si="4"/>
        <v>0</v>
      </c>
      <c r="C275" s="102"/>
      <c r="D275" s="210"/>
      <c r="E275" s="213" t="s">
        <v>107</v>
      </c>
    </row>
    <row r="276" spans="1:5" s="52" customFormat="1">
      <c r="A276" s="117">
        <v>297</v>
      </c>
      <c r="B276" s="67">
        <f t="shared" si="4"/>
        <v>0</v>
      </c>
      <c r="C276" s="102"/>
      <c r="D276" s="210"/>
      <c r="E276" s="213" t="s">
        <v>107</v>
      </c>
    </row>
    <row r="277" spans="1:5" s="52" customFormat="1">
      <c r="A277" s="117">
        <v>298</v>
      </c>
      <c r="B277" s="67">
        <f t="shared" si="4"/>
        <v>0</v>
      </c>
      <c r="C277" s="102"/>
      <c r="D277" s="210"/>
      <c r="E277" s="213" t="s">
        <v>107</v>
      </c>
    </row>
    <row r="278" spans="1:5" s="52" customFormat="1">
      <c r="A278" s="154">
        <v>299</v>
      </c>
      <c r="B278" s="67">
        <f t="shared" si="4"/>
        <v>0</v>
      </c>
      <c r="C278" s="102"/>
      <c r="D278" s="210"/>
      <c r="E278" s="213" t="s">
        <v>107</v>
      </c>
    </row>
    <row r="279" spans="1:5" s="52" customFormat="1">
      <c r="A279" s="117">
        <v>300</v>
      </c>
      <c r="B279" s="67">
        <f t="shared" si="4"/>
        <v>0</v>
      </c>
      <c r="C279" s="102"/>
      <c r="D279" s="210"/>
      <c r="E279" s="213" t="s">
        <v>107</v>
      </c>
    </row>
    <row r="280" spans="1:5" s="52" customFormat="1">
      <c r="A280" s="117">
        <v>301</v>
      </c>
      <c r="B280" s="67">
        <f t="shared" si="4"/>
        <v>0</v>
      </c>
      <c r="C280" s="102"/>
      <c r="D280" s="210"/>
      <c r="E280" s="213" t="s">
        <v>107</v>
      </c>
    </row>
    <row r="281" spans="1:5" s="52" customFormat="1">
      <c r="A281" s="154">
        <v>302</v>
      </c>
      <c r="B281" s="67">
        <f t="shared" si="4"/>
        <v>1</v>
      </c>
      <c r="C281" s="102">
        <v>119.379</v>
      </c>
      <c r="D281" s="210"/>
      <c r="E281" s="213" t="s">
        <v>107</v>
      </c>
    </row>
    <row r="282" spans="1:5" s="52" customFormat="1">
      <c r="A282" s="117">
        <v>303</v>
      </c>
      <c r="B282" s="67">
        <f t="shared" si="4"/>
        <v>1</v>
      </c>
      <c r="C282" s="102">
        <v>120.374</v>
      </c>
      <c r="D282" s="210"/>
      <c r="E282" s="213" t="s">
        <v>107</v>
      </c>
    </row>
    <row r="283" spans="1:5" s="52" customFormat="1">
      <c r="A283" s="117">
        <v>304</v>
      </c>
      <c r="B283" s="67">
        <f t="shared" si="4"/>
        <v>1</v>
      </c>
      <c r="C283" s="102">
        <v>116.626</v>
      </c>
      <c r="D283" s="210"/>
      <c r="E283" s="213" t="s">
        <v>107</v>
      </c>
    </row>
    <row r="284" spans="1:5" s="52" customFormat="1">
      <c r="A284" s="154">
        <v>305</v>
      </c>
      <c r="B284" s="67">
        <f>IF(D284="x",0,IF(C284&lt;1,0,IF(C284&gt;1,1)))</f>
        <v>0</v>
      </c>
      <c r="C284" s="102"/>
      <c r="D284" s="210"/>
      <c r="E284" s="213" t="s">
        <v>107</v>
      </c>
    </row>
    <row r="285" spans="1:5" s="52" customFormat="1">
      <c r="A285" s="117">
        <v>306</v>
      </c>
      <c r="B285" s="67">
        <f t="shared" si="4"/>
        <v>0</v>
      </c>
      <c r="C285" s="102"/>
      <c r="D285" s="210"/>
      <c r="E285" s="213" t="s">
        <v>107</v>
      </c>
    </row>
    <row r="286" spans="1:5" s="52" customFormat="1">
      <c r="A286" s="117">
        <v>307</v>
      </c>
      <c r="B286" s="67">
        <f>IF(D286="x",0,IF(C286&lt;1,0,IF(C286&gt;1,1)))</f>
        <v>1</v>
      </c>
      <c r="C286" s="102">
        <v>117.524</v>
      </c>
      <c r="D286" s="210"/>
      <c r="E286" s="213" t="s">
        <v>107</v>
      </c>
    </row>
    <row r="287" spans="1:5" s="52" customFormat="1">
      <c r="A287" s="154">
        <v>308</v>
      </c>
      <c r="B287" s="67">
        <f t="shared" si="4"/>
        <v>0</v>
      </c>
      <c r="C287" s="102"/>
      <c r="D287" s="210"/>
      <c r="E287" s="213" t="s">
        <v>107</v>
      </c>
    </row>
    <row r="288" spans="1:5" s="52" customFormat="1">
      <c r="A288" s="117">
        <v>309</v>
      </c>
      <c r="B288" s="67">
        <f t="shared" si="4"/>
        <v>1</v>
      </c>
      <c r="C288" s="102">
        <v>118.773</v>
      </c>
      <c r="D288" s="210"/>
      <c r="E288" s="213" t="s">
        <v>107</v>
      </c>
    </row>
    <row r="289" spans="1:5" s="52" customFormat="1">
      <c r="A289" s="117">
        <v>310</v>
      </c>
      <c r="B289" s="67">
        <f t="shared" si="4"/>
        <v>1</v>
      </c>
      <c r="C289" s="102">
        <v>119.44199999999999</v>
      </c>
      <c r="D289" s="210"/>
      <c r="E289" s="213" t="s">
        <v>107</v>
      </c>
    </row>
    <row r="290" spans="1:5" s="52" customFormat="1">
      <c r="A290" s="154">
        <v>311</v>
      </c>
      <c r="B290" s="67">
        <f t="shared" si="4"/>
        <v>0</v>
      </c>
      <c r="C290" s="102"/>
      <c r="D290" s="210"/>
      <c r="E290" s="213" t="s">
        <v>107</v>
      </c>
    </row>
    <row r="291" spans="1:5" s="52" customFormat="1">
      <c r="A291" s="117">
        <v>312</v>
      </c>
      <c r="B291" s="67">
        <f t="shared" si="4"/>
        <v>1</v>
      </c>
      <c r="C291" s="102">
        <v>117.214</v>
      </c>
      <c r="D291" s="210"/>
      <c r="E291" s="213" t="s">
        <v>107</v>
      </c>
    </row>
    <row r="292" spans="1:5" s="52" customFormat="1">
      <c r="A292" s="117">
        <v>313</v>
      </c>
      <c r="B292" s="67">
        <f t="shared" si="4"/>
        <v>0</v>
      </c>
      <c r="C292" s="102"/>
      <c r="D292" s="210"/>
      <c r="E292" s="213" t="s">
        <v>107</v>
      </c>
    </row>
    <row r="293" spans="1:5" s="52" customFormat="1">
      <c r="A293" s="154">
        <v>314</v>
      </c>
      <c r="B293" s="67">
        <f t="shared" si="4"/>
        <v>0</v>
      </c>
      <c r="C293" s="102"/>
      <c r="D293" s="210"/>
      <c r="E293" s="213" t="s">
        <v>107</v>
      </c>
    </row>
    <row r="294" spans="1:5" s="52" customFormat="1">
      <c r="A294" s="117">
        <v>315</v>
      </c>
      <c r="B294" s="67">
        <f t="shared" si="4"/>
        <v>1</v>
      </c>
      <c r="C294" s="102">
        <v>117.943</v>
      </c>
      <c r="D294" s="210"/>
      <c r="E294" s="213" t="s">
        <v>107</v>
      </c>
    </row>
    <row r="295" spans="1:5" s="52" customFormat="1">
      <c r="A295" s="117">
        <v>316</v>
      </c>
      <c r="B295" s="67">
        <f t="shared" si="4"/>
        <v>0</v>
      </c>
      <c r="C295" s="102"/>
      <c r="D295" s="210"/>
      <c r="E295" s="213" t="s">
        <v>107</v>
      </c>
    </row>
    <row r="296" spans="1:5" s="52" customFormat="1">
      <c r="A296" s="154">
        <v>317</v>
      </c>
      <c r="B296" s="67">
        <f t="shared" si="4"/>
        <v>1</v>
      </c>
      <c r="C296" s="102">
        <v>119754</v>
      </c>
      <c r="D296" s="210"/>
      <c r="E296" s="213" t="s">
        <v>107</v>
      </c>
    </row>
    <row r="297" spans="1:5" s="52" customFormat="1">
      <c r="A297" s="117">
        <v>318</v>
      </c>
      <c r="B297" s="67">
        <f t="shared" si="4"/>
        <v>1</v>
      </c>
      <c r="C297" s="102">
        <v>118.38800000000001</v>
      </c>
      <c r="D297" s="210"/>
      <c r="E297" s="213" t="s">
        <v>107</v>
      </c>
    </row>
    <row r="298" spans="1:5" s="52" customFormat="1">
      <c r="A298" s="117">
        <v>319</v>
      </c>
      <c r="B298" s="67">
        <f t="shared" si="4"/>
        <v>0</v>
      </c>
      <c r="C298" s="102"/>
      <c r="D298" s="210"/>
      <c r="E298" s="213" t="s">
        <v>107</v>
      </c>
    </row>
    <row r="299" spans="1:5" s="52" customFormat="1">
      <c r="A299" s="154">
        <v>320</v>
      </c>
      <c r="B299" s="67">
        <f t="shared" si="4"/>
        <v>0</v>
      </c>
      <c r="C299" s="102"/>
      <c r="D299" s="210"/>
      <c r="E299" s="213" t="s">
        <v>107</v>
      </c>
    </row>
    <row r="300" spans="1:5" s="52" customFormat="1">
      <c r="A300" s="117">
        <v>321</v>
      </c>
      <c r="B300" s="67">
        <f t="shared" si="4"/>
        <v>1</v>
      </c>
      <c r="C300" s="102">
        <v>117.36799999999999</v>
      </c>
      <c r="D300" s="210"/>
      <c r="E300" s="213" t="s">
        <v>107</v>
      </c>
    </row>
    <row r="301" spans="1:5" s="52" customFormat="1">
      <c r="A301" s="117">
        <v>322</v>
      </c>
      <c r="B301" s="67">
        <f t="shared" si="4"/>
        <v>0</v>
      </c>
      <c r="C301" s="102"/>
      <c r="D301" s="210"/>
      <c r="E301" s="213" t="s">
        <v>107</v>
      </c>
    </row>
    <row r="302" spans="1:5" s="52" customFormat="1">
      <c r="A302" s="154">
        <v>323</v>
      </c>
      <c r="B302" s="67">
        <f t="shared" si="4"/>
        <v>0</v>
      </c>
      <c r="C302" s="102"/>
      <c r="D302" s="210"/>
      <c r="E302" s="213" t="s">
        <v>107</v>
      </c>
    </row>
    <row r="303" spans="1:5" s="52" customFormat="1">
      <c r="A303" s="117">
        <v>324</v>
      </c>
      <c r="B303" s="67">
        <f t="shared" si="4"/>
        <v>1</v>
      </c>
      <c r="C303" s="102">
        <v>118.095</v>
      </c>
      <c r="D303" s="210"/>
      <c r="E303" s="213" t="s">
        <v>107</v>
      </c>
    </row>
    <row r="304" spans="1:5" s="52" customFormat="1">
      <c r="A304" s="117">
        <v>325</v>
      </c>
      <c r="B304" s="67">
        <f t="shared" si="4"/>
        <v>1</v>
      </c>
      <c r="C304" s="102">
        <v>115.89100000000001</v>
      </c>
      <c r="D304" s="210"/>
      <c r="E304" s="213" t="s">
        <v>107</v>
      </c>
    </row>
    <row r="305" spans="1:5" s="52" customFormat="1">
      <c r="A305" s="154">
        <v>326</v>
      </c>
      <c r="B305" s="67">
        <f t="shared" si="4"/>
        <v>1</v>
      </c>
      <c r="C305" s="102">
        <v>118.589</v>
      </c>
      <c r="D305" s="210"/>
      <c r="E305" s="213" t="s">
        <v>107</v>
      </c>
    </row>
    <row r="306" spans="1:5" s="52" customFormat="1">
      <c r="A306" s="117">
        <v>327</v>
      </c>
      <c r="B306" s="67">
        <f t="shared" si="4"/>
        <v>0</v>
      </c>
      <c r="C306" s="102"/>
      <c r="D306" s="210"/>
      <c r="E306" s="213" t="s">
        <v>107</v>
      </c>
    </row>
    <row r="307" spans="1:5" s="52" customFormat="1">
      <c r="A307" s="117">
        <v>328</v>
      </c>
      <c r="B307" s="67">
        <f t="shared" si="4"/>
        <v>0</v>
      </c>
      <c r="C307" s="102"/>
      <c r="D307" s="210"/>
      <c r="E307" s="213" t="s">
        <v>107</v>
      </c>
    </row>
    <row r="308" spans="1:5" s="52" customFormat="1">
      <c r="A308" s="154">
        <v>329</v>
      </c>
      <c r="B308" s="67">
        <f t="shared" si="4"/>
        <v>0</v>
      </c>
      <c r="C308" s="102"/>
      <c r="D308" s="210"/>
      <c r="E308" s="213" t="s">
        <v>107</v>
      </c>
    </row>
    <row r="309" spans="1:5" s="52" customFormat="1">
      <c r="A309" s="117">
        <v>330</v>
      </c>
      <c r="B309" s="67">
        <f t="shared" si="4"/>
        <v>0</v>
      </c>
      <c r="C309" s="102"/>
      <c r="D309" s="210"/>
      <c r="E309" s="213" t="s">
        <v>107</v>
      </c>
    </row>
    <row r="310" spans="1:5" s="52" customFormat="1">
      <c r="A310" s="117">
        <v>331</v>
      </c>
      <c r="B310" s="67">
        <f t="shared" si="4"/>
        <v>0</v>
      </c>
      <c r="C310" s="102"/>
      <c r="D310" s="210"/>
      <c r="E310" s="213" t="s">
        <v>107</v>
      </c>
    </row>
    <row r="311" spans="1:5" s="52" customFormat="1">
      <c r="A311" s="154">
        <v>332</v>
      </c>
      <c r="B311" s="67">
        <f t="shared" si="4"/>
        <v>0</v>
      </c>
      <c r="C311" s="102"/>
      <c r="D311" s="210"/>
      <c r="E311" s="213" t="s">
        <v>107</v>
      </c>
    </row>
    <row r="312" spans="1:5" s="52" customFormat="1">
      <c r="A312" s="117">
        <v>333</v>
      </c>
      <c r="B312" s="67">
        <f t="shared" si="4"/>
        <v>1</v>
      </c>
      <c r="C312" s="102">
        <v>117.98099999999999</v>
      </c>
      <c r="D312" s="210"/>
      <c r="E312" s="213" t="s">
        <v>107</v>
      </c>
    </row>
    <row r="313" spans="1:5" s="52" customFormat="1">
      <c r="A313" s="117">
        <v>334</v>
      </c>
      <c r="B313" s="67">
        <f t="shared" si="4"/>
        <v>1</v>
      </c>
      <c r="C313" s="102">
        <v>117.64100000000001</v>
      </c>
      <c r="D313" s="210"/>
      <c r="E313" s="213" t="s">
        <v>107</v>
      </c>
    </row>
    <row r="314" spans="1:5" s="52" customFormat="1">
      <c r="A314" s="154">
        <v>335</v>
      </c>
      <c r="B314" s="67">
        <f t="shared" si="4"/>
        <v>0</v>
      </c>
      <c r="C314" s="102"/>
      <c r="D314" s="210"/>
      <c r="E314" s="213" t="s">
        <v>107</v>
      </c>
    </row>
    <row r="315" spans="1:5" s="52" customFormat="1">
      <c r="A315" s="117">
        <v>336</v>
      </c>
      <c r="B315" s="67">
        <f t="shared" si="4"/>
        <v>1</v>
      </c>
      <c r="C315" s="102">
        <v>118.006</v>
      </c>
      <c r="D315" s="210"/>
      <c r="E315" s="213" t="s">
        <v>107</v>
      </c>
    </row>
    <row r="316" spans="1:5" s="52" customFormat="1">
      <c r="A316" s="117">
        <v>337</v>
      </c>
      <c r="B316" s="67">
        <f t="shared" si="4"/>
        <v>1</v>
      </c>
      <c r="C316" s="102">
        <v>118.13800000000001</v>
      </c>
      <c r="D316" s="210"/>
      <c r="E316" s="213" t="s">
        <v>107</v>
      </c>
    </row>
    <row r="317" spans="1:5" s="52" customFormat="1">
      <c r="A317" s="154">
        <v>338</v>
      </c>
      <c r="B317" s="67">
        <f t="shared" si="4"/>
        <v>0</v>
      </c>
      <c r="C317" s="102"/>
      <c r="D317" s="210"/>
      <c r="E317" s="213" t="s">
        <v>107</v>
      </c>
    </row>
    <row r="318" spans="1:5" s="52" customFormat="1">
      <c r="A318" s="117">
        <v>339</v>
      </c>
      <c r="B318" s="67">
        <f t="shared" si="4"/>
        <v>1</v>
      </c>
      <c r="C318" s="102">
        <v>116.251</v>
      </c>
      <c r="D318" s="210"/>
      <c r="E318" s="213" t="s">
        <v>107</v>
      </c>
    </row>
    <row r="319" spans="1:5" s="52" customFormat="1">
      <c r="A319" s="117">
        <v>340</v>
      </c>
      <c r="B319" s="67">
        <f t="shared" si="4"/>
        <v>1</v>
      </c>
      <c r="C319" s="102">
        <v>117.73</v>
      </c>
      <c r="D319" s="210"/>
      <c r="E319" s="213" t="s">
        <v>107</v>
      </c>
    </row>
    <row r="320" spans="1:5" s="52" customFormat="1">
      <c r="A320" s="154">
        <v>341</v>
      </c>
      <c r="B320" s="67">
        <f t="shared" si="4"/>
        <v>0</v>
      </c>
      <c r="C320" s="102"/>
      <c r="D320" s="210"/>
      <c r="E320" s="213" t="s">
        <v>107</v>
      </c>
    </row>
    <row r="321" spans="1:5" s="52" customFormat="1">
      <c r="A321" s="117">
        <v>342</v>
      </c>
      <c r="B321" s="67">
        <f t="shared" si="4"/>
        <v>0</v>
      </c>
      <c r="C321" s="102"/>
      <c r="D321" s="210"/>
      <c r="E321" s="213" t="s">
        <v>107</v>
      </c>
    </row>
    <row r="322" spans="1:5" s="52" customFormat="1">
      <c r="A322" s="117">
        <v>343</v>
      </c>
      <c r="B322" s="67">
        <f t="shared" si="4"/>
        <v>0</v>
      </c>
      <c r="C322" s="102"/>
      <c r="D322" s="210"/>
      <c r="E322" s="213" t="s">
        <v>107</v>
      </c>
    </row>
    <row r="323" spans="1:5" s="52" customFormat="1">
      <c r="A323" s="154">
        <v>344</v>
      </c>
      <c r="B323" s="67">
        <f t="shared" si="4"/>
        <v>0</v>
      </c>
      <c r="C323" s="102"/>
      <c r="D323" s="210"/>
      <c r="E323" s="213" t="s">
        <v>107</v>
      </c>
    </row>
    <row r="324" spans="1:5" s="52" customFormat="1">
      <c r="A324" s="117">
        <v>345</v>
      </c>
      <c r="B324" s="67">
        <f t="shared" si="4"/>
        <v>0</v>
      </c>
      <c r="C324" s="102"/>
      <c r="D324" s="210"/>
      <c r="E324" s="213" t="s">
        <v>107</v>
      </c>
    </row>
    <row r="325" spans="1:5" s="52" customFormat="1">
      <c r="A325" s="117">
        <v>346</v>
      </c>
      <c r="B325" s="67">
        <f t="shared" ref="B325:B388" si="5">IF(D325="x",0,IF(C325&lt;1,0,IF(C325&gt;1,1)))</f>
        <v>1</v>
      </c>
      <c r="C325" s="102">
        <v>118.76900000000001</v>
      </c>
      <c r="D325" s="210"/>
      <c r="E325" s="213" t="s">
        <v>107</v>
      </c>
    </row>
    <row r="326" spans="1:5" s="52" customFormat="1">
      <c r="A326" s="154">
        <v>347</v>
      </c>
      <c r="B326" s="67">
        <f t="shared" si="5"/>
        <v>0</v>
      </c>
      <c r="C326" s="102"/>
      <c r="D326" s="210"/>
      <c r="E326" s="213" t="s">
        <v>107</v>
      </c>
    </row>
    <row r="327" spans="1:5" s="52" customFormat="1">
      <c r="A327" s="117">
        <v>348</v>
      </c>
      <c r="B327" s="67">
        <f t="shared" si="5"/>
        <v>0</v>
      </c>
      <c r="C327" s="102"/>
      <c r="D327" s="210"/>
      <c r="E327" s="213" t="s">
        <v>107</v>
      </c>
    </row>
    <row r="328" spans="1:5" s="52" customFormat="1">
      <c r="A328" s="117">
        <v>349</v>
      </c>
      <c r="B328" s="67">
        <f t="shared" si="5"/>
        <v>1</v>
      </c>
      <c r="C328" s="102">
        <v>118.68600000000001</v>
      </c>
      <c r="D328" s="210"/>
      <c r="E328" s="213" t="s">
        <v>107</v>
      </c>
    </row>
    <row r="329" spans="1:5" s="52" customFormat="1">
      <c r="A329" s="154">
        <v>350</v>
      </c>
      <c r="B329" s="67">
        <f t="shared" si="5"/>
        <v>0</v>
      </c>
      <c r="C329" s="102"/>
      <c r="D329" s="210"/>
      <c r="E329" s="213" t="s">
        <v>107</v>
      </c>
    </row>
    <row r="330" spans="1:5" s="52" customFormat="1">
      <c r="A330" s="117">
        <v>351</v>
      </c>
      <c r="B330" s="67">
        <f t="shared" si="5"/>
        <v>0</v>
      </c>
      <c r="C330" s="102"/>
      <c r="D330" s="210"/>
      <c r="E330" s="213" t="s">
        <v>107</v>
      </c>
    </row>
    <row r="331" spans="1:5" s="52" customFormat="1">
      <c r="A331" s="117">
        <v>352</v>
      </c>
      <c r="B331" s="67">
        <f t="shared" si="5"/>
        <v>0</v>
      </c>
      <c r="C331" s="102"/>
      <c r="D331" s="210"/>
      <c r="E331" s="213" t="s">
        <v>107</v>
      </c>
    </row>
    <row r="332" spans="1:5" s="52" customFormat="1">
      <c r="A332" s="154">
        <v>353</v>
      </c>
      <c r="B332" s="67">
        <f t="shared" si="5"/>
        <v>1</v>
      </c>
      <c r="C332" s="102">
        <v>118.57599999999999</v>
      </c>
      <c r="D332" s="210"/>
      <c r="E332" s="213" t="s">
        <v>107</v>
      </c>
    </row>
    <row r="333" spans="1:5" s="52" customFormat="1">
      <c r="A333" s="117">
        <v>354</v>
      </c>
      <c r="B333" s="67">
        <f t="shared" si="5"/>
        <v>0</v>
      </c>
      <c r="C333" s="102"/>
      <c r="D333" s="210"/>
      <c r="E333" s="213" t="s">
        <v>107</v>
      </c>
    </row>
    <row r="334" spans="1:5" s="52" customFormat="1">
      <c r="A334" s="117">
        <v>355</v>
      </c>
      <c r="B334" s="67">
        <f t="shared" si="5"/>
        <v>1</v>
      </c>
      <c r="C334" s="102">
        <v>119.95</v>
      </c>
      <c r="D334" s="210"/>
      <c r="E334" s="213" t="s">
        <v>107</v>
      </c>
    </row>
    <row r="335" spans="1:5" s="52" customFormat="1">
      <c r="A335" s="154">
        <v>356</v>
      </c>
      <c r="B335" s="67">
        <f t="shared" si="5"/>
        <v>1</v>
      </c>
      <c r="C335" s="102">
        <v>118.107</v>
      </c>
      <c r="D335" s="210"/>
      <c r="E335" s="213" t="s">
        <v>107</v>
      </c>
    </row>
    <row r="336" spans="1:5" s="52" customFormat="1">
      <c r="A336" s="117">
        <v>357</v>
      </c>
      <c r="B336" s="67">
        <f t="shared" si="5"/>
        <v>1</v>
      </c>
      <c r="C336" s="102">
        <v>116.434</v>
      </c>
      <c r="D336" s="210"/>
      <c r="E336" s="213" t="s">
        <v>107</v>
      </c>
    </row>
    <row r="337" spans="1:5" s="52" customFormat="1">
      <c r="A337" s="117">
        <v>358</v>
      </c>
      <c r="B337" s="67">
        <f t="shared" si="5"/>
        <v>1</v>
      </c>
      <c r="C337" s="102">
        <v>119.313</v>
      </c>
      <c r="D337" s="210"/>
      <c r="E337" s="213" t="s">
        <v>107</v>
      </c>
    </row>
    <row r="338" spans="1:5" s="52" customFormat="1">
      <c r="A338" s="154">
        <v>359</v>
      </c>
      <c r="B338" s="67">
        <f t="shared" si="5"/>
        <v>1</v>
      </c>
      <c r="C338" s="102">
        <v>120.369</v>
      </c>
      <c r="D338" s="210"/>
      <c r="E338" s="213" t="s">
        <v>107</v>
      </c>
    </row>
    <row r="339" spans="1:5" s="52" customFormat="1">
      <c r="A339" s="117">
        <v>360</v>
      </c>
      <c r="B339" s="67">
        <f t="shared" si="5"/>
        <v>0</v>
      </c>
      <c r="C339" s="102"/>
      <c r="D339" s="210"/>
      <c r="E339" s="213" t="s">
        <v>107</v>
      </c>
    </row>
    <row r="340" spans="1:5" s="52" customFormat="1">
      <c r="A340" s="117">
        <v>361</v>
      </c>
      <c r="B340" s="67">
        <f t="shared" si="5"/>
        <v>1</v>
      </c>
      <c r="C340" s="102">
        <v>117.613</v>
      </c>
      <c r="D340" s="210"/>
      <c r="E340" s="213" t="s">
        <v>107</v>
      </c>
    </row>
    <row r="341" spans="1:5" s="52" customFormat="1">
      <c r="A341" s="154">
        <v>362</v>
      </c>
      <c r="B341" s="67">
        <f t="shared" si="5"/>
        <v>0</v>
      </c>
      <c r="C341" s="102"/>
      <c r="D341" s="210"/>
      <c r="E341" s="213" t="s">
        <v>107</v>
      </c>
    </row>
    <row r="342" spans="1:5" s="52" customFormat="1">
      <c r="A342" s="117">
        <v>363</v>
      </c>
      <c r="B342" s="67">
        <f t="shared" si="5"/>
        <v>0</v>
      </c>
      <c r="C342" s="102"/>
      <c r="D342" s="210"/>
      <c r="E342" s="213" t="s">
        <v>107</v>
      </c>
    </row>
    <row r="343" spans="1:5" s="52" customFormat="1">
      <c r="A343" s="117">
        <v>364</v>
      </c>
      <c r="B343" s="67">
        <f t="shared" si="5"/>
        <v>1</v>
      </c>
      <c r="C343" s="102">
        <v>117.962</v>
      </c>
      <c r="D343" s="210"/>
      <c r="E343" s="213" t="s">
        <v>107</v>
      </c>
    </row>
    <row r="344" spans="1:5" s="52" customFormat="1">
      <c r="A344" s="154">
        <v>365</v>
      </c>
      <c r="B344" s="67">
        <f t="shared" si="5"/>
        <v>1</v>
      </c>
      <c r="C344" s="102">
        <v>120.65300000000001</v>
      </c>
      <c r="D344" s="210"/>
      <c r="E344" s="213" t="s">
        <v>107</v>
      </c>
    </row>
    <row r="345" spans="1:5" s="52" customFormat="1">
      <c r="A345" s="117">
        <v>366</v>
      </c>
      <c r="B345" s="67">
        <f t="shared" si="5"/>
        <v>1</v>
      </c>
      <c r="C345" s="102">
        <v>119.548</v>
      </c>
      <c r="D345" s="210"/>
      <c r="E345" s="213" t="s">
        <v>107</v>
      </c>
    </row>
    <row r="346" spans="1:5" s="52" customFormat="1">
      <c r="A346" s="117">
        <v>367</v>
      </c>
      <c r="B346" s="67">
        <f t="shared" si="5"/>
        <v>1</v>
      </c>
      <c r="C346" s="102">
        <v>117.301</v>
      </c>
      <c r="D346" s="210"/>
      <c r="E346" s="213" t="s">
        <v>107</v>
      </c>
    </row>
    <row r="347" spans="1:5" s="52" customFormat="1">
      <c r="A347" s="154">
        <v>368</v>
      </c>
      <c r="B347" s="67">
        <f t="shared" si="5"/>
        <v>0</v>
      </c>
      <c r="C347" s="102"/>
      <c r="D347" s="210"/>
      <c r="E347" s="213" t="s">
        <v>107</v>
      </c>
    </row>
    <row r="348" spans="1:5" s="52" customFormat="1">
      <c r="A348" s="117">
        <v>369</v>
      </c>
      <c r="B348" s="67">
        <f t="shared" si="5"/>
        <v>0</v>
      </c>
      <c r="C348" s="102"/>
      <c r="D348" s="210"/>
      <c r="E348" s="213" t="s">
        <v>107</v>
      </c>
    </row>
    <row r="349" spans="1:5" s="52" customFormat="1">
      <c r="A349" s="117">
        <v>370</v>
      </c>
      <c r="B349" s="67">
        <f t="shared" si="5"/>
        <v>1</v>
      </c>
      <c r="C349" s="102">
        <v>120.063</v>
      </c>
      <c r="D349" s="210"/>
      <c r="E349" s="213" t="s">
        <v>107</v>
      </c>
    </row>
    <row r="350" spans="1:5" s="52" customFormat="1">
      <c r="A350" s="154">
        <v>371</v>
      </c>
      <c r="B350" s="67">
        <f t="shared" si="5"/>
        <v>1</v>
      </c>
      <c r="C350" s="102">
        <v>120.495</v>
      </c>
      <c r="D350" s="210"/>
      <c r="E350" s="213" t="s">
        <v>107</v>
      </c>
    </row>
    <row r="351" spans="1:5" s="52" customFormat="1">
      <c r="A351" s="117">
        <v>372</v>
      </c>
      <c r="B351" s="67">
        <f t="shared" si="5"/>
        <v>0</v>
      </c>
      <c r="C351" s="102"/>
      <c r="D351" s="210"/>
      <c r="E351" s="213" t="s">
        <v>107</v>
      </c>
    </row>
    <row r="352" spans="1:5" s="52" customFormat="1">
      <c r="A352" s="117">
        <v>373</v>
      </c>
      <c r="B352" s="67">
        <f t="shared" si="5"/>
        <v>0</v>
      </c>
      <c r="C352" s="102"/>
      <c r="D352" s="210"/>
      <c r="E352" s="213" t="s">
        <v>107</v>
      </c>
    </row>
    <row r="353" spans="1:5" s="52" customFormat="1">
      <c r="A353" s="154">
        <v>374</v>
      </c>
      <c r="B353" s="67">
        <f t="shared" si="5"/>
        <v>1</v>
      </c>
      <c r="C353" s="102">
        <v>119.372</v>
      </c>
      <c r="D353" s="210"/>
      <c r="E353" s="213" t="s">
        <v>107</v>
      </c>
    </row>
    <row r="354" spans="1:5" s="52" customFormat="1">
      <c r="A354" s="117">
        <v>375</v>
      </c>
      <c r="B354" s="67">
        <f t="shared" si="5"/>
        <v>1</v>
      </c>
      <c r="C354" s="102">
        <v>119.386</v>
      </c>
      <c r="D354" s="210"/>
      <c r="E354" s="213" t="s">
        <v>107</v>
      </c>
    </row>
    <row r="355" spans="1:5" s="52" customFormat="1">
      <c r="A355" s="117">
        <v>376</v>
      </c>
      <c r="B355" s="67">
        <f t="shared" si="5"/>
        <v>1</v>
      </c>
      <c r="C355" s="102">
        <v>118.40300000000001</v>
      </c>
      <c r="D355" s="210"/>
      <c r="E355" s="213" t="s">
        <v>107</v>
      </c>
    </row>
    <row r="356" spans="1:5" s="52" customFormat="1">
      <c r="A356" s="154">
        <v>377</v>
      </c>
      <c r="B356" s="67">
        <f t="shared" si="5"/>
        <v>1</v>
      </c>
      <c r="C356" s="102">
        <v>119.976</v>
      </c>
      <c r="D356" s="210"/>
      <c r="E356" s="213" t="s">
        <v>107</v>
      </c>
    </row>
    <row r="357" spans="1:5" s="52" customFormat="1">
      <c r="A357" s="117">
        <v>378</v>
      </c>
      <c r="B357" s="67">
        <f t="shared" si="5"/>
        <v>1</v>
      </c>
      <c r="C357" s="102">
        <v>119.53400000000001</v>
      </c>
      <c r="D357" s="210"/>
      <c r="E357" s="213" t="s">
        <v>107</v>
      </c>
    </row>
    <row r="358" spans="1:5" s="52" customFormat="1">
      <c r="A358" s="117">
        <v>379</v>
      </c>
      <c r="B358" s="67">
        <f t="shared" si="5"/>
        <v>0</v>
      </c>
      <c r="C358" s="102"/>
      <c r="D358" s="210"/>
      <c r="E358" s="213" t="s">
        <v>107</v>
      </c>
    </row>
    <row r="359" spans="1:5" s="52" customFormat="1">
      <c r="A359" s="154">
        <v>380</v>
      </c>
      <c r="B359" s="67">
        <f t="shared" si="5"/>
        <v>1</v>
      </c>
      <c r="C359" s="102">
        <v>116.46899999999999</v>
      </c>
      <c r="D359" s="210"/>
      <c r="E359" s="213" t="s">
        <v>107</v>
      </c>
    </row>
    <row r="360" spans="1:5" s="52" customFormat="1">
      <c r="A360" s="117">
        <v>381</v>
      </c>
      <c r="B360" s="67">
        <f t="shared" si="5"/>
        <v>1</v>
      </c>
      <c r="C360" s="102">
        <v>119.673</v>
      </c>
      <c r="D360" s="210"/>
      <c r="E360" s="213" t="s">
        <v>107</v>
      </c>
    </row>
    <row r="361" spans="1:5" s="52" customFormat="1">
      <c r="A361" s="117">
        <v>382</v>
      </c>
      <c r="B361" s="67">
        <f t="shared" si="5"/>
        <v>1</v>
      </c>
      <c r="C361" s="102">
        <v>119.041</v>
      </c>
      <c r="D361" s="210"/>
      <c r="E361" s="213" t="s">
        <v>107</v>
      </c>
    </row>
    <row r="362" spans="1:5" s="52" customFormat="1">
      <c r="A362" s="154">
        <v>383</v>
      </c>
      <c r="B362" s="67">
        <f t="shared" si="5"/>
        <v>0</v>
      </c>
      <c r="C362" s="102"/>
      <c r="D362" s="210"/>
      <c r="E362" s="213" t="s">
        <v>107</v>
      </c>
    </row>
    <row r="363" spans="1:5" s="52" customFormat="1">
      <c r="A363" s="117">
        <v>384</v>
      </c>
      <c r="B363" s="67">
        <f t="shared" si="5"/>
        <v>1</v>
      </c>
      <c r="C363" s="102">
        <v>119.776</v>
      </c>
      <c r="D363" s="210"/>
      <c r="E363" s="213" t="s">
        <v>107</v>
      </c>
    </row>
    <row r="364" spans="1:5" s="52" customFormat="1">
      <c r="A364" s="117">
        <v>385</v>
      </c>
      <c r="B364" s="67">
        <f t="shared" si="5"/>
        <v>0</v>
      </c>
      <c r="C364" s="102"/>
      <c r="D364" s="210"/>
      <c r="E364" s="213" t="s">
        <v>107</v>
      </c>
    </row>
    <row r="365" spans="1:5" s="52" customFormat="1">
      <c r="A365" s="154">
        <v>386</v>
      </c>
      <c r="B365" s="67">
        <f t="shared" si="5"/>
        <v>1</v>
      </c>
      <c r="C365" s="102">
        <v>119.691</v>
      </c>
      <c r="D365" s="210"/>
      <c r="E365" s="213" t="s">
        <v>107</v>
      </c>
    </row>
    <row r="366" spans="1:5" s="52" customFormat="1">
      <c r="A366" s="117">
        <v>387</v>
      </c>
      <c r="B366" s="67">
        <f t="shared" si="5"/>
        <v>0</v>
      </c>
      <c r="C366" s="102"/>
      <c r="D366" s="210"/>
      <c r="E366" s="213" t="s">
        <v>107</v>
      </c>
    </row>
    <row r="367" spans="1:5" s="52" customFormat="1">
      <c r="A367" s="117">
        <v>388</v>
      </c>
      <c r="B367" s="67">
        <f t="shared" si="5"/>
        <v>0</v>
      </c>
      <c r="C367" s="102"/>
      <c r="D367" s="210"/>
      <c r="E367" s="213" t="s">
        <v>107</v>
      </c>
    </row>
    <row r="368" spans="1:5" s="52" customFormat="1">
      <c r="A368" s="154">
        <v>389</v>
      </c>
      <c r="B368" s="67">
        <f t="shared" si="5"/>
        <v>1</v>
      </c>
      <c r="C368" s="102">
        <v>117.22199999999999</v>
      </c>
      <c r="D368" s="210"/>
      <c r="E368" s="213" t="s">
        <v>107</v>
      </c>
    </row>
    <row r="369" spans="1:5" s="52" customFormat="1">
      <c r="A369" s="117">
        <v>390</v>
      </c>
      <c r="B369" s="67">
        <f t="shared" si="5"/>
        <v>0</v>
      </c>
      <c r="C369" s="102"/>
      <c r="D369" s="210"/>
      <c r="E369" s="213" t="s">
        <v>107</v>
      </c>
    </row>
    <row r="370" spans="1:5" s="52" customFormat="1">
      <c r="A370" s="117">
        <v>391</v>
      </c>
      <c r="B370" s="67">
        <f t="shared" si="5"/>
        <v>1</v>
      </c>
      <c r="C370" s="102">
        <v>117.569</v>
      </c>
      <c r="D370" s="210"/>
      <c r="E370" s="213" t="s">
        <v>107</v>
      </c>
    </row>
    <row r="371" spans="1:5" s="52" customFormat="1">
      <c r="A371" s="154">
        <v>392</v>
      </c>
      <c r="B371" s="67">
        <f t="shared" si="5"/>
        <v>1</v>
      </c>
      <c r="C371" s="102">
        <v>120.36499999999999</v>
      </c>
      <c r="D371" s="210"/>
      <c r="E371" s="213" t="s">
        <v>107</v>
      </c>
    </row>
    <row r="372" spans="1:5" s="52" customFormat="1">
      <c r="A372" s="117">
        <v>393</v>
      </c>
      <c r="B372" s="67">
        <f t="shared" si="5"/>
        <v>0</v>
      </c>
      <c r="C372" s="102"/>
      <c r="D372" s="210"/>
      <c r="E372" s="213" t="s">
        <v>107</v>
      </c>
    </row>
    <row r="373" spans="1:5" s="52" customFormat="1">
      <c r="A373" s="117">
        <v>394</v>
      </c>
      <c r="B373" s="67">
        <f t="shared" si="5"/>
        <v>0</v>
      </c>
      <c r="C373" s="102"/>
      <c r="D373" s="210"/>
      <c r="E373" s="213" t="s">
        <v>107</v>
      </c>
    </row>
    <row r="374" spans="1:5" s="52" customFormat="1">
      <c r="A374" s="154">
        <v>395</v>
      </c>
      <c r="B374" s="67">
        <f t="shared" si="5"/>
        <v>0</v>
      </c>
      <c r="C374" s="102"/>
      <c r="D374" s="210"/>
      <c r="E374" s="213" t="s">
        <v>107</v>
      </c>
    </row>
    <row r="375" spans="1:5" s="52" customFormat="1">
      <c r="A375" s="117">
        <v>396</v>
      </c>
      <c r="B375" s="67">
        <f t="shared" si="5"/>
        <v>0</v>
      </c>
      <c r="C375" s="102"/>
      <c r="D375" s="210"/>
      <c r="E375" s="213" t="s">
        <v>107</v>
      </c>
    </row>
    <row r="376" spans="1:5" s="52" customFormat="1">
      <c r="A376" s="117">
        <v>397</v>
      </c>
      <c r="B376" s="67">
        <f t="shared" si="5"/>
        <v>1</v>
      </c>
      <c r="C376" s="102">
        <v>118.962</v>
      </c>
      <c r="D376" s="210"/>
      <c r="E376" s="213" t="s">
        <v>107</v>
      </c>
    </row>
    <row r="377" spans="1:5" s="52" customFormat="1">
      <c r="A377" s="154">
        <v>398</v>
      </c>
      <c r="B377" s="67">
        <f t="shared" si="5"/>
        <v>1</v>
      </c>
      <c r="C377" s="102">
        <v>118.586</v>
      </c>
      <c r="D377" s="210"/>
      <c r="E377" s="213" t="s">
        <v>107</v>
      </c>
    </row>
    <row r="378" spans="1:5" s="52" customFormat="1">
      <c r="A378" s="117">
        <v>399</v>
      </c>
      <c r="B378" s="67">
        <f t="shared" si="5"/>
        <v>1</v>
      </c>
      <c r="C378" s="102">
        <v>113.43300000000001</v>
      </c>
      <c r="D378" s="210"/>
      <c r="E378" s="213" t="s">
        <v>107</v>
      </c>
    </row>
    <row r="379" spans="1:5" s="52" customFormat="1">
      <c r="A379" s="117">
        <v>400</v>
      </c>
      <c r="B379" s="67">
        <f t="shared" si="5"/>
        <v>0</v>
      </c>
      <c r="C379" s="102"/>
      <c r="D379" s="210"/>
      <c r="E379" s="213" t="s">
        <v>107</v>
      </c>
    </row>
    <row r="380" spans="1:5" s="52" customFormat="1">
      <c r="A380" s="154">
        <v>401</v>
      </c>
      <c r="B380" s="67">
        <f t="shared" si="5"/>
        <v>1</v>
      </c>
      <c r="C380" s="102">
        <v>119.398</v>
      </c>
      <c r="D380" s="210"/>
      <c r="E380" s="213" t="s">
        <v>107</v>
      </c>
    </row>
    <row r="381" spans="1:5" s="52" customFormat="1">
      <c r="A381" s="117">
        <v>402</v>
      </c>
      <c r="B381" s="67">
        <f t="shared" si="5"/>
        <v>1</v>
      </c>
      <c r="C381" s="102">
        <v>119.29600000000001</v>
      </c>
      <c r="D381" s="210"/>
      <c r="E381" s="213" t="s">
        <v>107</v>
      </c>
    </row>
    <row r="382" spans="1:5" s="52" customFormat="1">
      <c r="A382" s="117">
        <v>403</v>
      </c>
      <c r="B382" s="67">
        <f t="shared" si="5"/>
        <v>1</v>
      </c>
      <c r="C382" s="102">
        <v>118.544</v>
      </c>
      <c r="D382" s="210"/>
      <c r="E382" s="213" t="s">
        <v>107</v>
      </c>
    </row>
    <row r="383" spans="1:5" s="52" customFormat="1">
      <c r="A383" s="154">
        <v>404</v>
      </c>
      <c r="B383" s="67">
        <f t="shared" si="5"/>
        <v>1</v>
      </c>
      <c r="C383" s="102">
        <v>113.873</v>
      </c>
      <c r="D383" s="210"/>
      <c r="E383" s="213" t="s">
        <v>107</v>
      </c>
    </row>
    <row r="384" spans="1:5" s="52" customFormat="1">
      <c r="A384" s="117">
        <v>405</v>
      </c>
      <c r="B384" s="67">
        <f t="shared" si="5"/>
        <v>0</v>
      </c>
      <c r="C384" s="102"/>
      <c r="D384" s="210"/>
      <c r="E384" s="213" t="s">
        <v>107</v>
      </c>
    </row>
    <row r="385" spans="1:5" s="52" customFormat="1">
      <c r="A385" s="117">
        <v>406</v>
      </c>
      <c r="B385" s="67">
        <f t="shared" si="5"/>
        <v>0</v>
      </c>
      <c r="C385" s="102"/>
      <c r="D385" s="210"/>
      <c r="E385" s="213" t="s">
        <v>107</v>
      </c>
    </row>
    <row r="386" spans="1:5" s="52" customFormat="1">
      <c r="A386" s="154">
        <v>407</v>
      </c>
      <c r="B386" s="67">
        <f t="shared" si="5"/>
        <v>1</v>
      </c>
      <c r="C386" s="102">
        <v>118.282</v>
      </c>
      <c r="D386" s="210"/>
      <c r="E386" s="213" t="s">
        <v>107</v>
      </c>
    </row>
    <row r="387" spans="1:5" s="52" customFormat="1">
      <c r="A387" s="117">
        <v>408</v>
      </c>
      <c r="B387" s="67">
        <f t="shared" si="5"/>
        <v>0</v>
      </c>
      <c r="C387" s="102"/>
      <c r="D387" s="210"/>
      <c r="E387" s="213" t="s">
        <v>107</v>
      </c>
    </row>
    <row r="388" spans="1:5" s="52" customFormat="1">
      <c r="A388" s="154">
        <v>409</v>
      </c>
      <c r="B388" s="67">
        <f t="shared" si="5"/>
        <v>0</v>
      </c>
      <c r="C388" s="102"/>
      <c r="D388" s="210"/>
      <c r="E388" s="213" t="s">
        <v>107</v>
      </c>
    </row>
    <row r="389" spans="1:5" s="52" customFormat="1">
      <c r="A389" s="117">
        <v>410</v>
      </c>
      <c r="B389" s="67">
        <f t="shared" ref="B389:B452" si="6">IF(D389="x",0,IF(C389&lt;1,0,IF(C389&gt;1,1)))</f>
        <v>1</v>
      </c>
      <c r="C389" s="102">
        <v>118.628</v>
      </c>
      <c r="D389" s="210"/>
      <c r="E389" s="213" t="s">
        <v>107</v>
      </c>
    </row>
    <row r="390" spans="1:5" s="52" customFormat="1">
      <c r="A390" s="154">
        <v>411</v>
      </c>
      <c r="B390" s="67">
        <f t="shared" si="6"/>
        <v>1</v>
      </c>
      <c r="C390" s="102">
        <v>116.443</v>
      </c>
      <c r="D390" s="210"/>
      <c r="E390" s="213" t="s">
        <v>107</v>
      </c>
    </row>
    <row r="391" spans="1:5" s="52" customFormat="1">
      <c r="A391" s="117">
        <v>412</v>
      </c>
      <c r="B391" s="67">
        <f t="shared" si="6"/>
        <v>0</v>
      </c>
      <c r="C391" s="102"/>
      <c r="D391" s="210"/>
      <c r="E391" s="213" t="s">
        <v>107</v>
      </c>
    </row>
    <row r="392" spans="1:5" s="52" customFormat="1">
      <c r="A392" s="154">
        <v>413</v>
      </c>
      <c r="B392" s="67">
        <f t="shared" si="6"/>
        <v>1</v>
      </c>
      <c r="C392" s="102">
        <v>119.58199999999999</v>
      </c>
      <c r="D392" s="210"/>
      <c r="E392" s="213" t="s">
        <v>107</v>
      </c>
    </row>
    <row r="393" spans="1:5" s="52" customFormat="1">
      <c r="A393" s="117">
        <v>414</v>
      </c>
      <c r="B393" s="67">
        <f t="shared" si="6"/>
        <v>1</v>
      </c>
      <c r="C393" s="102">
        <v>119.42400000000001</v>
      </c>
      <c r="D393" s="210"/>
      <c r="E393" s="213" t="s">
        <v>107</v>
      </c>
    </row>
    <row r="394" spans="1:5" s="52" customFormat="1">
      <c r="A394" s="154">
        <v>415</v>
      </c>
      <c r="B394" s="67">
        <f t="shared" si="6"/>
        <v>0</v>
      </c>
      <c r="C394" s="102"/>
      <c r="D394" s="210"/>
      <c r="E394" s="213" t="s">
        <v>107</v>
      </c>
    </row>
    <row r="395" spans="1:5" s="52" customFormat="1">
      <c r="A395" s="117">
        <v>416</v>
      </c>
      <c r="B395" s="67">
        <f t="shared" si="6"/>
        <v>1</v>
      </c>
      <c r="C395" s="102">
        <v>117.98399999999999</v>
      </c>
      <c r="D395" s="210"/>
      <c r="E395" s="213" t="s">
        <v>107</v>
      </c>
    </row>
    <row r="396" spans="1:5" s="52" customFormat="1">
      <c r="A396" s="154">
        <v>417</v>
      </c>
      <c r="B396" s="67">
        <f t="shared" si="6"/>
        <v>1</v>
      </c>
      <c r="C396" s="102">
        <v>118.583</v>
      </c>
      <c r="D396" s="210"/>
      <c r="E396" s="213" t="s">
        <v>107</v>
      </c>
    </row>
    <row r="397" spans="1:5" s="52" customFormat="1">
      <c r="A397" s="117">
        <v>418</v>
      </c>
      <c r="B397" s="67">
        <f t="shared" si="6"/>
        <v>1</v>
      </c>
      <c r="C397" s="102">
        <v>116.28400000000001</v>
      </c>
      <c r="D397" s="210"/>
      <c r="E397" s="213" t="s">
        <v>107</v>
      </c>
    </row>
    <row r="398" spans="1:5" s="52" customFormat="1">
      <c r="A398" s="154">
        <v>419</v>
      </c>
      <c r="B398" s="67">
        <f t="shared" si="6"/>
        <v>1</v>
      </c>
      <c r="C398" s="102">
        <v>110.074</v>
      </c>
      <c r="D398" s="210"/>
      <c r="E398" s="213" t="s">
        <v>107</v>
      </c>
    </row>
    <row r="399" spans="1:5" s="52" customFormat="1">
      <c r="A399" s="117">
        <v>420</v>
      </c>
      <c r="B399" s="67">
        <f t="shared" si="6"/>
        <v>0</v>
      </c>
      <c r="C399" s="102"/>
      <c r="D399" s="210"/>
      <c r="E399" s="213" t="s">
        <v>107</v>
      </c>
    </row>
    <row r="400" spans="1:5" s="52" customFormat="1">
      <c r="A400" s="154">
        <v>421</v>
      </c>
      <c r="B400" s="67">
        <f t="shared" si="6"/>
        <v>0</v>
      </c>
      <c r="C400" s="102"/>
      <c r="D400" s="210"/>
      <c r="E400" s="213" t="s">
        <v>107</v>
      </c>
    </row>
    <row r="401" spans="1:5" s="52" customFormat="1">
      <c r="A401" s="117">
        <v>422</v>
      </c>
      <c r="B401" s="67">
        <f t="shared" si="6"/>
        <v>1</v>
      </c>
      <c r="C401" s="102">
        <v>118.904</v>
      </c>
      <c r="D401" s="210"/>
      <c r="E401" s="213" t="s">
        <v>107</v>
      </c>
    </row>
    <row r="402" spans="1:5" s="52" customFormat="1">
      <c r="A402" s="154">
        <v>423</v>
      </c>
      <c r="B402" s="67">
        <f t="shared" si="6"/>
        <v>0</v>
      </c>
      <c r="C402" s="102"/>
      <c r="D402" s="210"/>
      <c r="E402" s="213" t="s">
        <v>107</v>
      </c>
    </row>
    <row r="403" spans="1:5" s="52" customFormat="1">
      <c r="A403" s="117">
        <v>424</v>
      </c>
      <c r="B403" s="67">
        <f t="shared" si="6"/>
        <v>1</v>
      </c>
      <c r="C403" s="102">
        <v>118.318</v>
      </c>
      <c r="D403" s="210"/>
      <c r="E403" s="213" t="s">
        <v>107</v>
      </c>
    </row>
    <row r="404" spans="1:5" s="52" customFormat="1">
      <c r="A404" s="154">
        <v>425</v>
      </c>
      <c r="B404" s="67">
        <f t="shared" si="6"/>
        <v>1</v>
      </c>
      <c r="C404" s="102">
        <v>115.51</v>
      </c>
      <c r="D404" s="210"/>
      <c r="E404" s="213" t="s">
        <v>107</v>
      </c>
    </row>
    <row r="405" spans="1:5" s="52" customFormat="1">
      <c r="A405" s="117">
        <v>426</v>
      </c>
      <c r="B405" s="67">
        <f t="shared" si="6"/>
        <v>1</v>
      </c>
      <c r="C405" s="102">
        <v>119.864</v>
      </c>
      <c r="D405" s="210"/>
      <c r="E405" s="213" t="s">
        <v>107</v>
      </c>
    </row>
    <row r="406" spans="1:5" s="52" customFormat="1">
      <c r="A406" s="154">
        <v>427</v>
      </c>
      <c r="B406" s="67">
        <f t="shared" si="6"/>
        <v>0</v>
      </c>
      <c r="C406" s="102"/>
      <c r="D406" s="210"/>
      <c r="E406" s="213" t="s">
        <v>107</v>
      </c>
    </row>
    <row r="407" spans="1:5" s="52" customFormat="1">
      <c r="A407" s="117">
        <v>428</v>
      </c>
      <c r="B407" s="67">
        <f t="shared" si="6"/>
        <v>0</v>
      </c>
      <c r="C407" s="102"/>
      <c r="D407" s="210"/>
      <c r="E407" s="213" t="s">
        <v>107</v>
      </c>
    </row>
    <row r="408" spans="1:5" s="52" customFormat="1">
      <c r="A408" s="154">
        <v>429</v>
      </c>
      <c r="B408" s="67">
        <f t="shared" si="6"/>
        <v>1</v>
      </c>
      <c r="C408" s="102">
        <v>119.10299999999999</v>
      </c>
      <c r="D408" s="210"/>
      <c r="E408" s="213" t="s">
        <v>107</v>
      </c>
    </row>
    <row r="409" spans="1:5" s="52" customFormat="1">
      <c r="A409" s="117">
        <v>430</v>
      </c>
      <c r="B409" s="67">
        <f t="shared" si="6"/>
        <v>0</v>
      </c>
      <c r="C409" s="102"/>
      <c r="D409" s="210"/>
      <c r="E409" s="213" t="s">
        <v>107</v>
      </c>
    </row>
    <row r="410" spans="1:5" s="52" customFormat="1">
      <c r="A410" s="154">
        <v>431</v>
      </c>
      <c r="B410" s="67">
        <f t="shared" si="6"/>
        <v>1</v>
      </c>
      <c r="C410" s="102">
        <v>118.35599999999999</v>
      </c>
      <c r="D410" s="210"/>
      <c r="E410" s="213" t="s">
        <v>107</v>
      </c>
    </row>
    <row r="411" spans="1:5" s="52" customFormat="1">
      <c r="A411" s="117">
        <v>432</v>
      </c>
      <c r="B411" s="67">
        <f t="shared" si="6"/>
        <v>1</v>
      </c>
      <c r="C411" s="102">
        <v>117.336</v>
      </c>
      <c r="D411" s="210"/>
      <c r="E411" s="213" t="s">
        <v>107</v>
      </c>
    </row>
    <row r="412" spans="1:5" s="52" customFormat="1">
      <c r="A412" s="154">
        <v>433</v>
      </c>
      <c r="B412" s="67">
        <f t="shared" si="6"/>
        <v>0</v>
      </c>
      <c r="C412" s="102"/>
      <c r="D412" s="210"/>
      <c r="E412" s="213" t="s">
        <v>107</v>
      </c>
    </row>
    <row r="413" spans="1:5" s="52" customFormat="1">
      <c r="A413" s="117">
        <v>434</v>
      </c>
      <c r="B413" s="67">
        <f t="shared" si="6"/>
        <v>0</v>
      </c>
      <c r="C413" s="102"/>
      <c r="D413" s="210"/>
      <c r="E413" s="213" t="s">
        <v>107</v>
      </c>
    </row>
    <row r="414" spans="1:5" s="52" customFormat="1">
      <c r="A414" s="154">
        <v>435</v>
      </c>
      <c r="B414" s="67">
        <f t="shared" si="6"/>
        <v>1</v>
      </c>
      <c r="C414" s="102">
        <v>117.803</v>
      </c>
      <c r="D414" s="210"/>
      <c r="E414" s="213" t="s">
        <v>107</v>
      </c>
    </row>
    <row r="415" spans="1:5" s="52" customFormat="1">
      <c r="A415" s="117">
        <v>436</v>
      </c>
      <c r="B415" s="67">
        <f t="shared" si="6"/>
        <v>1</v>
      </c>
      <c r="C415" s="102">
        <v>119.886</v>
      </c>
      <c r="D415" s="210"/>
      <c r="E415" s="213" t="s">
        <v>107</v>
      </c>
    </row>
    <row r="416" spans="1:5" s="52" customFormat="1">
      <c r="A416" s="154">
        <v>437</v>
      </c>
      <c r="B416" s="67">
        <f t="shared" si="6"/>
        <v>0</v>
      </c>
      <c r="C416" s="102"/>
      <c r="D416" s="210"/>
      <c r="E416" s="213" t="s">
        <v>107</v>
      </c>
    </row>
    <row r="417" spans="1:5" s="52" customFormat="1">
      <c r="A417" s="117">
        <v>438</v>
      </c>
      <c r="B417" s="67">
        <f t="shared" si="6"/>
        <v>1</v>
      </c>
      <c r="C417" s="102">
        <v>118.5</v>
      </c>
      <c r="D417" s="210"/>
      <c r="E417" s="213" t="s">
        <v>107</v>
      </c>
    </row>
    <row r="418" spans="1:5" s="52" customFormat="1">
      <c r="A418" s="154">
        <v>439</v>
      </c>
      <c r="B418" s="67">
        <f t="shared" si="6"/>
        <v>0</v>
      </c>
      <c r="C418" s="102"/>
      <c r="D418" s="210"/>
      <c r="E418" s="213" t="s">
        <v>107</v>
      </c>
    </row>
    <row r="419" spans="1:5" s="52" customFormat="1">
      <c r="A419" s="117">
        <v>440</v>
      </c>
      <c r="B419" s="67">
        <f t="shared" si="6"/>
        <v>1</v>
      </c>
      <c r="C419" s="102">
        <v>110.842</v>
      </c>
      <c r="D419" s="210"/>
      <c r="E419" s="213" t="s">
        <v>107</v>
      </c>
    </row>
    <row r="420" spans="1:5" s="52" customFormat="1">
      <c r="A420" s="154">
        <v>441</v>
      </c>
      <c r="B420" s="67">
        <f t="shared" si="6"/>
        <v>0</v>
      </c>
      <c r="C420" s="102"/>
      <c r="D420" s="210"/>
      <c r="E420" s="213" t="s">
        <v>107</v>
      </c>
    </row>
    <row r="421" spans="1:5" s="52" customFormat="1">
      <c r="A421" s="117">
        <v>442</v>
      </c>
      <c r="B421" s="67">
        <f t="shared" si="6"/>
        <v>0</v>
      </c>
      <c r="C421" s="102"/>
      <c r="D421" s="210"/>
      <c r="E421" s="213" t="s">
        <v>107</v>
      </c>
    </row>
    <row r="422" spans="1:5" s="52" customFormat="1">
      <c r="A422" s="154">
        <v>443</v>
      </c>
      <c r="B422" s="67">
        <f t="shared" si="6"/>
        <v>0</v>
      </c>
      <c r="C422" s="102"/>
      <c r="D422" s="210"/>
      <c r="E422" s="213" t="s">
        <v>107</v>
      </c>
    </row>
    <row r="423" spans="1:5" s="52" customFormat="1">
      <c r="A423" s="117">
        <v>444</v>
      </c>
      <c r="B423" s="67">
        <f t="shared" si="6"/>
        <v>0</v>
      </c>
      <c r="C423" s="102"/>
      <c r="D423" s="210"/>
      <c r="E423" s="213" t="s">
        <v>107</v>
      </c>
    </row>
    <row r="424" spans="1:5" s="52" customFormat="1">
      <c r="A424" s="154">
        <v>445</v>
      </c>
      <c r="B424" s="67">
        <f t="shared" si="6"/>
        <v>1</v>
      </c>
      <c r="C424" s="102">
        <v>118.483</v>
      </c>
      <c r="D424" s="210"/>
      <c r="E424" s="213" t="s">
        <v>107</v>
      </c>
    </row>
    <row r="425" spans="1:5" s="52" customFormat="1">
      <c r="A425" s="117">
        <v>446</v>
      </c>
      <c r="B425" s="67">
        <f t="shared" si="6"/>
        <v>1</v>
      </c>
      <c r="C425" s="102">
        <v>117.43899999999999</v>
      </c>
      <c r="D425" s="210"/>
      <c r="E425" s="213" t="s">
        <v>107</v>
      </c>
    </row>
    <row r="426" spans="1:5" s="52" customFormat="1">
      <c r="A426" s="154">
        <v>447</v>
      </c>
      <c r="B426" s="67">
        <f t="shared" si="6"/>
        <v>1</v>
      </c>
      <c r="C426" s="102">
        <v>115.16800000000001</v>
      </c>
      <c r="D426" s="210"/>
      <c r="E426" s="213" t="s">
        <v>107</v>
      </c>
    </row>
    <row r="427" spans="1:5" s="52" customFormat="1">
      <c r="A427" s="117">
        <v>448</v>
      </c>
      <c r="B427" s="67">
        <f t="shared" si="6"/>
        <v>1</v>
      </c>
      <c r="C427" s="102">
        <v>117.577</v>
      </c>
      <c r="D427" s="210"/>
      <c r="E427" s="213" t="s">
        <v>107</v>
      </c>
    </row>
    <row r="428" spans="1:5" s="52" customFormat="1">
      <c r="A428" s="154">
        <v>449</v>
      </c>
      <c r="B428" s="67">
        <f t="shared" si="6"/>
        <v>1</v>
      </c>
      <c r="C428" s="102">
        <v>117.857</v>
      </c>
      <c r="D428" s="210"/>
      <c r="E428" s="213" t="s">
        <v>107</v>
      </c>
    </row>
    <row r="429" spans="1:5" s="52" customFormat="1">
      <c r="A429" s="117">
        <v>450</v>
      </c>
      <c r="B429" s="67">
        <f t="shared" si="6"/>
        <v>0</v>
      </c>
      <c r="C429" s="102"/>
      <c r="D429" s="210"/>
      <c r="E429" s="213" t="s">
        <v>107</v>
      </c>
    </row>
    <row r="430" spans="1:5" s="52" customFormat="1">
      <c r="A430" s="154">
        <v>451</v>
      </c>
      <c r="B430" s="67">
        <f t="shared" si="6"/>
        <v>1</v>
      </c>
      <c r="C430" s="102">
        <v>116.476</v>
      </c>
      <c r="D430" s="210"/>
      <c r="E430" s="213" t="s">
        <v>107</v>
      </c>
    </row>
    <row r="431" spans="1:5" s="52" customFormat="1">
      <c r="A431" s="117">
        <v>452</v>
      </c>
      <c r="B431" s="67">
        <f t="shared" si="6"/>
        <v>1</v>
      </c>
      <c r="C431" s="102">
        <v>115.9</v>
      </c>
      <c r="D431" s="210"/>
      <c r="E431" s="213" t="s">
        <v>107</v>
      </c>
    </row>
    <row r="432" spans="1:5" s="52" customFormat="1">
      <c r="A432" s="154">
        <v>453</v>
      </c>
      <c r="B432" s="67">
        <f t="shared" si="6"/>
        <v>1</v>
      </c>
      <c r="C432" s="102">
        <v>117.08199999999999</v>
      </c>
      <c r="D432" s="210"/>
      <c r="E432" s="213" t="s">
        <v>107</v>
      </c>
    </row>
    <row r="433" spans="1:5" s="52" customFormat="1">
      <c r="A433" s="117">
        <v>454</v>
      </c>
      <c r="B433" s="67">
        <f t="shared" si="6"/>
        <v>1</v>
      </c>
      <c r="C433" s="102">
        <v>117.215</v>
      </c>
      <c r="D433" s="210"/>
      <c r="E433" s="213" t="s">
        <v>107</v>
      </c>
    </row>
    <row r="434" spans="1:5" s="52" customFormat="1">
      <c r="A434" s="154">
        <v>455</v>
      </c>
      <c r="B434" s="67">
        <f t="shared" si="6"/>
        <v>1</v>
      </c>
      <c r="C434" s="102">
        <v>114.06</v>
      </c>
      <c r="D434" s="210"/>
      <c r="E434" s="213" t="s">
        <v>107</v>
      </c>
    </row>
    <row r="435" spans="1:5" s="52" customFormat="1">
      <c r="A435" s="117">
        <v>456</v>
      </c>
      <c r="B435" s="67">
        <f t="shared" si="6"/>
        <v>0</v>
      </c>
      <c r="C435" s="102"/>
      <c r="D435" s="210"/>
      <c r="E435" s="213" t="s">
        <v>107</v>
      </c>
    </row>
    <row r="436" spans="1:5" s="52" customFormat="1">
      <c r="A436" s="154">
        <v>457</v>
      </c>
      <c r="B436" s="67">
        <f t="shared" si="6"/>
        <v>1</v>
      </c>
      <c r="C436" s="102">
        <v>116.747</v>
      </c>
      <c r="D436" s="210"/>
      <c r="E436" s="213" t="s">
        <v>107</v>
      </c>
    </row>
    <row r="437" spans="1:5" s="52" customFormat="1">
      <c r="A437" s="117">
        <v>458</v>
      </c>
      <c r="B437" s="67">
        <f t="shared" si="6"/>
        <v>1</v>
      </c>
      <c r="C437" s="102">
        <v>115.794</v>
      </c>
      <c r="D437" s="210"/>
      <c r="E437" s="213" t="s">
        <v>107</v>
      </c>
    </row>
    <row r="438" spans="1:5" s="52" customFormat="1">
      <c r="A438" s="154">
        <v>459</v>
      </c>
      <c r="B438" s="67">
        <f t="shared" si="6"/>
        <v>1</v>
      </c>
      <c r="C438" s="102">
        <v>117.392</v>
      </c>
      <c r="D438" s="210"/>
      <c r="E438" s="213" t="s">
        <v>107</v>
      </c>
    </row>
    <row r="439" spans="1:5" s="52" customFormat="1">
      <c r="A439" s="117">
        <v>460</v>
      </c>
      <c r="B439" s="67">
        <f t="shared" si="6"/>
        <v>1</v>
      </c>
      <c r="C439" s="102">
        <v>117.22799999999999</v>
      </c>
      <c r="D439" s="210"/>
      <c r="E439" s="213" t="s">
        <v>107</v>
      </c>
    </row>
    <row r="440" spans="1:5" s="52" customFormat="1">
      <c r="A440" s="154">
        <v>461</v>
      </c>
      <c r="B440" s="67">
        <f t="shared" si="6"/>
        <v>0</v>
      </c>
      <c r="C440" s="102"/>
      <c r="D440" s="210"/>
      <c r="E440" s="213" t="s">
        <v>107</v>
      </c>
    </row>
    <row r="441" spans="1:5" s="52" customFormat="1">
      <c r="A441" s="117">
        <v>462</v>
      </c>
      <c r="B441" s="67">
        <f t="shared" si="6"/>
        <v>1</v>
      </c>
      <c r="C441" s="102">
        <v>117.66</v>
      </c>
      <c r="D441" s="210"/>
      <c r="E441" s="213" t="s">
        <v>107</v>
      </c>
    </row>
    <row r="442" spans="1:5" s="52" customFormat="1">
      <c r="A442" s="154">
        <v>463</v>
      </c>
      <c r="B442" s="67">
        <f t="shared" si="6"/>
        <v>1</v>
      </c>
      <c r="C442" s="102">
        <v>117.97499999999999</v>
      </c>
      <c r="D442" s="210"/>
      <c r="E442" s="213" t="s">
        <v>107</v>
      </c>
    </row>
    <row r="443" spans="1:5" s="52" customFormat="1">
      <c r="A443" s="117">
        <v>464</v>
      </c>
      <c r="B443" s="67">
        <f t="shared" si="6"/>
        <v>0</v>
      </c>
      <c r="C443" s="102"/>
      <c r="D443" s="210"/>
      <c r="E443" s="213" t="s">
        <v>107</v>
      </c>
    </row>
    <row r="444" spans="1:5" s="52" customFormat="1">
      <c r="A444" s="154">
        <v>465</v>
      </c>
      <c r="B444" s="67">
        <f t="shared" si="6"/>
        <v>1</v>
      </c>
      <c r="C444" s="102">
        <v>115.923</v>
      </c>
      <c r="D444" s="210"/>
      <c r="E444" s="213" t="s">
        <v>107</v>
      </c>
    </row>
    <row r="445" spans="1:5" s="52" customFormat="1">
      <c r="A445" s="117">
        <v>466</v>
      </c>
      <c r="B445" s="67">
        <f t="shared" si="6"/>
        <v>0</v>
      </c>
      <c r="C445" s="102"/>
      <c r="D445" s="210"/>
      <c r="E445" s="213" t="s">
        <v>107</v>
      </c>
    </row>
    <row r="446" spans="1:5" s="52" customFormat="1">
      <c r="A446" s="154">
        <v>467</v>
      </c>
      <c r="B446" s="67">
        <f t="shared" si="6"/>
        <v>1</v>
      </c>
      <c r="C446" s="102">
        <v>117.417</v>
      </c>
      <c r="D446" s="210"/>
      <c r="E446" s="213" t="s">
        <v>107</v>
      </c>
    </row>
    <row r="447" spans="1:5" s="52" customFormat="1">
      <c r="A447" s="117">
        <v>468</v>
      </c>
      <c r="B447" s="67">
        <f t="shared" si="6"/>
        <v>0</v>
      </c>
      <c r="C447" s="102"/>
      <c r="D447" s="210"/>
      <c r="E447" s="213" t="s">
        <v>107</v>
      </c>
    </row>
    <row r="448" spans="1:5" s="52" customFormat="1">
      <c r="A448" s="154">
        <v>469</v>
      </c>
      <c r="B448" s="67">
        <f t="shared" si="6"/>
        <v>1</v>
      </c>
      <c r="C448" s="102">
        <v>118.43</v>
      </c>
      <c r="D448" s="210"/>
      <c r="E448" s="213" t="s">
        <v>107</v>
      </c>
    </row>
    <row r="449" spans="1:5" s="52" customFormat="1">
      <c r="A449" s="117">
        <v>470</v>
      </c>
      <c r="B449" s="67">
        <f t="shared" si="6"/>
        <v>1</v>
      </c>
      <c r="C449" s="102">
        <v>117.922</v>
      </c>
      <c r="D449" s="210"/>
      <c r="E449" s="213" t="s">
        <v>107</v>
      </c>
    </row>
    <row r="450" spans="1:5" s="52" customFormat="1">
      <c r="A450" s="154">
        <v>471</v>
      </c>
      <c r="B450" s="67">
        <f t="shared" si="6"/>
        <v>0</v>
      </c>
      <c r="C450" s="102"/>
      <c r="D450" s="210"/>
      <c r="E450" s="213" t="s">
        <v>107</v>
      </c>
    </row>
    <row r="451" spans="1:5" s="52" customFormat="1">
      <c r="A451" s="117">
        <v>472</v>
      </c>
      <c r="B451" s="67">
        <f t="shared" si="6"/>
        <v>0</v>
      </c>
      <c r="C451" s="102"/>
      <c r="D451" s="210"/>
      <c r="E451" s="213" t="s">
        <v>107</v>
      </c>
    </row>
    <row r="452" spans="1:5" s="52" customFormat="1">
      <c r="A452" s="154">
        <v>473</v>
      </c>
      <c r="B452" s="67">
        <f t="shared" si="6"/>
        <v>1</v>
      </c>
      <c r="C452" s="102">
        <v>117.65600000000001</v>
      </c>
      <c r="D452" s="210"/>
      <c r="E452" s="213" t="s">
        <v>107</v>
      </c>
    </row>
    <row r="453" spans="1:5" s="52" customFormat="1">
      <c r="A453" s="117">
        <v>474</v>
      </c>
      <c r="B453" s="67">
        <f t="shared" ref="B453:B478" si="7">IF(D453="x",0,IF(C453&lt;1,0,IF(C453&gt;1,1)))</f>
        <v>1</v>
      </c>
      <c r="C453" s="102">
        <v>117.527</v>
      </c>
      <c r="D453" s="210"/>
      <c r="E453" s="213" t="s">
        <v>107</v>
      </c>
    </row>
    <row r="454" spans="1:5" s="52" customFormat="1">
      <c r="A454" s="154">
        <v>475</v>
      </c>
      <c r="B454" s="67">
        <f t="shared" si="7"/>
        <v>0</v>
      </c>
      <c r="C454" s="102"/>
      <c r="D454" s="210"/>
      <c r="E454" s="213" t="s">
        <v>107</v>
      </c>
    </row>
    <row r="455" spans="1:5" s="52" customFormat="1">
      <c r="A455" s="117">
        <v>476</v>
      </c>
      <c r="B455" s="67">
        <f t="shared" si="7"/>
        <v>0</v>
      </c>
      <c r="C455" s="102"/>
      <c r="D455" s="210"/>
      <c r="E455" s="213" t="s">
        <v>107</v>
      </c>
    </row>
    <row r="456" spans="1:5" s="52" customFormat="1">
      <c r="A456" s="154">
        <v>477</v>
      </c>
      <c r="B456" s="67">
        <f t="shared" si="7"/>
        <v>0</v>
      </c>
      <c r="C456" s="102"/>
      <c r="D456" s="210"/>
      <c r="E456" s="213" t="s">
        <v>107</v>
      </c>
    </row>
    <row r="457" spans="1:5" s="52" customFormat="1">
      <c r="A457" s="117">
        <v>478</v>
      </c>
      <c r="B457" s="67">
        <f t="shared" si="7"/>
        <v>1</v>
      </c>
      <c r="C457" s="102">
        <v>117.396</v>
      </c>
      <c r="D457" s="210"/>
      <c r="E457" s="213" t="s">
        <v>107</v>
      </c>
    </row>
    <row r="458" spans="1:5" s="52" customFormat="1">
      <c r="A458" s="154">
        <v>479</v>
      </c>
      <c r="B458" s="67">
        <f t="shared" si="7"/>
        <v>0</v>
      </c>
      <c r="C458" s="102"/>
      <c r="D458" s="210"/>
      <c r="E458" s="213" t="s">
        <v>107</v>
      </c>
    </row>
    <row r="459" spans="1:5" s="52" customFormat="1">
      <c r="A459" s="117">
        <v>480</v>
      </c>
      <c r="B459" s="67">
        <f t="shared" si="7"/>
        <v>1</v>
      </c>
      <c r="C459" s="102">
        <v>117.855</v>
      </c>
      <c r="D459" s="210"/>
      <c r="E459" s="213" t="s">
        <v>107</v>
      </c>
    </row>
    <row r="460" spans="1:5" s="52" customFormat="1">
      <c r="A460" s="154">
        <v>481</v>
      </c>
      <c r="B460" s="67">
        <f t="shared" si="7"/>
        <v>0</v>
      </c>
      <c r="C460" s="102"/>
      <c r="D460" s="210"/>
      <c r="E460" s="213" t="s">
        <v>107</v>
      </c>
    </row>
    <row r="461" spans="1:5" s="52" customFormat="1">
      <c r="A461" s="117">
        <v>482</v>
      </c>
      <c r="B461" s="67">
        <f t="shared" si="7"/>
        <v>1</v>
      </c>
      <c r="C461" s="102">
        <v>118.238</v>
      </c>
      <c r="D461" s="210"/>
      <c r="E461" s="213" t="s">
        <v>107</v>
      </c>
    </row>
    <row r="462" spans="1:5" s="52" customFormat="1">
      <c r="A462" s="154">
        <v>483</v>
      </c>
      <c r="B462" s="67">
        <f t="shared" si="7"/>
        <v>1</v>
      </c>
      <c r="C462" s="102">
        <v>115.82</v>
      </c>
      <c r="D462" s="210"/>
      <c r="E462" s="213" t="s">
        <v>107</v>
      </c>
    </row>
    <row r="463" spans="1:5" s="52" customFormat="1">
      <c r="A463" s="117">
        <v>484</v>
      </c>
      <c r="B463" s="67">
        <f t="shared" si="7"/>
        <v>1</v>
      </c>
      <c r="C463" s="102">
        <v>116.32599999999999</v>
      </c>
      <c r="D463" s="210"/>
      <c r="E463" s="213" t="s">
        <v>107</v>
      </c>
    </row>
    <row r="464" spans="1:5" s="52" customFormat="1">
      <c r="A464" s="154">
        <v>485</v>
      </c>
      <c r="B464" s="67">
        <f t="shared" si="7"/>
        <v>1</v>
      </c>
      <c r="C464" s="102">
        <v>117.77200000000001</v>
      </c>
      <c r="D464" s="210"/>
      <c r="E464" s="213" t="s">
        <v>107</v>
      </c>
    </row>
    <row r="465" spans="1:5" s="52" customFormat="1">
      <c r="A465" s="117">
        <v>486</v>
      </c>
      <c r="B465" s="67">
        <f t="shared" si="7"/>
        <v>0</v>
      </c>
      <c r="C465" s="102"/>
      <c r="D465" s="210"/>
      <c r="E465" s="213" t="s">
        <v>107</v>
      </c>
    </row>
    <row r="466" spans="1:5" s="52" customFormat="1">
      <c r="A466" s="154">
        <v>487</v>
      </c>
      <c r="B466" s="67">
        <f t="shared" si="7"/>
        <v>0</v>
      </c>
      <c r="C466" s="102"/>
      <c r="D466" s="210"/>
      <c r="E466" s="213" t="s">
        <v>107</v>
      </c>
    </row>
    <row r="467" spans="1:5" s="52" customFormat="1">
      <c r="A467" s="117">
        <v>488</v>
      </c>
      <c r="B467" s="67">
        <f t="shared" si="7"/>
        <v>0</v>
      </c>
      <c r="C467" s="102"/>
      <c r="D467" s="210"/>
      <c r="E467" s="213" t="s">
        <v>107</v>
      </c>
    </row>
    <row r="468" spans="1:5" s="52" customFormat="1">
      <c r="A468" s="154">
        <v>489</v>
      </c>
      <c r="B468" s="67">
        <f t="shared" si="7"/>
        <v>0</v>
      </c>
      <c r="C468" s="102"/>
      <c r="D468" s="210"/>
      <c r="E468" s="213" t="s">
        <v>107</v>
      </c>
    </row>
    <row r="469" spans="1:5" s="52" customFormat="1">
      <c r="A469" s="117">
        <v>490</v>
      </c>
      <c r="B469" s="67">
        <f t="shared" si="7"/>
        <v>0</v>
      </c>
      <c r="C469" s="102"/>
      <c r="D469" s="210"/>
      <c r="E469" s="213" t="s">
        <v>107</v>
      </c>
    </row>
    <row r="470" spans="1:5" s="52" customFormat="1">
      <c r="A470" s="154">
        <v>491</v>
      </c>
      <c r="B470" s="67">
        <f t="shared" si="7"/>
        <v>0</v>
      </c>
      <c r="C470" s="102"/>
      <c r="D470" s="210"/>
      <c r="E470" s="213" t="s">
        <v>107</v>
      </c>
    </row>
    <row r="471" spans="1:5" s="52" customFormat="1">
      <c r="A471" s="117">
        <v>492</v>
      </c>
      <c r="B471" s="67">
        <f t="shared" si="7"/>
        <v>1</v>
      </c>
      <c r="C471" s="102">
        <v>118.033</v>
      </c>
      <c r="D471" s="210"/>
      <c r="E471" s="213" t="s">
        <v>107</v>
      </c>
    </row>
    <row r="472" spans="1:5" s="52" customFormat="1">
      <c r="A472" s="154">
        <v>493</v>
      </c>
      <c r="B472" s="67">
        <f t="shared" si="7"/>
        <v>0</v>
      </c>
      <c r="C472" s="102"/>
      <c r="D472" s="210"/>
      <c r="E472" s="213" t="s">
        <v>107</v>
      </c>
    </row>
    <row r="473" spans="1:5" s="52" customFormat="1">
      <c r="A473" s="117">
        <v>494</v>
      </c>
      <c r="B473" s="67">
        <f t="shared" si="7"/>
        <v>1</v>
      </c>
      <c r="C473" s="102">
        <v>117.91200000000001</v>
      </c>
      <c r="D473" s="210"/>
      <c r="E473" s="213" t="s">
        <v>107</v>
      </c>
    </row>
    <row r="474" spans="1:5" s="52" customFormat="1">
      <c r="A474" s="154">
        <v>495</v>
      </c>
      <c r="B474" s="67">
        <f t="shared" si="7"/>
        <v>0</v>
      </c>
      <c r="C474" s="102"/>
      <c r="D474" s="210"/>
      <c r="E474" s="213" t="s">
        <v>107</v>
      </c>
    </row>
    <row r="475" spans="1:5" s="52" customFormat="1">
      <c r="A475" s="117">
        <v>496</v>
      </c>
      <c r="B475" s="67">
        <f t="shared" si="7"/>
        <v>1</v>
      </c>
      <c r="C475" s="102">
        <v>117.029</v>
      </c>
      <c r="D475" s="210"/>
      <c r="E475" s="213" t="s">
        <v>107</v>
      </c>
    </row>
    <row r="476" spans="1:5" s="52" customFormat="1">
      <c r="A476" s="154">
        <v>497</v>
      </c>
      <c r="B476" s="67">
        <f t="shared" si="7"/>
        <v>1</v>
      </c>
      <c r="C476" s="102">
        <v>116.181</v>
      </c>
      <c r="D476" s="210"/>
      <c r="E476" s="213" t="s">
        <v>107</v>
      </c>
    </row>
    <row r="477" spans="1:5" s="52" customFormat="1">
      <c r="A477" s="117">
        <v>498</v>
      </c>
      <c r="B477" s="67">
        <f t="shared" si="7"/>
        <v>0</v>
      </c>
      <c r="C477" s="102"/>
      <c r="D477" s="210"/>
      <c r="E477" s="213" t="s">
        <v>107</v>
      </c>
    </row>
    <row r="478" spans="1:5" s="52" customFormat="1">
      <c r="A478" s="154">
        <v>499</v>
      </c>
      <c r="B478" s="67">
        <f t="shared" si="7"/>
        <v>1</v>
      </c>
      <c r="C478" s="102">
        <v>116.88</v>
      </c>
      <c r="D478" s="210"/>
      <c r="E478" s="213" t="s">
        <v>107</v>
      </c>
    </row>
    <row r="479" spans="1:5" s="52" customFormat="1">
      <c r="A479" s="117">
        <v>1141</v>
      </c>
      <c r="B479" s="67">
        <f t="shared" ref="B479:B485" si="8">IF(D479="x",0,IF(C479&lt;1,0,IF(C479&gt;1,1)))</f>
        <v>1</v>
      </c>
      <c r="C479" s="102">
        <v>113.12</v>
      </c>
      <c r="D479" s="210"/>
      <c r="E479" s="213" t="s">
        <v>122</v>
      </c>
    </row>
    <row r="480" spans="1:5" s="52" customFormat="1">
      <c r="A480" s="117">
        <v>1142</v>
      </c>
      <c r="B480" s="67">
        <f t="shared" si="8"/>
        <v>1</v>
      </c>
      <c r="C480" s="102">
        <v>112.26</v>
      </c>
      <c r="D480" s="210"/>
      <c r="E480" s="213" t="s">
        <v>122</v>
      </c>
    </row>
    <row r="481" spans="1:5" s="52" customFormat="1">
      <c r="A481" s="117">
        <v>1143</v>
      </c>
      <c r="B481" s="67">
        <f t="shared" si="8"/>
        <v>1</v>
      </c>
      <c r="C481" s="102">
        <v>112.44</v>
      </c>
      <c r="D481" s="210"/>
      <c r="E481" s="213" t="s">
        <v>122</v>
      </c>
    </row>
    <row r="482" spans="1:5" s="52" customFormat="1">
      <c r="A482" s="117">
        <v>1144</v>
      </c>
      <c r="B482" s="67">
        <f t="shared" si="8"/>
        <v>1</v>
      </c>
      <c r="C482" s="102">
        <v>112.17</v>
      </c>
      <c r="D482" s="210"/>
      <c r="E482" s="213" t="s">
        <v>122</v>
      </c>
    </row>
    <row r="483" spans="1:5" s="52" customFormat="1">
      <c r="A483" s="117">
        <v>1145</v>
      </c>
      <c r="B483" s="67">
        <f t="shared" si="8"/>
        <v>1</v>
      </c>
      <c r="C483" s="102">
        <v>113.39</v>
      </c>
      <c r="D483" s="210"/>
      <c r="E483" s="213" t="s">
        <v>122</v>
      </c>
    </row>
    <row r="484" spans="1:5" s="52" customFormat="1">
      <c r="A484" s="117">
        <v>1146</v>
      </c>
      <c r="B484" s="67">
        <f t="shared" si="8"/>
        <v>0</v>
      </c>
      <c r="C484" s="102"/>
      <c r="D484" s="210"/>
      <c r="E484" s="213" t="s">
        <v>122</v>
      </c>
    </row>
    <row r="485" spans="1:5" s="52" customFormat="1">
      <c r="A485" s="117">
        <v>1147</v>
      </c>
      <c r="B485" s="67">
        <f t="shared" si="8"/>
        <v>1</v>
      </c>
      <c r="C485" s="102">
        <v>112.9</v>
      </c>
      <c r="D485" s="210"/>
      <c r="E485" s="213" t="s">
        <v>122</v>
      </c>
    </row>
    <row r="486" spans="1:5" s="52" customFormat="1">
      <c r="A486" s="117">
        <v>1148</v>
      </c>
      <c r="B486" s="67">
        <f t="shared" ref="B486:B550" si="9">IF(D486="x",0,IF(C486&lt;1,0,IF(C486&gt;1,1)))</f>
        <v>1</v>
      </c>
      <c r="C486" s="102">
        <v>112.95</v>
      </c>
      <c r="D486" s="210"/>
      <c r="E486" s="213" t="s">
        <v>122</v>
      </c>
    </row>
    <row r="487" spans="1:5" s="52" customFormat="1">
      <c r="A487" s="117">
        <v>1149</v>
      </c>
      <c r="B487" s="67">
        <f t="shared" si="9"/>
        <v>1</v>
      </c>
      <c r="C487" s="102">
        <v>112.57</v>
      </c>
      <c r="D487" s="210"/>
      <c r="E487" s="213" t="s">
        <v>122</v>
      </c>
    </row>
    <row r="488" spans="1:5" s="52" customFormat="1">
      <c r="A488" s="117">
        <v>1150</v>
      </c>
      <c r="B488" s="67">
        <f t="shared" si="9"/>
        <v>1</v>
      </c>
      <c r="C488" s="102">
        <v>111.94</v>
      </c>
      <c r="D488" s="210"/>
      <c r="E488" s="213" t="s">
        <v>122</v>
      </c>
    </row>
    <row r="489" spans="1:5" s="52" customFormat="1">
      <c r="A489" s="117">
        <v>1151</v>
      </c>
      <c r="B489" s="67">
        <f t="shared" si="9"/>
        <v>1</v>
      </c>
      <c r="C489" s="102">
        <v>112.9</v>
      </c>
      <c r="D489" s="210"/>
      <c r="E489" s="213" t="s">
        <v>122</v>
      </c>
    </row>
    <row r="490" spans="1:5" s="52" customFormat="1">
      <c r="A490" s="117">
        <v>1152</v>
      </c>
      <c r="B490" s="67">
        <f t="shared" si="9"/>
        <v>1</v>
      </c>
      <c r="C490" s="102">
        <v>112.54</v>
      </c>
      <c r="D490" s="210"/>
      <c r="E490" s="213" t="s">
        <v>122</v>
      </c>
    </row>
    <row r="491" spans="1:5" s="52" customFormat="1">
      <c r="A491" s="117">
        <v>1153</v>
      </c>
      <c r="B491" s="67">
        <f t="shared" si="9"/>
        <v>1</v>
      </c>
      <c r="C491" s="102">
        <v>114.01</v>
      </c>
      <c r="D491" s="210"/>
      <c r="E491" s="213" t="s">
        <v>122</v>
      </c>
    </row>
    <row r="492" spans="1:5" s="52" customFormat="1">
      <c r="A492" s="117">
        <v>1154</v>
      </c>
      <c r="B492" s="67">
        <f t="shared" si="9"/>
        <v>1</v>
      </c>
      <c r="C492" s="102">
        <v>112.46</v>
      </c>
      <c r="D492" s="210"/>
      <c r="E492" s="213" t="s">
        <v>122</v>
      </c>
    </row>
    <row r="493" spans="1:5" s="52" customFormat="1">
      <c r="A493" s="117">
        <v>1155</v>
      </c>
      <c r="B493" s="67">
        <f t="shared" si="9"/>
        <v>1</v>
      </c>
      <c r="C493" s="102">
        <v>113.72</v>
      </c>
      <c r="D493" s="210"/>
      <c r="E493" s="213" t="s">
        <v>122</v>
      </c>
    </row>
    <row r="494" spans="1:5" s="52" customFormat="1">
      <c r="A494" s="117">
        <v>1156</v>
      </c>
      <c r="B494" s="67">
        <f t="shared" si="9"/>
        <v>0</v>
      </c>
      <c r="C494" s="102"/>
      <c r="D494" s="210"/>
      <c r="E494" s="213" t="s">
        <v>122</v>
      </c>
    </row>
    <row r="495" spans="1:5" s="52" customFormat="1">
      <c r="A495" s="117">
        <v>1157</v>
      </c>
      <c r="B495" s="67">
        <f t="shared" si="9"/>
        <v>1</v>
      </c>
      <c r="C495" s="102">
        <v>112.78</v>
      </c>
      <c r="D495" s="210"/>
      <c r="E495" s="213" t="s">
        <v>122</v>
      </c>
    </row>
    <row r="496" spans="1:5" s="52" customFormat="1">
      <c r="A496" s="117">
        <v>1158</v>
      </c>
      <c r="B496" s="67">
        <f t="shared" si="9"/>
        <v>1</v>
      </c>
      <c r="C496" s="102">
        <v>112.78</v>
      </c>
      <c r="D496" s="210"/>
      <c r="E496" s="213" t="s">
        <v>122</v>
      </c>
    </row>
    <row r="497" spans="1:5" s="52" customFormat="1">
      <c r="A497" s="117">
        <v>1159</v>
      </c>
      <c r="B497" s="67">
        <f t="shared" si="9"/>
        <v>1</v>
      </c>
      <c r="C497" s="102">
        <v>113.96</v>
      </c>
      <c r="D497" s="210"/>
      <c r="E497" s="213" t="s">
        <v>122</v>
      </c>
    </row>
    <row r="498" spans="1:5" s="52" customFormat="1">
      <c r="A498" s="117">
        <v>1160</v>
      </c>
      <c r="B498" s="67">
        <f t="shared" si="9"/>
        <v>1</v>
      </c>
      <c r="C498" s="102">
        <v>111.54</v>
      </c>
      <c r="D498" s="210"/>
      <c r="E498" s="213" t="s">
        <v>122</v>
      </c>
    </row>
    <row r="499" spans="1:5" s="52" customFormat="1">
      <c r="A499" s="117">
        <v>1161</v>
      </c>
      <c r="B499" s="67">
        <f t="shared" si="9"/>
        <v>1</v>
      </c>
      <c r="C499" s="102">
        <v>112.15</v>
      </c>
      <c r="D499" s="210"/>
      <c r="E499" s="213" t="s">
        <v>122</v>
      </c>
    </row>
    <row r="500" spans="1:5" s="52" customFormat="1">
      <c r="A500" s="117">
        <v>1162</v>
      </c>
      <c r="B500" s="67">
        <f t="shared" si="9"/>
        <v>1</v>
      </c>
      <c r="C500" s="102">
        <v>112.51</v>
      </c>
      <c r="D500" s="210"/>
      <c r="E500" s="213" t="s">
        <v>122</v>
      </c>
    </row>
    <row r="501" spans="1:5" s="52" customFormat="1">
      <c r="A501" s="117">
        <v>1163</v>
      </c>
      <c r="B501" s="67">
        <f t="shared" si="9"/>
        <v>1</v>
      </c>
      <c r="C501" s="102">
        <v>112.25</v>
      </c>
      <c r="D501" s="210"/>
      <c r="E501" s="213" t="s">
        <v>122</v>
      </c>
    </row>
    <row r="502" spans="1:5" s="52" customFormat="1">
      <c r="A502" s="117">
        <v>1164</v>
      </c>
      <c r="B502" s="67">
        <f t="shared" si="9"/>
        <v>1</v>
      </c>
      <c r="C502" s="102">
        <v>112.71</v>
      </c>
      <c r="D502" s="210"/>
      <c r="E502" s="213" t="s">
        <v>122</v>
      </c>
    </row>
    <row r="503" spans="1:5" s="52" customFormat="1">
      <c r="A503" s="117">
        <v>1165</v>
      </c>
      <c r="B503" s="67">
        <f t="shared" si="9"/>
        <v>1</v>
      </c>
      <c r="C503" s="102">
        <v>113.54</v>
      </c>
      <c r="D503" s="210"/>
      <c r="E503" s="213" t="s">
        <v>122</v>
      </c>
    </row>
    <row r="504" spans="1:5" s="52" customFormat="1">
      <c r="A504" s="117">
        <v>1166</v>
      </c>
      <c r="B504" s="67">
        <f t="shared" si="9"/>
        <v>1</v>
      </c>
      <c r="C504" s="102">
        <v>114.16</v>
      </c>
      <c r="D504" s="210"/>
      <c r="E504" s="213" t="s">
        <v>122</v>
      </c>
    </row>
    <row r="505" spans="1:5" s="52" customFormat="1">
      <c r="A505" s="117">
        <v>1167</v>
      </c>
      <c r="B505" s="67">
        <f t="shared" si="9"/>
        <v>1</v>
      </c>
      <c r="C505" s="102">
        <v>111.84</v>
      </c>
      <c r="D505" s="210"/>
      <c r="E505" s="213" t="s">
        <v>122</v>
      </c>
    </row>
    <row r="506" spans="1:5" s="52" customFormat="1">
      <c r="A506" s="117">
        <v>1168</v>
      </c>
      <c r="B506" s="67">
        <f t="shared" si="9"/>
        <v>1</v>
      </c>
      <c r="C506" s="102">
        <v>112.77</v>
      </c>
      <c r="D506" s="210"/>
      <c r="E506" s="213" t="s">
        <v>122</v>
      </c>
    </row>
    <row r="507" spans="1:5" s="52" customFormat="1">
      <c r="A507" s="117">
        <v>1169</v>
      </c>
      <c r="B507" s="67">
        <f t="shared" si="9"/>
        <v>1</v>
      </c>
      <c r="C507" s="102">
        <v>112.4</v>
      </c>
      <c r="D507" s="210"/>
      <c r="E507" s="213" t="s">
        <v>122</v>
      </c>
    </row>
    <row r="508" spans="1:5" s="52" customFormat="1">
      <c r="A508" s="117">
        <v>1170</v>
      </c>
      <c r="B508" s="67">
        <f t="shared" si="9"/>
        <v>1</v>
      </c>
      <c r="C508" s="102">
        <v>111.11</v>
      </c>
      <c r="D508" s="210"/>
      <c r="E508" s="213" t="s">
        <v>122</v>
      </c>
    </row>
    <row r="509" spans="1:5" s="52" customFormat="1">
      <c r="A509" s="117">
        <v>1171</v>
      </c>
      <c r="B509" s="67">
        <f t="shared" si="9"/>
        <v>1</v>
      </c>
      <c r="C509" s="102">
        <v>112.42</v>
      </c>
      <c r="D509" s="210"/>
      <c r="E509" s="213" t="s">
        <v>122</v>
      </c>
    </row>
    <row r="510" spans="1:5" s="52" customFormat="1">
      <c r="A510" s="117">
        <v>1172</v>
      </c>
      <c r="B510" s="67">
        <f t="shared" si="9"/>
        <v>1</v>
      </c>
      <c r="C510" s="102">
        <v>112.69</v>
      </c>
      <c r="D510" s="210"/>
      <c r="E510" s="213" t="s">
        <v>122</v>
      </c>
    </row>
    <row r="511" spans="1:5" s="52" customFormat="1">
      <c r="A511" s="117">
        <v>1173</v>
      </c>
      <c r="B511" s="67">
        <f t="shared" si="9"/>
        <v>1</v>
      </c>
      <c r="C511" s="102">
        <v>111.62</v>
      </c>
      <c r="D511" s="210"/>
      <c r="E511" s="213" t="s">
        <v>122</v>
      </c>
    </row>
    <row r="512" spans="1:5" s="52" customFormat="1">
      <c r="A512" s="117">
        <v>1174</v>
      </c>
      <c r="B512" s="67">
        <f t="shared" si="9"/>
        <v>1</v>
      </c>
      <c r="C512" s="102">
        <v>112.63</v>
      </c>
      <c r="D512" s="210"/>
      <c r="E512" s="213" t="s">
        <v>122</v>
      </c>
    </row>
    <row r="513" spans="1:5" s="52" customFormat="1">
      <c r="A513" s="117">
        <v>1175</v>
      </c>
      <c r="B513" s="67">
        <f t="shared" si="9"/>
        <v>1</v>
      </c>
      <c r="C513" s="102">
        <v>112.68</v>
      </c>
      <c r="D513" s="210"/>
      <c r="E513" s="213" t="s">
        <v>122</v>
      </c>
    </row>
    <row r="514" spans="1:5" s="52" customFormat="1">
      <c r="A514" s="117">
        <v>1176</v>
      </c>
      <c r="B514" s="67">
        <f t="shared" si="9"/>
        <v>1</v>
      </c>
      <c r="C514" s="102">
        <v>113.18</v>
      </c>
      <c r="D514" s="210"/>
      <c r="E514" s="213" t="s">
        <v>122</v>
      </c>
    </row>
    <row r="515" spans="1:5" s="52" customFormat="1">
      <c r="A515" s="117">
        <v>1177</v>
      </c>
      <c r="B515" s="67">
        <f t="shared" si="9"/>
        <v>1</v>
      </c>
      <c r="C515" s="102">
        <v>113.37</v>
      </c>
      <c r="D515" s="210"/>
      <c r="E515" s="213" t="s">
        <v>122</v>
      </c>
    </row>
    <row r="516" spans="1:5" s="52" customFormat="1">
      <c r="A516" s="117">
        <v>1178</v>
      </c>
      <c r="B516" s="67">
        <f t="shared" si="9"/>
        <v>0</v>
      </c>
      <c r="C516" s="102"/>
      <c r="D516" s="210"/>
      <c r="E516" s="213" t="s">
        <v>122</v>
      </c>
    </row>
    <row r="517" spans="1:5" s="52" customFormat="1">
      <c r="A517" s="117">
        <v>1179</v>
      </c>
      <c r="B517" s="67">
        <f t="shared" si="9"/>
        <v>1</v>
      </c>
      <c r="C517" s="102">
        <v>112.72</v>
      </c>
      <c r="D517" s="210"/>
      <c r="E517" s="213" t="s">
        <v>122</v>
      </c>
    </row>
    <row r="518" spans="1:5" s="52" customFormat="1">
      <c r="A518" s="117">
        <v>1180</v>
      </c>
      <c r="B518" s="67">
        <f t="shared" si="9"/>
        <v>1</v>
      </c>
      <c r="C518" s="102">
        <v>111.95</v>
      </c>
      <c r="D518" s="210"/>
      <c r="E518" s="213" t="s">
        <v>122</v>
      </c>
    </row>
    <row r="519" spans="1:5" s="52" customFormat="1">
      <c r="A519" s="117">
        <v>1181</v>
      </c>
      <c r="B519" s="67">
        <f t="shared" si="9"/>
        <v>1</v>
      </c>
      <c r="C519" s="102">
        <v>111.96</v>
      </c>
      <c r="D519" s="210"/>
      <c r="E519" s="213" t="s">
        <v>122</v>
      </c>
    </row>
    <row r="520" spans="1:5" s="52" customFormat="1">
      <c r="A520" s="117">
        <v>1182</v>
      </c>
      <c r="B520" s="67">
        <f t="shared" si="9"/>
        <v>1</v>
      </c>
      <c r="C520" s="102">
        <v>112.74</v>
      </c>
      <c r="D520" s="210"/>
      <c r="E520" s="213" t="s">
        <v>122</v>
      </c>
    </row>
    <row r="521" spans="1:5" s="52" customFormat="1">
      <c r="A521" s="117">
        <v>1183</v>
      </c>
      <c r="B521" s="67">
        <f t="shared" si="9"/>
        <v>1</v>
      </c>
      <c r="C521" s="102">
        <v>112.1</v>
      </c>
      <c r="D521" s="210"/>
      <c r="E521" s="213" t="s">
        <v>122</v>
      </c>
    </row>
    <row r="522" spans="1:5" s="52" customFormat="1">
      <c r="A522" s="117">
        <v>1184</v>
      </c>
      <c r="B522" s="67">
        <f t="shared" si="9"/>
        <v>1</v>
      </c>
      <c r="C522" s="102">
        <v>112.11</v>
      </c>
      <c r="D522" s="210"/>
      <c r="E522" s="213" t="s">
        <v>122</v>
      </c>
    </row>
    <row r="523" spans="1:5" s="52" customFormat="1">
      <c r="A523" s="117">
        <v>1185</v>
      </c>
      <c r="B523" s="67">
        <f t="shared" si="9"/>
        <v>1</v>
      </c>
      <c r="C523" s="102">
        <v>113.04</v>
      </c>
      <c r="D523" s="210"/>
      <c r="E523" s="213" t="s">
        <v>122</v>
      </c>
    </row>
    <row r="524" spans="1:5" s="52" customFormat="1">
      <c r="A524" s="117">
        <v>1186</v>
      </c>
      <c r="B524" s="67">
        <f t="shared" si="9"/>
        <v>1</v>
      </c>
      <c r="C524" s="102">
        <v>113.35</v>
      </c>
      <c r="D524" s="210"/>
      <c r="E524" s="213" t="s">
        <v>122</v>
      </c>
    </row>
    <row r="525" spans="1:5" s="52" customFormat="1">
      <c r="A525" s="117">
        <v>1187</v>
      </c>
      <c r="B525" s="67">
        <f t="shared" si="9"/>
        <v>1</v>
      </c>
      <c r="C525" s="102">
        <v>112.36</v>
      </c>
      <c r="D525" s="210"/>
      <c r="E525" s="213" t="s">
        <v>122</v>
      </c>
    </row>
    <row r="526" spans="1:5" s="52" customFormat="1">
      <c r="A526" s="117">
        <v>1188</v>
      </c>
      <c r="B526" s="67">
        <f t="shared" si="9"/>
        <v>1</v>
      </c>
      <c r="C526" s="102">
        <v>111.85</v>
      </c>
      <c r="D526" s="210"/>
      <c r="E526" s="213" t="s">
        <v>122</v>
      </c>
    </row>
    <row r="527" spans="1:5" s="52" customFormat="1">
      <c r="A527" s="117">
        <v>1189</v>
      </c>
      <c r="B527" s="67">
        <f t="shared" si="9"/>
        <v>1</v>
      </c>
      <c r="C527" s="102">
        <v>112.39</v>
      </c>
      <c r="D527" s="210"/>
      <c r="E527" s="213" t="s">
        <v>122</v>
      </c>
    </row>
    <row r="528" spans="1:5" s="52" customFormat="1">
      <c r="A528" s="117">
        <v>1190</v>
      </c>
      <c r="B528" s="67">
        <f t="shared" si="9"/>
        <v>1</v>
      </c>
      <c r="C528" s="102">
        <v>113.03</v>
      </c>
      <c r="D528" s="210"/>
      <c r="E528" s="213" t="s">
        <v>122</v>
      </c>
    </row>
    <row r="529" spans="1:5" s="52" customFormat="1">
      <c r="A529" s="117">
        <v>1191</v>
      </c>
      <c r="B529" s="67">
        <f t="shared" si="9"/>
        <v>1</v>
      </c>
      <c r="C529" s="102">
        <v>114.05</v>
      </c>
      <c r="D529" s="210"/>
      <c r="E529" s="213" t="s">
        <v>122</v>
      </c>
    </row>
    <row r="530" spans="1:5" s="52" customFormat="1">
      <c r="A530" s="117">
        <v>1192</v>
      </c>
      <c r="B530" s="67">
        <f t="shared" si="9"/>
        <v>1</v>
      </c>
      <c r="C530" s="102">
        <v>112.91</v>
      </c>
      <c r="D530" s="210"/>
      <c r="E530" s="213" t="s">
        <v>122</v>
      </c>
    </row>
    <row r="531" spans="1:5" s="52" customFormat="1">
      <c r="A531" s="117">
        <v>1193</v>
      </c>
      <c r="B531" s="67">
        <f t="shared" si="9"/>
        <v>1</v>
      </c>
      <c r="C531" s="102">
        <v>113.04</v>
      </c>
      <c r="D531" s="210"/>
      <c r="E531" s="213" t="s">
        <v>122</v>
      </c>
    </row>
    <row r="532" spans="1:5" s="52" customFormat="1">
      <c r="A532" s="117">
        <v>1194</v>
      </c>
      <c r="B532" s="67">
        <f t="shared" si="9"/>
        <v>1</v>
      </c>
      <c r="C532" s="102">
        <v>112.35</v>
      </c>
      <c r="D532" s="210"/>
      <c r="E532" s="213" t="s">
        <v>122</v>
      </c>
    </row>
    <row r="533" spans="1:5" s="52" customFormat="1">
      <c r="A533" s="117">
        <v>1195</v>
      </c>
      <c r="B533" s="67">
        <f t="shared" si="9"/>
        <v>1</v>
      </c>
      <c r="C533" s="102">
        <v>113.34</v>
      </c>
      <c r="D533" s="210"/>
      <c r="E533" s="213" t="s">
        <v>122</v>
      </c>
    </row>
    <row r="534" spans="1:5" s="52" customFormat="1">
      <c r="A534" s="117">
        <v>1196</v>
      </c>
      <c r="B534" s="67">
        <f t="shared" si="9"/>
        <v>1</v>
      </c>
      <c r="C534" s="102">
        <v>112.86</v>
      </c>
      <c r="D534" s="210"/>
      <c r="E534" s="213" t="s">
        <v>122</v>
      </c>
    </row>
    <row r="535" spans="1:5" s="52" customFormat="1">
      <c r="A535" s="117">
        <v>1197</v>
      </c>
      <c r="B535" s="67">
        <f t="shared" si="9"/>
        <v>1</v>
      </c>
      <c r="C535" s="102">
        <v>112.95</v>
      </c>
      <c r="D535" s="210"/>
      <c r="E535" s="213" t="s">
        <v>122</v>
      </c>
    </row>
    <row r="536" spans="1:5" s="52" customFormat="1">
      <c r="A536" s="117">
        <v>1198</v>
      </c>
      <c r="B536" s="67">
        <f t="shared" si="9"/>
        <v>1</v>
      </c>
      <c r="C536" s="102">
        <v>111.78</v>
      </c>
      <c r="D536" s="210"/>
      <c r="E536" s="213" t="s">
        <v>122</v>
      </c>
    </row>
    <row r="537" spans="1:5" s="52" customFormat="1">
      <c r="A537" s="117">
        <v>1199</v>
      </c>
      <c r="B537" s="67">
        <f t="shared" si="9"/>
        <v>1</v>
      </c>
      <c r="C537" s="102">
        <v>112.79</v>
      </c>
      <c r="D537" s="210"/>
      <c r="E537" s="213" t="s">
        <v>122</v>
      </c>
    </row>
    <row r="538" spans="1:5" s="52" customFormat="1">
      <c r="A538" s="117">
        <v>1200</v>
      </c>
      <c r="B538" s="67">
        <f t="shared" si="9"/>
        <v>1</v>
      </c>
      <c r="C538" s="102">
        <v>113.36</v>
      </c>
      <c r="D538" s="210"/>
      <c r="E538" s="213" t="s">
        <v>122</v>
      </c>
    </row>
    <row r="539" spans="1:5" s="52" customFormat="1">
      <c r="A539" s="117">
        <v>1201</v>
      </c>
      <c r="B539" s="67">
        <f t="shared" si="9"/>
        <v>1</v>
      </c>
      <c r="C539" s="102">
        <v>112.35</v>
      </c>
      <c r="D539" s="210"/>
      <c r="E539" s="213" t="s">
        <v>122</v>
      </c>
    </row>
    <row r="540" spans="1:5" s="52" customFormat="1">
      <c r="A540" s="117">
        <v>1202</v>
      </c>
      <c r="B540" s="67">
        <f>IF(D540="x",0,IF(C540&lt;1,0,IF(C540&gt;1,1)))</f>
        <v>1</v>
      </c>
      <c r="C540" s="102">
        <v>113.87</v>
      </c>
      <c r="D540" s="210"/>
      <c r="E540" s="213" t="s">
        <v>122</v>
      </c>
    </row>
    <row r="541" spans="1:5">
      <c r="A541" s="118">
        <v>2001</v>
      </c>
      <c r="B541" s="67">
        <f t="shared" si="9"/>
        <v>1</v>
      </c>
      <c r="C541" s="112">
        <v>110.84</v>
      </c>
      <c r="D541" s="211"/>
      <c r="E541" s="213" t="s">
        <v>122</v>
      </c>
    </row>
    <row r="542" spans="1:5">
      <c r="A542" s="118">
        <v>2002</v>
      </c>
      <c r="B542" s="67">
        <f t="shared" si="9"/>
        <v>1</v>
      </c>
      <c r="C542" s="112">
        <v>108.59</v>
      </c>
      <c r="D542" s="211"/>
      <c r="E542" s="213" t="s">
        <v>122</v>
      </c>
    </row>
    <row r="543" spans="1:5">
      <c r="A543" s="118">
        <v>2003</v>
      </c>
      <c r="B543" s="67">
        <f t="shared" si="9"/>
        <v>1</v>
      </c>
      <c r="C543" s="112">
        <v>111.4</v>
      </c>
      <c r="D543" s="211"/>
      <c r="E543" s="213" t="s">
        <v>122</v>
      </c>
    </row>
    <row r="544" spans="1:5">
      <c r="A544" s="118">
        <v>2004</v>
      </c>
      <c r="B544" s="67">
        <f t="shared" si="9"/>
        <v>1</v>
      </c>
      <c r="C544" s="112">
        <v>110.33</v>
      </c>
      <c r="D544" s="211"/>
      <c r="E544" s="213" t="s">
        <v>122</v>
      </c>
    </row>
    <row r="545" spans="1:22">
      <c r="A545" s="118">
        <v>2005</v>
      </c>
      <c r="B545" s="67">
        <f t="shared" si="9"/>
        <v>1</v>
      </c>
      <c r="C545" s="112">
        <v>110.8</v>
      </c>
      <c r="D545" s="211"/>
      <c r="E545" s="213" t="s">
        <v>122</v>
      </c>
    </row>
    <row r="546" spans="1:22">
      <c r="A546" s="118">
        <v>2006</v>
      </c>
      <c r="B546" s="67">
        <f t="shared" si="9"/>
        <v>1</v>
      </c>
      <c r="C546" s="112">
        <v>108.87</v>
      </c>
      <c r="D546" s="211"/>
      <c r="E546" s="213" t="s">
        <v>122</v>
      </c>
    </row>
    <row r="547" spans="1:22">
      <c r="A547" s="118">
        <v>2007</v>
      </c>
      <c r="B547" s="67">
        <f t="shared" si="9"/>
        <v>1</v>
      </c>
      <c r="C547" s="112">
        <v>109.77</v>
      </c>
      <c r="D547" s="211"/>
      <c r="E547" s="213" t="s">
        <v>122</v>
      </c>
    </row>
    <row r="548" spans="1:22">
      <c r="A548" s="118">
        <v>2008</v>
      </c>
      <c r="B548" s="67">
        <f t="shared" si="9"/>
        <v>1</v>
      </c>
      <c r="C548" s="112">
        <v>108.85</v>
      </c>
      <c r="D548" s="211"/>
      <c r="E548" s="213" t="s">
        <v>122</v>
      </c>
    </row>
    <row r="549" spans="1:22">
      <c r="A549" s="118">
        <v>2009</v>
      </c>
      <c r="B549" s="67">
        <f t="shared" si="9"/>
        <v>1</v>
      </c>
      <c r="C549" s="112">
        <v>109.15</v>
      </c>
      <c r="D549" s="211"/>
      <c r="E549" s="213" t="s">
        <v>122</v>
      </c>
    </row>
    <row r="550" spans="1:22">
      <c r="A550" s="118">
        <v>2010</v>
      </c>
      <c r="B550" s="67">
        <f t="shared" si="9"/>
        <v>1</v>
      </c>
      <c r="C550" s="112">
        <v>109.42</v>
      </c>
      <c r="D550" s="211"/>
      <c r="E550" s="213" t="s">
        <v>122</v>
      </c>
    </row>
    <row r="551" spans="1:22">
      <c r="A551" s="118">
        <v>2011</v>
      </c>
      <c r="B551" s="67">
        <f t="shared" ref="B551:B593" si="10">IF(D551="x",0,IF(C551&lt;1,0,IF(C551&gt;1,1)))</f>
        <v>1</v>
      </c>
      <c r="C551" s="112">
        <v>110.81</v>
      </c>
      <c r="D551" s="211"/>
      <c r="E551" s="213" t="s">
        <v>122</v>
      </c>
    </row>
    <row r="552" spans="1:22">
      <c r="A552" s="118">
        <v>2012</v>
      </c>
      <c r="B552" s="67">
        <f t="shared" si="10"/>
        <v>1</v>
      </c>
      <c r="C552" s="112">
        <v>110.46</v>
      </c>
      <c r="D552" s="211"/>
      <c r="E552" s="213" t="s">
        <v>122</v>
      </c>
    </row>
    <row r="553" spans="1:22">
      <c r="A553" s="118">
        <v>2013</v>
      </c>
      <c r="B553" s="67">
        <f t="shared" si="10"/>
        <v>1</v>
      </c>
      <c r="C553" s="112">
        <v>109.83</v>
      </c>
      <c r="D553" s="211"/>
      <c r="E553" s="213" t="s">
        <v>122</v>
      </c>
    </row>
    <row r="554" spans="1:22">
      <c r="A554" s="118">
        <v>2014</v>
      </c>
      <c r="B554" s="67">
        <f t="shared" si="10"/>
        <v>1</v>
      </c>
      <c r="C554" s="112">
        <v>112.03</v>
      </c>
      <c r="D554" s="211"/>
      <c r="E554" s="213" t="s">
        <v>122</v>
      </c>
    </row>
    <row r="555" spans="1:22">
      <c r="A555" s="118">
        <v>2015</v>
      </c>
      <c r="B555" s="67">
        <f t="shared" si="10"/>
        <v>1</v>
      </c>
      <c r="C555" s="112">
        <v>110.12</v>
      </c>
      <c r="D555" s="211"/>
      <c r="E555" s="213" t="s">
        <v>122</v>
      </c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</row>
    <row r="556" spans="1:22">
      <c r="A556" s="118">
        <v>2016</v>
      </c>
      <c r="B556" s="67">
        <f t="shared" si="10"/>
        <v>1</v>
      </c>
      <c r="C556" s="112">
        <v>107.63</v>
      </c>
      <c r="D556" s="211"/>
      <c r="E556" s="213" t="s">
        <v>122</v>
      </c>
      <c r="L556" s="54"/>
      <c r="M556" s="54"/>
      <c r="N556" s="54"/>
      <c r="O556" s="54"/>
      <c r="P556" s="54"/>
      <c r="Q556" s="54"/>
      <c r="R556" s="54"/>
      <c r="S556" s="54"/>
      <c r="T556" s="53"/>
      <c r="U556" s="53"/>
      <c r="V556" s="53"/>
    </row>
    <row r="557" spans="1:22">
      <c r="A557" s="118">
        <v>2017</v>
      </c>
      <c r="B557" s="67">
        <f t="shared" si="10"/>
        <v>1</v>
      </c>
      <c r="C557" s="112">
        <v>109.96</v>
      </c>
      <c r="D557" s="211"/>
      <c r="E557" s="213" t="s">
        <v>122</v>
      </c>
    </row>
    <row r="558" spans="1:22">
      <c r="A558" s="118">
        <v>2018</v>
      </c>
      <c r="B558" s="67">
        <f t="shared" si="10"/>
        <v>1</v>
      </c>
      <c r="C558" s="112">
        <v>109.32</v>
      </c>
      <c r="D558" s="211"/>
      <c r="E558" s="213" t="s">
        <v>122</v>
      </c>
    </row>
    <row r="559" spans="1:22">
      <c r="A559" s="118">
        <v>2019</v>
      </c>
      <c r="B559" s="67">
        <f t="shared" si="10"/>
        <v>1</v>
      </c>
      <c r="C559" s="61">
        <v>108.2</v>
      </c>
      <c r="D559" s="211"/>
      <c r="E559" s="213" t="s">
        <v>122</v>
      </c>
    </row>
    <row r="560" spans="1:22">
      <c r="A560" s="118">
        <v>2020</v>
      </c>
      <c r="B560" s="67">
        <f t="shared" si="10"/>
        <v>1</v>
      </c>
      <c r="C560" s="61">
        <v>110.81</v>
      </c>
      <c r="D560" s="211"/>
      <c r="E560" s="213" t="s">
        <v>122</v>
      </c>
    </row>
    <row r="561" spans="1:5">
      <c r="A561" s="118">
        <v>2021</v>
      </c>
      <c r="B561" s="67">
        <f t="shared" si="10"/>
        <v>1</v>
      </c>
      <c r="C561" s="61">
        <v>110.95</v>
      </c>
      <c r="D561" s="211"/>
      <c r="E561" s="213" t="s">
        <v>122</v>
      </c>
    </row>
    <row r="562" spans="1:5">
      <c r="A562" s="118">
        <v>2022</v>
      </c>
      <c r="B562" s="67">
        <f t="shared" si="10"/>
        <v>1</v>
      </c>
      <c r="C562" s="61">
        <v>109.76</v>
      </c>
      <c r="D562" s="211"/>
      <c r="E562" s="213" t="s">
        <v>122</v>
      </c>
    </row>
    <row r="563" spans="1:5">
      <c r="A563" s="118">
        <v>2023</v>
      </c>
      <c r="B563" s="67">
        <f t="shared" si="10"/>
        <v>1</v>
      </c>
      <c r="C563" s="61">
        <v>109.63</v>
      </c>
      <c r="D563" s="211"/>
      <c r="E563" s="213" t="s">
        <v>122</v>
      </c>
    </row>
    <row r="564" spans="1:5">
      <c r="A564" s="118">
        <v>2024</v>
      </c>
      <c r="B564" s="67">
        <f t="shared" si="10"/>
        <v>1</v>
      </c>
      <c r="C564" s="66">
        <v>110.41</v>
      </c>
      <c r="D564" s="211"/>
      <c r="E564" s="213" t="s">
        <v>122</v>
      </c>
    </row>
    <row r="565" spans="1:5">
      <c r="A565" s="118">
        <v>2025</v>
      </c>
      <c r="B565" s="67">
        <f t="shared" si="10"/>
        <v>0</v>
      </c>
      <c r="C565" s="113"/>
      <c r="D565" s="211"/>
      <c r="E565" s="213" t="s">
        <v>122</v>
      </c>
    </row>
    <row r="566" spans="1:5">
      <c r="A566" s="118">
        <v>2026</v>
      </c>
      <c r="B566" s="67">
        <f t="shared" si="10"/>
        <v>1</v>
      </c>
      <c r="C566" s="61">
        <v>111.83</v>
      </c>
      <c r="D566" s="211"/>
      <c r="E566" s="213" t="s">
        <v>122</v>
      </c>
    </row>
    <row r="567" spans="1:5">
      <c r="A567" s="118">
        <v>2027</v>
      </c>
      <c r="B567" s="67">
        <f t="shared" si="10"/>
        <v>1</v>
      </c>
      <c r="C567" s="61">
        <v>110.13</v>
      </c>
      <c r="D567" s="211"/>
      <c r="E567" s="213" t="s">
        <v>122</v>
      </c>
    </row>
    <row r="568" spans="1:5">
      <c r="A568" s="118">
        <v>2028</v>
      </c>
      <c r="B568" s="67">
        <f t="shared" si="10"/>
        <v>1</v>
      </c>
      <c r="C568" s="61">
        <v>109.92</v>
      </c>
      <c r="D568" s="211"/>
      <c r="E568" s="213" t="s">
        <v>122</v>
      </c>
    </row>
    <row r="569" spans="1:5">
      <c r="A569" s="118">
        <v>2029</v>
      </c>
      <c r="B569" s="67">
        <f t="shared" si="10"/>
        <v>1</v>
      </c>
      <c r="C569" s="61">
        <v>108.87</v>
      </c>
      <c r="D569" s="211"/>
      <c r="E569" s="213" t="s">
        <v>122</v>
      </c>
    </row>
    <row r="570" spans="1:5">
      <c r="A570" s="118">
        <v>2030</v>
      </c>
      <c r="B570" s="67">
        <f t="shared" si="10"/>
        <v>1</v>
      </c>
      <c r="C570" s="61">
        <v>110.13</v>
      </c>
      <c r="D570" s="211"/>
      <c r="E570" s="213" t="s">
        <v>122</v>
      </c>
    </row>
    <row r="571" spans="1:5">
      <c r="A571" s="118">
        <v>2031</v>
      </c>
      <c r="B571" s="67">
        <f t="shared" si="10"/>
        <v>1</v>
      </c>
      <c r="C571" s="66">
        <v>107.83</v>
      </c>
      <c r="D571" s="211"/>
      <c r="E571" s="213" t="s">
        <v>122</v>
      </c>
    </row>
    <row r="572" spans="1:5">
      <c r="A572" s="118">
        <v>2032</v>
      </c>
      <c r="B572" s="67">
        <f t="shared" si="10"/>
        <v>1</v>
      </c>
      <c r="C572" s="61">
        <v>111.3</v>
      </c>
      <c r="D572" s="211"/>
      <c r="E572" s="213" t="s">
        <v>122</v>
      </c>
    </row>
    <row r="573" spans="1:5">
      <c r="A573" s="118">
        <v>2033</v>
      </c>
      <c r="B573" s="67">
        <f t="shared" si="10"/>
        <v>1</v>
      </c>
      <c r="C573" s="61">
        <v>110.79</v>
      </c>
      <c r="D573" s="211"/>
      <c r="E573" s="213" t="s">
        <v>122</v>
      </c>
    </row>
    <row r="574" spans="1:5">
      <c r="A574" s="118">
        <v>2034</v>
      </c>
      <c r="B574" s="67">
        <f t="shared" si="10"/>
        <v>1</v>
      </c>
      <c r="C574" s="61">
        <v>109.25</v>
      </c>
      <c r="D574" s="211"/>
      <c r="E574" s="213" t="s">
        <v>122</v>
      </c>
    </row>
    <row r="575" spans="1:5">
      <c r="A575" s="118">
        <v>2035</v>
      </c>
      <c r="B575" s="67">
        <f t="shared" si="10"/>
        <v>1</v>
      </c>
      <c r="C575" s="61">
        <v>110.1</v>
      </c>
      <c r="D575" s="211"/>
      <c r="E575" s="213" t="s">
        <v>122</v>
      </c>
    </row>
    <row r="576" spans="1:5">
      <c r="A576" s="118">
        <v>2036</v>
      </c>
      <c r="B576" s="67">
        <f t="shared" si="10"/>
        <v>1</v>
      </c>
      <c r="C576" s="112">
        <v>109.39</v>
      </c>
      <c r="D576" s="211"/>
      <c r="E576" s="213" t="s">
        <v>122</v>
      </c>
    </row>
    <row r="577" spans="1:5">
      <c r="A577" s="118">
        <v>2037</v>
      </c>
      <c r="B577" s="67">
        <f t="shared" si="10"/>
        <v>1</v>
      </c>
      <c r="C577" s="114">
        <v>110.47</v>
      </c>
      <c r="D577" s="211"/>
      <c r="E577" s="213" t="s">
        <v>122</v>
      </c>
    </row>
    <row r="578" spans="1:5">
      <c r="A578" s="118">
        <v>2038</v>
      </c>
      <c r="B578" s="67">
        <f t="shared" si="10"/>
        <v>1</v>
      </c>
      <c r="C578" s="112">
        <v>111.51</v>
      </c>
      <c r="D578" s="211"/>
      <c r="E578" s="213" t="s">
        <v>122</v>
      </c>
    </row>
    <row r="579" spans="1:5">
      <c r="A579" s="118">
        <v>2039</v>
      </c>
      <c r="B579" s="67">
        <f t="shared" si="10"/>
        <v>1</v>
      </c>
      <c r="C579" s="61">
        <v>111.47</v>
      </c>
      <c r="D579" s="211"/>
      <c r="E579" s="213" t="s">
        <v>122</v>
      </c>
    </row>
    <row r="580" spans="1:5">
      <c r="A580" s="118">
        <v>2040</v>
      </c>
      <c r="B580" s="67">
        <f t="shared" si="10"/>
        <v>1</v>
      </c>
      <c r="C580" s="112">
        <v>110.01</v>
      </c>
      <c r="D580" s="211"/>
      <c r="E580" s="213" t="s">
        <v>122</v>
      </c>
    </row>
    <row r="581" spans="1:5">
      <c r="A581" s="118">
        <v>2041</v>
      </c>
      <c r="B581" s="67">
        <f t="shared" si="10"/>
        <v>1</v>
      </c>
      <c r="C581" s="112">
        <v>111.07</v>
      </c>
      <c r="D581" s="211"/>
      <c r="E581" s="213" t="s">
        <v>122</v>
      </c>
    </row>
    <row r="582" spans="1:5">
      <c r="A582" s="118">
        <v>2042</v>
      </c>
      <c r="B582" s="67">
        <f t="shared" si="10"/>
        <v>1</v>
      </c>
      <c r="C582" s="61">
        <v>110.84</v>
      </c>
      <c r="D582" s="211"/>
      <c r="E582" s="213" t="s">
        <v>122</v>
      </c>
    </row>
    <row r="583" spans="1:5">
      <c r="A583" s="118">
        <v>2043</v>
      </c>
      <c r="B583" s="67">
        <f t="shared" si="10"/>
        <v>1</v>
      </c>
      <c r="C583" s="61">
        <v>109.68</v>
      </c>
      <c r="D583" s="211"/>
      <c r="E583" s="213" t="s">
        <v>122</v>
      </c>
    </row>
    <row r="584" spans="1:5">
      <c r="A584" s="118">
        <v>2044</v>
      </c>
      <c r="B584" s="67">
        <f t="shared" si="10"/>
        <v>1</v>
      </c>
      <c r="C584" s="61">
        <v>109.47</v>
      </c>
      <c r="D584" s="211"/>
      <c r="E584" s="213" t="s">
        <v>122</v>
      </c>
    </row>
    <row r="585" spans="1:5">
      <c r="A585" s="118">
        <v>2045</v>
      </c>
      <c r="B585" s="67">
        <f t="shared" si="10"/>
        <v>1</v>
      </c>
      <c r="C585" s="61">
        <v>110.08</v>
      </c>
      <c r="D585" s="211"/>
      <c r="E585" s="213" t="s">
        <v>122</v>
      </c>
    </row>
    <row r="586" spans="1:5">
      <c r="A586" s="118">
        <v>2046</v>
      </c>
      <c r="B586" s="67">
        <f t="shared" si="10"/>
        <v>1</v>
      </c>
      <c r="C586" s="61">
        <v>108.28</v>
      </c>
      <c r="D586" s="211"/>
      <c r="E586" s="213" t="s">
        <v>122</v>
      </c>
    </row>
    <row r="587" spans="1:5">
      <c r="A587" s="118">
        <v>2047</v>
      </c>
      <c r="B587" s="67">
        <f t="shared" si="10"/>
        <v>1</v>
      </c>
      <c r="C587" s="61">
        <v>107.76</v>
      </c>
      <c r="D587" s="211"/>
      <c r="E587" s="213" t="s">
        <v>122</v>
      </c>
    </row>
    <row r="588" spans="1:5">
      <c r="A588" s="118">
        <v>2048</v>
      </c>
      <c r="B588" s="67">
        <f t="shared" si="10"/>
        <v>1</v>
      </c>
      <c r="C588" s="61">
        <v>107.72</v>
      </c>
      <c r="D588" s="211"/>
      <c r="E588" s="213" t="s">
        <v>122</v>
      </c>
    </row>
    <row r="589" spans="1:5">
      <c r="A589" s="118">
        <v>2049</v>
      </c>
      <c r="B589" s="67">
        <f t="shared" si="10"/>
        <v>1</v>
      </c>
      <c r="C589" s="61">
        <v>106.87</v>
      </c>
      <c r="D589" s="211"/>
      <c r="E589" s="213" t="s">
        <v>122</v>
      </c>
    </row>
    <row r="590" spans="1:5">
      <c r="A590" s="118">
        <v>2050</v>
      </c>
      <c r="B590" s="67">
        <f t="shared" si="10"/>
        <v>1</v>
      </c>
      <c r="C590" s="66">
        <v>111.03</v>
      </c>
      <c r="D590" s="211"/>
      <c r="E590" s="213" t="s">
        <v>122</v>
      </c>
    </row>
    <row r="591" spans="1:5">
      <c r="A591" s="110">
        <v>2051</v>
      </c>
      <c r="B591" s="67">
        <f t="shared" si="10"/>
        <v>1</v>
      </c>
      <c r="C591" s="66">
        <v>118.50033669808812</v>
      </c>
      <c r="D591" s="211"/>
      <c r="E591" s="213" t="s">
        <v>122</v>
      </c>
    </row>
    <row r="592" spans="1:5">
      <c r="A592" s="110">
        <v>2052</v>
      </c>
      <c r="B592" s="67">
        <f t="shared" si="10"/>
        <v>1</v>
      </c>
      <c r="C592" s="66">
        <v>109.31625149773636</v>
      </c>
      <c r="D592" s="211"/>
      <c r="E592" s="213" t="s">
        <v>122</v>
      </c>
    </row>
    <row r="593" spans="1:5">
      <c r="A593" s="110">
        <v>2053</v>
      </c>
      <c r="B593" s="67">
        <f t="shared" si="10"/>
        <v>1</v>
      </c>
      <c r="C593" s="66">
        <v>106.0524155430208</v>
      </c>
      <c r="D593" s="211"/>
      <c r="E593" s="213" t="s">
        <v>122</v>
      </c>
    </row>
    <row r="594" spans="1:5">
      <c r="A594" s="110">
        <v>2054</v>
      </c>
      <c r="B594" s="67">
        <f t="shared" ref="B594:B623" si="11">IF(D544="x",0,IF(C594&lt;1,0,IF(C594&gt;1,1)))</f>
        <v>1</v>
      </c>
      <c r="C594" s="66">
        <v>109.71669902771787</v>
      </c>
      <c r="D594" s="211"/>
      <c r="E594" s="213" t="s">
        <v>122</v>
      </c>
    </row>
    <row r="595" spans="1:5">
      <c r="A595" s="110">
        <v>2055</v>
      </c>
      <c r="B595" s="67">
        <f t="shared" si="11"/>
        <v>1</v>
      </c>
      <c r="C595" s="66">
        <v>110.48018224951299</v>
      </c>
      <c r="D595" s="211"/>
      <c r="E595" s="213" t="s">
        <v>122</v>
      </c>
    </row>
    <row r="596" spans="1:5">
      <c r="A596" s="110">
        <v>2056</v>
      </c>
      <c r="B596" s="67">
        <f t="shared" si="11"/>
        <v>1</v>
      </c>
      <c r="C596" s="66">
        <v>108.5058334341349</v>
      </c>
      <c r="D596" s="211"/>
      <c r="E596" s="213" t="s">
        <v>122</v>
      </c>
    </row>
    <row r="597" spans="1:5">
      <c r="A597" s="110">
        <v>2057</v>
      </c>
      <c r="B597" s="67">
        <f t="shared" si="11"/>
        <v>1</v>
      </c>
      <c r="C597" s="66">
        <v>112.95705030656877</v>
      </c>
      <c r="D597" s="211"/>
      <c r="E597" s="213" t="s">
        <v>122</v>
      </c>
    </row>
    <row r="598" spans="1:5">
      <c r="A598" s="110">
        <v>2058</v>
      </c>
      <c r="B598" s="67">
        <f t="shared" si="11"/>
        <v>1</v>
      </c>
      <c r="C598" s="66">
        <v>109.08129089772255</v>
      </c>
      <c r="D598" s="211"/>
      <c r="E598" s="213" t="s">
        <v>122</v>
      </c>
    </row>
    <row r="599" spans="1:5">
      <c r="A599" s="110">
        <v>2059</v>
      </c>
      <c r="B599" s="67">
        <f t="shared" si="11"/>
        <v>1</v>
      </c>
      <c r="C599" s="66">
        <v>111.94193104797137</v>
      </c>
      <c r="D599" s="211"/>
      <c r="E599" s="213" t="s">
        <v>122</v>
      </c>
    </row>
    <row r="600" spans="1:5">
      <c r="A600" s="110">
        <v>2060</v>
      </c>
      <c r="B600" s="67">
        <f t="shared" si="11"/>
        <v>1</v>
      </c>
      <c r="C600" s="66">
        <v>104.93855077851826</v>
      </c>
      <c r="D600" s="211"/>
      <c r="E600" s="213" t="s">
        <v>122</v>
      </c>
    </row>
    <row r="601" spans="1:5">
      <c r="A601" s="110">
        <v>2061</v>
      </c>
      <c r="B601" s="67">
        <f t="shared" si="11"/>
        <v>1</v>
      </c>
      <c r="C601" s="66">
        <v>109.44148369614395</v>
      </c>
      <c r="D601" s="211"/>
      <c r="E601" s="213" t="s">
        <v>122</v>
      </c>
    </row>
    <row r="602" spans="1:5">
      <c r="A602" s="110">
        <v>2062</v>
      </c>
      <c r="B602" s="67">
        <f t="shared" si="11"/>
        <v>0</v>
      </c>
      <c r="C602" s="66"/>
      <c r="D602" s="211"/>
      <c r="E602" s="213" t="s">
        <v>122</v>
      </c>
    </row>
    <row r="603" spans="1:5">
      <c r="A603" s="110">
        <v>2063</v>
      </c>
      <c r="B603" s="67">
        <f t="shared" si="11"/>
        <v>0</v>
      </c>
      <c r="C603" s="66"/>
      <c r="D603" s="211"/>
      <c r="E603" s="213" t="s">
        <v>122</v>
      </c>
    </row>
    <row r="604" spans="1:5">
      <c r="A604" s="110">
        <v>2064</v>
      </c>
      <c r="B604" s="67">
        <f t="shared" si="11"/>
        <v>0</v>
      </c>
      <c r="C604" s="66"/>
      <c r="D604" s="211"/>
      <c r="E604" s="213" t="s">
        <v>122</v>
      </c>
    </row>
    <row r="605" spans="1:5">
      <c r="A605" s="110">
        <v>2065</v>
      </c>
      <c r="B605" s="67">
        <f t="shared" si="11"/>
        <v>0</v>
      </c>
      <c r="C605" s="66"/>
      <c r="D605" s="211"/>
      <c r="E605" s="213" t="s">
        <v>122</v>
      </c>
    </row>
    <row r="606" spans="1:5">
      <c r="A606" s="110">
        <v>2066</v>
      </c>
      <c r="B606" s="67">
        <f t="shared" si="11"/>
        <v>0</v>
      </c>
      <c r="C606" s="66"/>
      <c r="D606" s="211"/>
      <c r="E606" s="213" t="s">
        <v>122</v>
      </c>
    </row>
    <row r="607" spans="1:5">
      <c r="A607" s="110">
        <v>2067</v>
      </c>
      <c r="B607" s="67">
        <f t="shared" si="11"/>
        <v>0</v>
      </c>
      <c r="C607" s="66"/>
      <c r="D607" s="211"/>
      <c r="E607" s="213" t="s">
        <v>122</v>
      </c>
    </row>
    <row r="608" spans="1:5">
      <c r="A608" s="110">
        <v>2068</v>
      </c>
      <c r="B608" s="67">
        <f t="shared" si="11"/>
        <v>0</v>
      </c>
      <c r="C608" s="66"/>
      <c r="D608" s="211"/>
      <c r="E608" s="213" t="s">
        <v>122</v>
      </c>
    </row>
    <row r="609" spans="1:5">
      <c r="A609" s="110">
        <v>2069</v>
      </c>
      <c r="B609" s="67">
        <f t="shared" si="11"/>
        <v>1</v>
      </c>
      <c r="C609" s="66">
        <v>112.67242451268903</v>
      </c>
      <c r="D609" s="211"/>
      <c r="E609" s="213" t="s">
        <v>122</v>
      </c>
    </row>
    <row r="610" spans="1:5">
      <c r="A610" s="110">
        <v>2070</v>
      </c>
      <c r="B610" s="67">
        <f t="shared" si="11"/>
        <v>0</v>
      </c>
      <c r="C610" s="66"/>
      <c r="D610" s="211"/>
      <c r="E610" s="213" t="s">
        <v>122</v>
      </c>
    </row>
    <row r="611" spans="1:5">
      <c r="A611" s="110">
        <v>2071</v>
      </c>
      <c r="B611" s="67">
        <f t="shared" si="11"/>
        <v>1</v>
      </c>
      <c r="C611" s="66">
        <v>111.33425495090133</v>
      </c>
      <c r="D611" s="211"/>
      <c r="E611" s="213" t="s">
        <v>122</v>
      </c>
    </row>
    <row r="612" spans="1:5">
      <c r="A612" s="110">
        <v>2072</v>
      </c>
      <c r="B612" s="67">
        <f t="shared" si="11"/>
        <v>1</v>
      </c>
      <c r="C612" s="66">
        <v>113.85274699006304</v>
      </c>
      <c r="D612" s="211"/>
      <c r="E612" s="213" t="s">
        <v>122</v>
      </c>
    </row>
    <row r="613" spans="1:5">
      <c r="A613" s="110">
        <v>2073</v>
      </c>
      <c r="B613" s="67">
        <f t="shared" si="11"/>
        <v>1</v>
      </c>
      <c r="C613" s="66">
        <v>109.89225478473486</v>
      </c>
      <c r="D613" s="211"/>
      <c r="E613" s="213" t="s">
        <v>122</v>
      </c>
    </row>
    <row r="614" spans="1:5">
      <c r="A614" s="110">
        <v>2074</v>
      </c>
      <c r="B614" s="67">
        <f t="shared" si="11"/>
        <v>1</v>
      </c>
      <c r="C614" s="66">
        <v>109.74091195109605</v>
      </c>
      <c r="D614" s="211"/>
      <c r="E614" s="213" t="s">
        <v>122</v>
      </c>
    </row>
    <row r="615" spans="1:5">
      <c r="A615" s="110">
        <v>2075</v>
      </c>
      <c r="B615" s="67">
        <f t="shared" si="11"/>
        <v>1</v>
      </c>
      <c r="C615" s="66">
        <v>117.44681801564252</v>
      </c>
      <c r="D615" s="211"/>
      <c r="E615" s="213" t="s">
        <v>122</v>
      </c>
    </row>
    <row r="616" spans="1:5">
      <c r="A616" s="110">
        <v>2076</v>
      </c>
      <c r="B616" s="67">
        <f t="shared" si="11"/>
        <v>0</v>
      </c>
      <c r="C616" s="61"/>
      <c r="D616" s="211"/>
      <c r="E616" s="213" t="s">
        <v>122</v>
      </c>
    </row>
    <row r="617" spans="1:5">
      <c r="A617" s="110">
        <v>2077</v>
      </c>
      <c r="B617" s="67">
        <f t="shared" si="11"/>
        <v>0</v>
      </c>
      <c r="C617" s="61"/>
      <c r="D617" s="211"/>
      <c r="E617" s="213" t="s">
        <v>122</v>
      </c>
    </row>
    <row r="618" spans="1:5">
      <c r="A618" s="110">
        <v>2078</v>
      </c>
      <c r="B618" s="67">
        <f t="shared" si="11"/>
        <v>0</v>
      </c>
      <c r="C618" s="61"/>
      <c r="D618" s="211"/>
      <c r="E618" s="213" t="s">
        <v>122</v>
      </c>
    </row>
    <row r="619" spans="1:5">
      <c r="A619" s="110">
        <v>2079</v>
      </c>
      <c r="B619" s="67">
        <f t="shared" si="11"/>
        <v>0</v>
      </c>
      <c r="C619" s="61"/>
      <c r="D619" s="211"/>
      <c r="E619" s="213" t="s">
        <v>122</v>
      </c>
    </row>
    <row r="620" spans="1:5">
      <c r="A620" s="110">
        <v>2080</v>
      </c>
      <c r="B620" s="67">
        <f t="shared" si="11"/>
        <v>0</v>
      </c>
      <c r="C620" s="61"/>
      <c r="D620" s="211"/>
      <c r="E620" s="213" t="s">
        <v>122</v>
      </c>
    </row>
    <row r="621" spans="1:5">
      <c r="A621" s="110">
        <v>2081</v>
      </c>
      <c r="B621" s="67">
        <f t="shared" si="11"/>
        <v>0</v>
      </c>
      <c r="C621" s="61"/>
      <c r="D621" s="211"/>
      <c r="E621" s="213" t="s">
        <v>122</v>
      </c>
    </row>
    <row r="622" spans="1:5">
      <c r="A622" s="110">
        <v>2082</v>
      </c>
      <c r="B622" s="67">
        <f t="shared" si="11"/>
        <v>0</v>
      </c>
      <c r="C622" s="61"/>
      <c r="D622" s="211"/>
      <c r="E622" s="213" t="s">
        <v>122</v>
      </c>
    </row>
    <row r="623" spans="1:5" ht="15.75" thickBot="1">
      <c r="A623" s="111">
        <v>2083</v>
      </c>
      <c r="B623" s="119">
        <f t="shared" si="11"/>
        <v>0</v>
      </c>
      <c r="C623" s="107"/>
      <c r="D623" s="212"/>
      <c r="E623" s="214" t="s">
        <v>122</v>
      </c>
    </row>
  </sheetData>
  <mergeCells count="3">
    <mergeCell ref="B3:B4"/>
    <mergeCell ref="D3:D4"/>
    <mergeCell ref="E3:E4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B603C24-FD06-446D-A2E9-88B18C6D6192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B5:B623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9"/>
  <sheetViews>
    <sheetView topLeftCell="A6" workbookViewId="0">
      <selection activeCell="E19" sqref="E19"/>
    </sheetView>
  </sheetViews>
  <sheetFormatPr baseColWidth="10" defaultRowHeight="15"/>
  <cols>
    <col min="2" max="2" width="13" customWidth="1"/>
    <col min="3" max="3" width="15" customWidth="1"/>
    <col min="4" max="4" width="14.42578125" customWidth="1"/>
    <col min="5" max="5" width="16.7109375" customWidth="1"/>
    <col min="6" max="6" width="16.42578125" customWidth="1"/>
    <col min="7" max="7" width="8.42578125" customWidth="1"/>
  </cols>
  <sheetData>
    <row r="1" spans="1:7" ht="21.75" thickBot="1">
      <c r="A1" s="20"/>
      <c r="B1" s="267" t="s">
        <v>16</v>
      </c>
      <c r="C1" s="267"/>
      <c r="D1" s="267"/>
      <c r="E1" s="267"/>
      <c r="F1" s="268"/>
      <c r="G1" s="60"/>
    </row>
    <row r="2" spans="1:7" ht="16.5" customHeight="1" thickBot="1">
      <c r="A2" s="40"/>
      <c r="B2" s="41"/>
      <c r="C2" s="41"/>
      <c r="D2" s="41"/>
      <c r="E2" s="41"/>
      <c r="F2" s="41"/>
      <c r="G2" s="41"/>
    </row>
    <row r="3" spans="1:7" ht="15" customHeight="1">
      <c r="A3" s="279" t="s">
        <v>69</v>
      </c>
      <c r="B3" s="276" t="s">
        <v>70</v>
      </c>
      <c r="C3" s="276" t="s">
        <v>37</v>
      </c>
      <c r="D3" s="276" t="s">
        <v>34</v>
      </c>
      <c r="E3" s="276" t="s">
        <v>35</v>
      </c>
      <c r="F3" s="273" t="s">
        <v>36</v>
      </c>
    </row>
    <row r="4" spans="1:7">
      <c r="A4" s="280"/>
      <c r="B4" s="277"/>
      <c r="C4" s="277"/>
      <c r="D4" s="277"/>
      <c r="E4" s="277"/>
      <c r="F4" s="274"/>
    </row>
    <row r="5" spans="1:7">
      <c r="A5" s="281"/>
      <c r="B5" s="278"/>
      <c r="C5" s="278"/>
      <c r="D5" s="278"/>
      <c r="E5" s="278"/>
      <c r="F5" s="275"/>
    </row>
    <row r="6" spans="1:7" ht="15.75" thickBot="1">
      <c r="A6" s="49"/>
      <c r="B6" s="50" t="s">
        <v>28</v>
      </c>
      <c r="C6" s="50" t="s">
        <v>31</v>
      </c>
      <c r="D6" s="50" t="s">
        <v>29</v>
      </c>
      <c r="E6" s="50" t="s">
        <v>32</v>
      </c>
      <c r="F6" s="51" t="s">
        <v>32</v>
      </c>
    </row>
    <row r="7" spans="1:7">
      <c r="A7" s="46">
        <v>39960</v>
      </c>
      <c r="B7" s="47">
        <v>3.5667</v>
      </c>
      <c r="C7" s="48">
        <v>23</v>
      </c>
      <c r="D7" s="42">
        <f>IF(ISBLANK(C7),"",$E$18*(1+$E$17*(C7-20)))</f>
        <v>5.0001499999999997</v>
      </c>
      <c r="E7" s="43">
        <f>IF(ISBLANK(B7),"",IF(ISBLANK(C7),"",(B7*$E$16*6)/(D7*$E$13)))</f>
        <v>2.0002673392165184E-2</v>
      </c>
      <c r="F7" s="44">
        <f>IF(ISBLANK(B7),"",IF(ISBLANK(C7),"",E7*($E$19/(0.999842594+(0.00006793952*C7)-(0.00000909529*C7^2)+(0.0000001001685*C7^3)-(0.000000001120083*C7^4)+(0.000000000006536332*C7^5)))))</f>
        <v>2.0016010960489362E-2</v>
      </c>
    </row>
    <row r="8" spans="1:7" s="52" customFormat="1">
      <c r="A8" s="46"/>
      <c r="B8" s="47"/>
      <c r="C8" s="48"/>
      <c r="D8" s="42" t="str">
        <f t="shared" ref="D8:D10" si="0">IF(ISBLANK(C8),"",$E$18*(1+$E$17*(C8-20)))</f>
        <v/>
      </c>
      <c r="E8" s="43" t="str">
        <f t="shared" ref="E8:E10" si="1">IF(ISBLANK(B8),"",IF(ISBLANK(C8),"",(B8*$E$16*6)/(D8*$E$13)))</f>
        <v/>
      </c>
      <c r="F8" s="44" t="str">
        <f t="shared" ref="F8:F10" si="2">IF(ISBLANK(B8),"",IF(ISBLANK(C8),"",E8*($E$19/(0.999842594+(0.00006793952*C8)-(0.00000909529*C8^2)+(0.0000001001685*C8^3)-(0.000000001120083*C8^4)+(0.000000000006536332*C8^5)))))</f>
        <v/>
      </c>
    </row>
    <row r="9" spans="1:7" s="52" customFormat="1">
      <c r="A9" s="46"/>
      <c r="B9" s="47"/>
      <c r="C9" s="48"/>
      <c r="D9" s="42" t="str">
        <f t="shared" si="0"/>
        <v/>
      </c>
      <c r="E9" s="43" t="str">
        <f t="shared" si="1"/>
        <v/>
      </c>
      <c r="F9" s="44" t="str">
        <f t="shared" si="2"/>
        <v/>
      </c>
    </row>
    <row r="10" spans="1:7" s="52" customFormat="1">
      <c r="A10" s="46"/>
      <c r="B10" s="47"/>
      <c r="C10" s="48"/>
      <c r="D10" s="42" t="str">
        <f t="shared" si="0"/>
        <v/>
      </c>
      <c r="E10" s="43" t="str">
        <f t="shared" si="1"/>
        <v/>
      </c>
      <c r="F10" s="44" t="str">
        <f t="shared" si="2"/>
        <v/>
      </c>
    </row>
    <row r="11" spans="1:7" ht="15.75" thickBot="1">
      <c r="A11" s="75"/>
    </row>
    <row r="12" spans="1:7" ht="15.75" thickBot="1">
      <c r="A12" s="45" t="s">
        <v>30</v>
      </c>
    </row>
    <row r="13" spans="1:7">
      <c r="A13" s="271" t="s">
        <v>22</v>
      </c>
      <c r="B13" s="272"/>
      <c r="C13" s="272"/>
      <c r="D13" s="24" t="s">
        <v>23</v>
      </c>
      <c r="E13" s="25">
        <v>214.001</v>
      </c>
      <c r="F13" s="26" t="s">
        <v>28</v>
      </c>
      <c r="G13" s="28"/>
    </row>
    <row r="14" spans="1:7">
      <c r="A14" s="269" t="s">
        <v>13</v>
      </c>
      <c r="B14" s="270"/>
      <c r="C14" s="270"/>
      <c r="D14" s="27" t="s">
        <v>24</v>
      </c>
      <c r="E14" s="22">
        <v>1</v>
      </c>
      <c r="F14" s="29" t="s">
        <v>17</v>
      </c>
      <c r="G14" s="28"/>
    </row>
    <row r="15" spans="1:7">
      <c r="A15" s="30"/>
      <c r="B15" s="28"/>
      <c r="C15" s="28"/>
      <c r="D15" s="27"/>
      <c r="E15" s="27"/>
      <c r="F15" s="29"/>
      <c r="G15" s="28"/>
    </row>
    <row r="16" spans="1:7">
      <c r="A16" s="31" t="s">
        <v>18</v>
      </c>
      <c r="B16" s="28"/>
      <c r="C16" s="32"/>
      <c r="D16" s="33" t="s">
        <v>26</v>
      </c>
      <c r="E16" s="21">
        <v>1.000159</v>
      </c>
      <c r="F16" s="29"/>
      <c r="G16" s="28"/>
    </row>
    <row r="17" spans="1:7">
      <c r="A17" s="31" t="s">
        <v>19</v>
      </c>
      <c r="B17" s="28"/>
      <c r="C17" s="32"/>
      <c r="D17" s="21" t="s">
        <v>14</v>
      </c>
      <c r="E17" s="21">
        <v>1.0000000000000001E-5</v>
      </c>
      <c r="F17" s="29"/>
      <c r="G17" s="28"/>
    </row>
    <row r="18" spans="1:7">
      <c r="A18" s="31" t="s">
        <v>20</v>
      </c>
      <c r="B18" s="28"/>
      <c r="C18" s="32"/>
      <c r="D18" s="21" t="s">
        <v>25</v>
      </c>
      <c r="E18" s="23">
        <f>('Correction de volume'!E6)/1000</f>
        <v>5</v>
      </c>
      <c r="F18" s="29" t="s">
        <v>29</v>
      </c>
      <c r="G18" s="28"/>
    </row>
    <row r="19" spans="1:7" ht="15.75" thickBot="1">
      <c r="A19" s="34" t="s">
        <v>21</v>
      </c>
      <c r="B19" s="35"/>
      <c r="C19" s="36"/>
      <c r="D19" s="37" t="s">
        <v>27</v>
      </c>
      <c r="E19" s="38">
        <v>0.99820631938240001</v>
      </c>
      <c r="F19" s="39"/>
      <c r="G19" s="28"/>
    </row>
  </sheetData>
  <mergeCells count="9">
    <mergeCell ref="B1:F1"/>
    <mergeCell ref="A14:C14"/>
    <mergeCell ref="A13:C13"/>
    <mergeCell ref="F3:F5"/>
    <mergeCell ref="E3:E5"/>
    <mergeCell ref="D3:D5"/>
    <mergeCell ref="C3:C5"/>
    <mergeCell ref="B3:B5"/>
    <mergeCell ref="A3:A5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H13"/>
  <sheetViews>
    <sheetView workbookViewId="0">
      <selection activeCell="H9" sqref="H9"/>
    </sheetView>
  </sheetViews>
  <sheetFormatPr baseColWidth="10" defaultRowHeight="15"/>
  <cols>
    <col min="1" max="1" width="11.42578125" customWidth="1"/>
    <col min="2" max="2" width="26.85546875" customWidth="1"/>
    <col min="3" max="3" width="8.42578125" customWidth="1"/>
    <col min="4" max="5" width="9.28515625" customWidth="1"/>
    <col min="6" max="6" width="11" customWidth="1"/>
    <col min="7" max="7" width="10.85546875" customWidth="1"/>
  </cols>
  <sheetData>
    <row r="1" spans="1:8" ht="21.75" thickBot="1">
      <c r="A1" s="20"/>
      <c r="B1" s="284" t="s">
        <v>9</v>
      </c>
      <c r="C1" s="284"/>
      <c r="D1" s="284"/>
      <c r="E1" s="284"/>
      <c r="F1" s="284"/>
      <c r="G1" s="285"/>
      <c r="H1" s="4"/>
    </row>
    <row r="2" spans="1:8" ht="21" thickBot="1">
      <c r="A2" s="1"/>
      <c r="B2" s="2"/>
      <c r="C2" s="2"/>
      <c r="D2" s="2"/>
      <c r="E2" s="2"/>
      <c r="F2" s="2"/>
      <c r="G2" s="2"/>
      <c r="H2" s="2"/>
    </row>
    <row r="3" spans="1:8" ht="25.5" customHeight="1">
      <c r="A3" s="282" t="s">
        <v>0</v>
      </c>
      <c r="B3" s="288" t="s">
        <v>1</v>
      </c>
      <c r="C3" s="288" t="s">
        <v>10</v>
      </c>
      <c r="D3" s="288" t="s">
        <v>11</v>
      </c>
      <c r="E3" s="288" t="s">
        <v>12</v>
      </c>
      <c r="F3" s="288" t="s">
        <v>71</v>
      </c>
      <c r="G3" s="286" t="s">
        <v>72</v>
      </c>
      <c r="H3" s="2"/>
    </row>
    <row r="4" spans="1:8">
      <c r="A4" s="283"/>
      <c r="B4" s="289"/>
      <c r="C4" s="289"/>
      <c r="D4" s="289"/>
      <c r="E4" s="289"/>
      <c r="F4" s="289"/>
      <c r="G4" s="287"/>
      <c r="H4" s="2"/>
    </row>
    <row r="5" spans="1:8" ht="15.75" thickBot="1">
      <c r="A5" s="5"/>
      <c r="B5" s="6"/>
      <c r="C5" s="6" t="s">
        <v>2</v>
      </c>
      <c r="D5" s="6" t="s">
        <v>3</v>
      </c>
      <c r="E5" s="6" t="s">
        <v>41</v>
      </c>
      <c r="F5" s="6" t="s">
        <v>41</v>
      </c>
      <c r="G5" s="7" t="s">
        <v>41</v>
      </c>
      <c r="H5" s="2"/>
    </row>
    <row r="6" spans="1:8">
      <c r="A6" s="46">
        <v>39960</v>
      </c>
      <c r="B6" s="11" t="s">
        <v>4</v>
      </c>
      <c r="C6" s="12">
        <v>20</v>
      </c>
      <c r="D6" s="12">
        <v>5000</v>
      </c>
      <c r="E6" s="13">
        <f>IF(ISBLANK(C6),"",IF(ISBLANK(D6),"",D6*(1+0.00001*(20-C6))))</f>
        <v>5000</v>
      </c>
      <c r="F6" s="13">
        <v>5000</v>
      </c>
      <c r="G6" s="14">
        <f>IF(ISBLANK(D6),"",IF(ISBLANK(C6),"",(E6-F6)))</f>
        <v>0</v>
      </c>
      <c r="H6" s="2"/>
    </row>
    <row r="7" spans="1:8">
      <c r="A7" s="46">
        <v>39960</v>
      </c>
      <c r="B7" s="9" t="s">
        <v>5</v>
      </c>
      <c r="C7" s="8">
        <v>23</v>
      </c>
      <c r="D7" s="8">
        <v>5</v>
      </c>
      <c r="E7" s="10">
        <f>IF(ISBLANK(C7),"",IF(ISBLANK(D7),"",D7*(1+0.00001*(20-C7))))</f>
        <v>4.9998500000000003</v>
      </c>
      <c r="F7" s="10">
        <v>5</v>
      </c>
      <c r="G7" s="15">
        <f>IF(ISBLANK(D7),"",IF(ISBLANK(C7),"",(E7-F7)))</f>
        <v>-1.4999999999965041E-4</v>
      </c>
      <c r="H7" s="2"/>
    </row>
    <row r="8" spans="1:8">
      <c r="A8" s="46">
        <v>39960</v>
      </c>
      <c r="B8" s="9" t="s">
        <v>6</v>
      </c>
      <c r="C8" s="8">
        <v>20.399999999999999</v>
      </c>
      <c r="D8" s="8">
        <v>5.0031100000000004</v>
      </c>
      <c r="E8" s="10">
        <f t="shared" ref="E8:E10" si="0">IF(ISBLANK(C8),"",IF(ISBLANK(D8),"",D8*(1+0.00001*(20-C8))))</f>
        <v>5.0030899875600001</v>
      </c>
      <c r="F8" s="10">
        <v>5</v>
      </c>
      <c r="G8" s="15">
        <f t="shared" ref="G8:G10" si="1">IF(ISBLANK(D8),"",IF(ISBLANK(C8),"",(E8-F8)))</f>
        <v>3.0899875600001181E-3</v>
      </c>
      <c r="H8" s="2"/>
    </row>
    <row r="9" spans="1:8">
      <c r="A9" s="46">
        <v>39960</v>
      </c>
      <c r="B9" s="9" t="s">
        <v>7</v>
      </c>
      <c r="C9" s="8">
        <v>20.8</v>
      </c>
      <c r="D9" s="8">
        <v>1.00026181</v>
      </c>
      <c r="E9" s="10">
        <f>IF(ISBLANK(C9),"",IF(ISBLANK(D9),"",D9*(1+0.00001*(20-C9))))</f>
        <v>1.0002538079055201</v>
      </c>
      <c r="F9" s="10">
        <v>1</v>
      </c>
      <c r="G9" s="15">
        <f t="shared" si="1"/>
        <v>2.5380790552009813E-4</v>
      </c>
      <c r="H9" s="2"/>
    </row>
    <row r="10" spans="1:8" ht="15.75" thickBot="1">
      <c r="A10" s="98">
        <v>39960</v>
      </c>
      <c r="B10" s="16" t="s">
        <v>8</v>
      </c>
      <c r="C10" s="17">
        <v>21.7</v>
      </c>
      <c r="D10" s="17">
        <v>1.0035799999999999</v>
      </c>
      <c r="E10" s="18">
        <f t="shared" si="0"/>
        <v>1.0035629391399998</v>
      </c>
      <c r="F10" s="18">
        <v>1</v>
      </c>
      <c r="G10" s="99">
        <f t="shared" si="1"/>
        <v>3.5629391399998322E-3</v>
      </c>
      <c r="H10" s="2"/>
    </row>
    <row r="11" spans="1:8">
      <c r="E11" s="96"/>
      <c r="F11" s="96"/>
      <c r="G11" s="97"/>
      <c r="H11" s="2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</sheetData>
  <mergeCells count="8">
    <mergeCell ref="A3:A4"/>
    <mergeCell ref="B1:G1"/>
    <mergeCell ref="G3:G4"/>
    <mergeCell ref="F3:F4"/>
    <mergeCell ref="E3:E4"/>
    <mergeCell ref="D3:D4"/>
    <mergeCell ref="C3:C4"/>
    <mergeCell ref="B3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041_01</vt:lpstr>
      <vt:lpstr>042_01</vt:lpstr>
      <vt:lpstr>043_01</vt:lpstr>
      <vt:lpstr>044_01</vt:lpstr>
      <vt:lpstr>Volumes flacons</vt:lpstr>
      <vt:lpstr>Titre d'iodate</vt:lpstr>
      <vt:lpstr>Correction de 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</dc:creator>
  <cp:lastModifiedBy>jgrelet</cp:lastModifiedBy>
  <cp:lastPrinted>2015-02-05T12:58:17Z</cp:lastPrinted>
  <dcterms:created xsi:type="dcterms:W3CDTF">2015-01-20T10:06:39Z</dcterms:created>
  <dcterms:modified xsi:type="dcterms:W3CDTF">2015-02-19T15:46:58Z</dcterms:modified>
</cp:coreProperties>
</file>