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\OneDrive\Documents\"/>
    </mc:Choice>
  </mc:AlternateContent>
  <xr:revisionPtr revIDLastSave="0" documentId="8_{6025F185-F1B1-4D2A-8FFE-8469D80CE18A}" xr6:coauthVersionLast="47" xr6:coauthVersionMax="47" xr10:uidLastSave="{00000000-0000-0000-0000-000000000000}"/>
  <bookViews>
    <workbookView xWindow="-108" yWindow="-108" windowWidth="23256" windowHeight="12456" xr2:uid="{C4F92265-EA02-4E6B-9656-A17DD43DD79D}"/>
  </bookViews>
  <sheets>
    <sheet name="Monthly Budget" sheetId="1" r:id="rId1"/>
    <sheet name="Yearly Trac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2" l="1"/>
  <c r="B50" i="2"/>
  <c r="B49" i="2"/>
  <c r="B48" i="2"/>
  <c r="B47" i="2"/>
  <c r="B46" i="2"/>
  <c r="B45" i="2"/>
  <c r="B44" i="2"/>
  <c r="B43" i="2"/>
  <c r="B42" i="2"/>
  <c r="B36" i="2"/>
  <c r="B40" i="2"/>
  <c r="B39" i="2"/>
  <c r="B38" i="2"/>
  <c r="B34" i="2"/>
  <c r="B33" i="2"/>
  <c r="B32" i="2"/>
  <c r="B31" i="2"/>
  <c r="B30" i="2"/>
  <c r="B28" i="2"/>
  <c r="B25" i="2"/>
  <c r="B24" i="2"/>
  <c r="B23" i="2"/>
  <c r="B18" i="2"/>
  <c r="B17" i="2"/>
  <c r="B16" i="2"/>
  <c r="B15" i="2"/>
  <c r="B14" i="2"/>
  <c r="B13" i="2"/>
  <c r="B12" i="2"/>
  <c r="B11" i="2"/>
  <c r="B10" i="2"/>
  <c r="B9" i="2"/>
  <c r="B8" i="2"/>
  <c r="B7" i="2"/>
  <c r="B3" i="2"/>
  <c r="B2" i="2"/>
  <c r="B4" i="2" s="1"/>
  <c r="D54" i="1"/>
  <c r="E54" i="1"/>
  <c r="F54" i="1"/>
  <c r="G54" i="1"/>
  <c r="H54" i="1"/>
  <c r="I54" i="1"/>
  <c r="J54" i="1"/>
  <c r="K54" i="1"/>
  <c r="L54" i="1"/>
  <c r="M54" i="1"/>
  <c r="C54" i="1"/>
  <c r="D42" i="1"/>
  <c r="M44" i="1"/>
  <c r="L44" i="1"/>
  <c r="K44" i="1"/>
  <c r="J44" i="1"/>
  <c r="I44" i="1"/>
  <c r="H44" i="1"/>
  <c r="G44" i="1"/>
  <c r="F44" i="1"/>
  <c r="E44" i="1"/>
  <c r="D44" i="1"/>
  <c r="C44" i="1"/>
  <c r="B44" i="1"/>
  <c r="C42" i="1"/>
  <c r="E42" i="1" s="1"/>
  <c r="F42" i="1" s="1"/>
  <c r="G42" i="1" s="1"/>
  <c r="H42" i="1" s="1"/>
  <c r="I42" i="1" s="1"/>
  <c r="J42" i="1" s="1"/>
  <c r="K42" i="1" s="1"/>
  <c r="L42" i="1" s="1"/>
  <c r="M42" i="1" s="1"/>
  <c r="B42" i="1"/>
  <c r="M53" i="1"/>
  <c r="L53" i="1"/>
  <c r="K53" i="1"/>
  <c r="J53" i="1"/>
  <c r="I53" i="1"/>
  <c r="H53" i="1"/>
  <c r="G53" i="1"/>
  <c r="F53" i="1"/>
  <c r="E53" i="1"/>
  <c r="D53" i="1"/>
  <c r="C53" i="1"/>
  <c r="B53" i="1"/>
  <c r="M19" i="1"/>
  <c r="L19" i="1"/>
  <c r="K19" i="1"/>
  <c r="J19" i="1"/>
  <c r="I19" i="1"/>
  <c r="H19" i="1"/>
  <c r="G19" i="1"/>
  <c r="F19" i="1"/>
  <c r="E19" i="1"/>
  <c r="D19" i="1"/>
  <c r="C19" i="1"/>
  <c r="B19" i="1"/>
  <c r="M3" i="1"/>
  <c r="L3" i="1"/>
  <c r="K3" i="1"/>
  <c r="K4" i="1" s="1"/>
  <c r="K20" i="1" s="1"/>
  <c r="J3" i="1"/>
  <c r="J4" i="1" s="1"/>
  <c r="J20" i="1" s="1"/>
  <c r="I3" i="1"/>
  <c r="I4" i="1" s="1"/>
  <c r="I20" i="1" s="1"/>
  <c r="H3" i="1"/>
  <c r="H4" i="1" s="1"/>
  <c r="G3" i="1"/>
  <c r="G4" i="1" s="1"/>
  <c r="G20" i="1" s="1"/>
  <c r="F3" i="1"/>
  <c r="F4" i="1" s="1"/>
  <c r="F20" i="1" s="1"/>
  <c r="E3" i="1"/>
  <c r="E4" i="1" s="1"/>
  <c r="D3" i="1"/>
  <c r="D4" i="1" s="1"/>
  <c r="D20" i="1" s="1"/>
  <c r="C3" i="1"/>
  <c r="C4" i="1" s="1"/>
  <c r="B3" i="1"/>
  <c r="B4" i="1" s="1"/>
  <c r="M4" i="1"/>
  <c r="M20" i="1" s="1"/>
  <c r="L4" i="1"/>
  <c r="L20" i="1" s="1"/>
  <c r="B19" i="2" l="1"/>
  <c r="B20" i="2"/>
  <c r="H20" i="1"/>
  <c r="E20" i="1"/>
  <c r="B20" i="1"/>
  <c r="B29" i="1" s="1"/>
  <c r="B35" i="1" s="1"/>
  <c r="B36" i="1" s="1"/>
  <c r="D23" i="1"/>
  <c r="D25" i="1" s="1"/>
  <c r="D29" i="1"/>
  <c r="F23" i="1"/>
  <c r="F25" i="1" s="1"/>
  <c r="F29" i="1"/>
  <c r="F35" i="1" s="1"/>
  <c r="G23" i="1"/>
  <c r="G25" i="1" s="1"/>
  <c r="G29" i="1"/>
  <c r="G35" i="1" s="1"/>
  <c r="H23" i="1"/>
  <c r="H25" i="1" s="1"/>
  <c r="H29" i="1"/>
  <c r="H35" i="1" s="1"/>
  <c r="I23" i="1"/>
  <c r="I25" i="1" s="1"/>
  <c r="I29" i="1"/>
  <c r="I35" i="1" s="1"/>
  <c r="J23" i="1"/>
  <c r="J25" i="1" s="1"/>
  <c r="J29" i="1"/>
  <c r="J35" i="1" s="1"/>
  <c r="K23" i="1"/>
  <c r="K29" i="1"/>
  <c r="K35" i="1" s="1"/>
  <c r="L23" i="1"/>
  <c r="L25" i="1" s="1"/>
  <c r="L29" i="1"/>
  <c r="L35" i="1" s="1"/>
  <c r="M23" i="1"/>
  <c r="M25" i="1" s="1"/>
  <c r="M29" i="1"/>
  <c r="M35" i="1" s="1"/>
  <c r="E23" i="1"/>
  <c r="E25" i="1" s="1"/>
  <c r="E29" i="1"/>
  <c r="E38" i="1" s="1"/>
  <c r="D35" i="1"/>
  <c r="C20" i="1"/>
  <c r="F38" i="1" l="1"/>
  <c r="L38" i="1"/>
  <c r="B23" i="1"/>
  <c r="B25" i="1" s="1"/>
  <c r="B26" i="1" s="1"/>
  <c r="E35" i="1"/>
  <c r="B38" i="1"/>
  <c r="K38" i="1"/>
  <c r="K25" i="1"/>
  <c r="H38" i="1"/>
  <c r="I38" i="1"/>
  <c r="I40" i="1" s="1"/>
  <c r="D38" i="1"/>
  <c r="D40" i="1" s="1"/>
  <c r="H40" i="1"/>
  <c r="K40" i="1"/>
  <c r="M38" i="1"/>
  <c r="J38" i="1"/>
  <c r="G38" i="1"/>
  <c r="E40" i="1"/>
  <c r="F40" i="1"/>
  <c r="C29" i="1"/>
  <c r="C23" i="1"/>
  <c r="C38" i="1" s="1"/>
  <c r="L40" i="1"/>
  <c r="C25" i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C35" i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B52" i="2" l="1"/>
  <c r="B40" i="1"/>
  <c r="C40" i="1"/>
  <c r="G40" i="1"/>
  <c r="M40" i="1"/>
  <c r="J40" i="1"/>
  <c r="B5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tc={A5E75D8D-9FDF-4AB9-BC92-A8E840586120}</author>
    <author>tc={BF3FE89A-7BDA-4A10-9A23-A1664A2C0FAA}</author>
    <author>tc={2946A5BB-9FCC-475E-9F6C-FFA7763A09AD}</author>
    <author>tc={BE5A089F-F2C8-4DC0-9B8A-F2ED2502E1DC}</author>
  </authors>
  <commentList>
    <comment ref="C41" authorId="0" shapeId="0" xr:uid="{A5E75D8D-9FDF-4AB9-BC92-A8E840586120}">
      <text>
        <t>[Threaded comment]
Your version of Excel allows you to read this threaded comment; however, any edits to it will get removed if the file is opened in a newer version of Excel. Learn more: https://go.microsoft.com/fwlink/?linkid=870924
Comment:
    Mechanic</t>
      </text>
    </comment>
    <comment ref="E41" authorId="1" shapeId="0" xr:uid="{BF3FE89A-7BDA-4A10-9A23-A1664A2C0FAA}">
      <text>
        <t>[Threaded comment]
Your version of Excel allows you to read this threaded comment; however, any edits to it will get removed if the file is opened in a newer version of Excel. Learn more: https://go.microsoft.com/fwlink/?linkid=870924
Comment:
    Vet Bill</t>
      </text>
    </comment>
    <comment ref="J41" authorId="2" shapeId="0" xr:uid="{2946A5BB-9FCC-475E-9F6C-FFA7763A09AD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Tires</t>
      </text>
    </comment>
    <comment ref="C54" authorId="3" shapeId="0" xr:uid="{BE5A089F-F2C8-4DC0-9B8A-F2ED2502E1DC}">
      <text>
        <t>[Threaded comment]
Your version of Excel allows you to read this threaded comment; however, any edits to it will get removed if the file is opened in a newer version of Excel. Learn more: https://go.microsoft.com/fwlink/?linkid=870924
Comment:
    Covered Em. Fund</t>
      </text>
    </comment>
  </commentList>
</comments>
</file>

<file path=xl/sharedStrings.xml><?xml version="1.0" encoding="utf-8"?>
<sst xmlns="http://schemas.openxmlformats.org/spreadsheetml/2006/main" count="105" uniqueCount="54">
  <si>
    <t>Income</t>
  </si>
  <si>
    <t>Savings</t>
  </si>
  <si>
    <t>Bills</t>
  </si>
  <si>
    <t xml:space="preserve">  - Mortgage/Rent</t>
  </si>
  <si>
    <t xml:space="preserve">  - Car Insurance</t>
  </si>
  <si>
    <t xml:space="preserve">  - Electricity</t>
  </si>
  <si>
    <t xml:space="preserve">  - Water</t>
  </si>
  <si>
    <t xml:space="preserve">  - Garbage</t>
  </si>
  <si>
    <t xml:space="preserve">  - Wifi</t>
  </si>
  <si>
    <t xml:space="preserve">  - Streaming Services</t>
  </si>
  <si>
    <t xml:space="preserve">       - Netflix</t>
  </si>
  <si>
    <t xml:space="preserve">       - Amazon Prime</t>
  </si>
  <si>
    <t xml:space="preserve">       - Youtube TV</t>
  </si>
  <si>
    <t xml:space="preserve">  - Car Payment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</si>
  <si>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</si>
  <si>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</si>
  <si>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</si>
  <si>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</si>
  <si>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</si>
  <si>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</si>
  <si>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</si>
  <si>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</si>
  <si>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</si>
  <si>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</si>
  <si>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</si>
  <si>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</si>
  <si>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 - Groceries</t>
  </si>
  <si>
    <t>Total Left Over</t>
  </si>
  <si>
    <t>Remodel Fund</t>
  </si>
  <si>
    <t xml:space="preserve">  - Expenses</t>
  </si>
  <si>
    <t>Vacation Fund</t>
  </si>
  <si>
    <t xml:space="preserve">      - Flight</t>
  </si>
  <si>
    <t xml:space="preserve">      - Hotel</t>
  </si>
  <si>
    <t xml:space="preserve">      - Rental Car</t>
  </si>
  <si>
    <t xml:space="preserve">      - Misc. Reservations</t>
  </si>
  <si>
    <t>Left Over</t>
  </si>
  <si>
    <t>Remaining Income</t>
  </si>
  <si>
    <t>Total Expense</t>
  </si>
  <si>
    <t xml:space="preserve">  - Deposit</t>
  </si>
  <si>
    <t>Total in Remodel Fund</t>
  </si>
  <si>
    <t>Total in Vacation Fund</t>
  </si>
  <si>
    <t>Total Net Income</t>
  </si>
  <si>
    <t>Emergency Fund Deposit</t>
  </si>
  <si>
    <t>Total Emergency Fund</t>
  </si>
  <si>
    <t>Total Discretionary Budget</t>
  </si>
  <si>
    <t xml:space="preserve">      - Movies</t>
  </si>
  <si>
    <t xml:space="preserve">      - Gaming</t>
  </si>
  <si>
    <t xml:space="preserve">      - Dinner/Drinks Out</t>
  </si>
  <si>
    <t xml:space="preserve">      - Shows/Concerts</t>
  </si>
  <si>
    <t xml:space="preserve">      - Coffee "Dates"</t>
  </si>
  <si>
    <t xml:space="preserve">      - Books</t>
  </si>
  <si>
    <t xml:space="preserve">      - Misc</t>
  </si>
  <si>
    <t xml:space="preserve">      - Clothes/Shoes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</si>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</sst>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BB7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3" borderId="1" xfId="0" applyFill="1" applyBorder="1"/>
    <xf numFmtId="44" fontId="0" fillId="0" borderId="1" xfId="1" applyFont="1" applyBorder="1"/>
    <xf numFmtId="0" fontId="0" fillId="4" borderId="1" xfId="0" applyFill="1" applyBorder="1"/>
    <xf numFmtId="44" fontId="0" fillId="0" borderId="1" xfId="0" applyNumberFormat="1" applyBorder="1"/>
    <xf numFmtId="44" fontId="0" fillId="3" borderId="1" xfId="0" applyNumberFormat="1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/>
    <xf numFmtId="0" fontId="0" fillId="5" borderId="1" xfId="0" applyFill="1" applyBorder="1"/>
    <xf numFmtId="49" fontId="0" fillId="5" borderId="1" xfId="0" applyNumberFormat="1" applyFill="1" applyBorder="1"/>
    <xf numFmtId="44" fontId="0" fillId="5" borderId="1" xfId="1" applyFont="1" applyFill="1" applyBorder="1"/>
    <xf numFmtId="49" fontId="0" fillId="3" borderId="1" xfId="0" applyNumberFormat="1" applyFill="1" applyBorder="1"/>
    <xf numFmtId="44" fontId="0" fillId="3" borderId="1" xfId="1" applyFont="1" applyFill="1" applyBorder="1"/>
    <xf numFmtId="49" fontId="0" fillId="6" borderId="1" xfId="0" applyNumberFormat="1" applyFill="1" applyBorder="1"/>
    <xf numFmtId="49" fontId="0" fillId="6" borderId="1" xfId="0" applyNumberFormat="1" applyFill="1" applyBorder="1"/>
    <xf numFmtId="44" fontId="0" fillId="6" borderId="1" xfId="1" applyFont="1" applyFill="1" applyBorder="1"/>
    <xf numFmtId="49" fontId="0" fillId="7" borderId="1" xfId="0" applyNumberFormat="1" applyFill="1" applyBorder="1"/>
    <xf numFmtId="49" fontId="0" fillId="7" borderId="1" xfId="0" applyNumberFormat="1" applyFill="1" applyBorder="1"/>
    <xf numFmtId="44" fontId="0" fillId="7" borderId="1" xfId="0" applyNumberFormat="1" applyFill="1" applyBorder="1"/>
    <xf numFmtId="49" fontId="0" fillId="8" borderId="1" xfId="0" applyNumberFormat="1" applyFill="1" applyBorder="1"/>
    <xf numFmtId="44" fontId="0" fillId="8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44" fontId="0" fillId="9" borderId="1" xfId="0" applyNumberFormat="1" applyFill="1" applyBorder="1"/>
    <xf numFmtId="49" fontId="0" fillId="9" borderId="1" xfId="0" applyNumberFormat="1" applyFill="1" applyBorder="1"/>
  </cellXfs>
  <cellStyles count="2">
    <cellStyle name="Currency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  <color rgb="FFFF6699"/>
      <color rgb="FFDBB7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Discretionary Spending -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'Yearly Tracking'!$A$43:$A$50</c:f>
              <c:strCache>
                <c:ptCount val="8"/>
                <c:pt idx="0">
                  <c:v>      - Movies</c:v>
                </c:pt>
                <c:pt idx="1">
                  <c:v>      - Gaming</c:v>
                </c:pt>
                <c:pt idx="2">
                  <c:v>      - Dinner/Drinks Out</c:v>
                </c:pt>
                <c:pt idx="3">
                  <c:v>      - Shows/Concerts</c:v>
                </c:pt>
                <c:pt idx="4">
                  <c:v>      - Coffee "Dates"</c:v>
                </c:pt>
                <c:pt idx="5">
                  <c:v>      - Books</c:v>
                </c:pt>
                <c:pt idx="6">
                  <c:v>      - Clothes/Shoes</c:v>
                </c:pt>
                <c:pt idx="7">
                  <c:v>      - Misc</c:v>
                </c:pt>
              </c:strCache>
            </c:strRef>
          </c:cat>
          <c:val>
            <c:numRef>
              <c:f>'Yearly Tracking'!$B$43:$B$50</c:f>
              <c:numCache>
                <c:formatCode>_("$"* #,##0.00_);_("$"* \(#,##0.00\);_("$"* "-"??_);_(@_)</c:formatCode>
                <c:ptCount val="8"/>
                <c:pt idx="0">
                  <c:v>264</c:v>
                </c:pt>
                <c:pt idx="1">
                  <c:v>575</c:v>
                </c:pt>
                <c:pt idx="2">
                  <c:v>1385</c:v>
                </c:pt>
                <c:pt idx="3">
                  <c:v>910</c:v>
                </c:pt>
                <c:pt idx="4">
                  <c:v>461</c:v>
                </c:pt>
                <c:pt idx="5">
                  <c:v>517</c:v>
                </c:pt>
                <c:pt idx="6">
                  <c:v>1023</c:v>
                </c:pt>
                <c:pt idx="7">
                  <c:v>2816.6000000000004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6-4420-9C99-2E3728345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8303151"/>
        <c:axId val="1583096767"/>
      </c:barChart>
      <c:catAx>
        <c:axId val="2048303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096767"/>
        <c:crosses val="autoZero"/>
        <c:auto val="1"/>
        <c:lblAlgn val="ctr"/>
        <c:lblOffset val="100"/>
        <c:noMultiLvlLbl val="0"/>
      </c:catAx>
      <c:valAx>
        <c:axId val="158309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0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Discretionary Spending</a:t>
            </a:r>
            <a:r>
              <a:rPr lang="en-US" baseline="0"/>
              <a:t> - Monthly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'Monthly Budget'!$A$45</c:f>
              <c:strCache>
                <c:ptCount val="1"/>
                <c:pt idx="0">
                  <c:v>      - Movies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Budget'!$B$1:$M$1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Budget'!$B$45:$M$45</c:f>
              <c:numCache>
                <c:formatCode>_("$"* #,##0.00_);_("$"* \(#,##0.00\);_("$"* "-"??_);_(@_)</c:formatCode>
                <c:ptCount val="12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45</c:v>
                </c:pt>
                <c:pt idx="4">
                  <c:v>0</c:v>
                </c:pt>
                <c:pt idx="5">
                  <c:v>20</c:v>
                </c:pt>
                <c:pt idx="6">
                  <c:v>76</c:v>
                </c:pt>
                <c:pt idx="7">
                  <c:v>0</c:v>
                </c:pt>
                <c:pt idx="8">
                  <c:v>0</c:v>
                </c:pt>
                <c:pt idx="9">
                  <c:v>58</c:v>
                </c:pt>
                <c:pt idx="10">
                  <c:v>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0-438F-AAA6-02AE2F661153}"/>
            </c:ext>
          </c:extLst>
        </c:ser>
        <c:ser>
          <c:idx val="1"/>
          <c:order val="1"/>
          <c:tx>
            <c:strRef>
              <c:f>'Monthly Budget'!$A$46</c:f>
              <c:strCache>
                <c:ptCount val="1"/>
                <c:pt idx="0">
                  <c:v>      - Gaming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Budget'!$B$1:$M$1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Budget'!$B$46:$M$46</c:f>
              <c:numCache>
                <c:formatCode>_("$"* #,##0.00_);_("$"* \(#,##0.00\);_("$"* "-"??_);_(@_)</c:formatCode>
                <c:ptCount val="12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25</c:v>
                </c:pt>
                <c:pt idx="5">
                  <c:v>50</c:v>
                </c:pt>
                <c:pt idx="6">
                  <c:v>30</c:v>
                </c:pt>
                <c:pt idx="7">
                  <c:v>0</c:v>
                </c:pt>
                <c:pt idx="8">
                  <c:v>60</c:v>
                </c:pt>
                <c:pt idx="9">
                  <c:v>30</c:v>
                </c:pt>
                <c:pt idx="10">
                  <c:v>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0-438F-AAA6-02AE2F661153}"/>
            </c:ext>
          </c:extLst>
        </c:ser>
        <c:ser>
          <c:idx val="2"/>
          <c:order val="2"/>
          <c:tx>
            <c:strRef>
              <c:f>'Monthly Budget'!$A$47</c:f>
              <c:strCache>
                <c:ptCount val="1"/>
                <c:pt idx="0">
                  <c:v>      - Dinner/Drinks Out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'Monthly Budget'!$B$1:$M$1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Budget'!$B$47:$M$47</c:f>
              <c:numCache>
                <c:formatCode>_("$"* #,##0.00_);_("$"* \(#,##0.00\);_("$"* "-"??_);_(@_)</c:formatCode>
                <c:ptCount val="12"/>
                <c:pt idx="0">
                  <c:v>150</c:v>
                </c:pt>
                <c:pt idx="1">
                  <c:v>60</c:v>
                </c:pt>
                <c:pt idx="2">
                  <c:v>100</c:v>
                </c:pt>
                <c:pt idx="3">
                  <c:v>30</c:v>
                </c:pt>
                <c:pt idx="4">
                  <c:v>60</c:v>
                </c:pt>
                <c:pt idx="5">
                  <c:v>160</c:v>
                </c:pt>
                <c:pt idx="6">
                  <c:v>350</c:v>
                </c:pt>
                <c:pt idx="7">
                  <c:v>75</c:v>
                </c:pt>
                <c:pt idx="8">
                  <c:v>0</c:v>
                </c:pt>
                <c:pt idx="9">
                  <c:v>250</c:v>
                </c:pt>
                <c:pt idx="10">
                  <c:v>0</c:v>
                </c:pt>
                <c:pt idx="1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B0-438F-AAA6-02AE2F661153}"/>
            </c:ext>
          </c:extLst>
        </c:ser>
        <c:ser>
          <c:idx val="3"/>
          <c:order val="3"/>
          <c:tx>
            <c:strRef>
              <c:f>'Monthly Budget'!$A$48</c:f>
              <c:strCache>
                <c:ptCount val="1"/>
                <c:pt idx="0">
                  <c:v>      - Shows/Concerts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'Monthly Budget'!$B$1:$M$1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Budget'!$B$48:$M$48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500</c:v>
                </c:pt>
                <c:pt idx="4">
                  <c:v>0</c:v>
                </c:pt>
                <c:pt idx="5">
                  <c:v>0</c:v>
                </c:pt>
                <c:pt idx="6">
                  <c:v>250</c:v>
                </c:pt>
                <c:pt idx="7">
                  <c:v>60</c:v>
                </c:pt>
                <c:pt idx="8">
                  <c:v>0</c:v>
                </c:pt>
                <c:pt idx="9">
                  <c:v>100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B0-438F-AAA6-02AE2F661153}"/>
            </c:ext>
          </c:extLst>
        </c:ser>
        <c:ser>
          <c:idx val="4"/>
          <c:order val="4"/>
          <c:tx>
            <c:strRef>
              <c:f>'Monthly Budget'!$A$49</c:f>
              <c:strCache>
                <c:ptCount val="1"/>
                <c:pt idx="0">
                  <c:v>      - Coffee "Dates"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'Monthly Budget'!$B$1:$M$1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Budget'!$B$49:$M$49</c:f>
              <c:numCache>
                <c:formatCode>_("$"* #,##0.00_);_("$"* \(#,##0.00\);_("$"* "-"??_);_(@_)</c:formatCode>
                <c:ptCount val="12"/>
                <c:pt idx="0">
                  <c:v>66</c:v>
                </c:pt>
                <c:pt idx="1">
                  <c:v>30</c:v>
                </c:pt>
                <c:pt idx="2">
                  <c:v>20</c:v>
                </c:pt>
                <c:pt idx="3">
                  <c:v>52</c:v>
                </c:pt>
                <c:pt idx="4">
                  <c:v>0</c:v>
                </c:pt>
                <c:pt idx="5">
                  <c:v>68</c:v>
                </c:pt>
                <c:pt idx="6">
                  <c:v>30</c:v>
                </c:pt>
                <c:pt idx="7">
                  <c:v>50</c:v>
                </c:pt>
                <c:pt idx="8">
                  <c:v>90</c:v>
                </c:pt>
                <c:pt idx="9">
                  <c:v>30</c:v>
                </c:pt>
                <c:pt idx="10">
                  <c:v>25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B0-438F-AAA6-02AE2F661153}"/>
            </c:ext>
          </c:extLst>
        </c:ser>
        <c:ser>
          <c:idx val="5"/>
          <c:order val="5"/>
          <c:tx>
            <c:strRef>
              <c:f>'Monthly Budget'!$A$50</c:f>
              <c:strCache>
                <c:ptCount val="1"/>
                <c:pt idx="0">
                  <c:v>      - Books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'Monthly Budget'!$B$1:$M$1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Budget'!$B$50:$M$50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25</c:v>
                </c:pt>
                <c:pt idx="2">
                  <c:v>56</c:v>
                </c:pt>
                <c:pt idx="3">
                  <c:v>0</c:v>
                </c:pt>
                <c:pt idx="4">
                  <c:v>132</c:v>
                </c:pt>
                <c:pt idx="5">
                  <c:v>0</c:v>
                </c:pt>
                <c:pt idx="6">
                  <c:v>63</c:v>
                </c:pt>
                <c:pt idx="7">
                  <c:v>88</c:v>
                </c:pt>
                <c:pt idx="8">
                  <c:v>153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B0-438F-AAA6-02AE2F661153}"/>
            </c:ext>
          </c:extLst>
        </c:ser>
        <c:ser>
          <c:idx val="6"/>
          <c:order val="6"/>
          <c:tx>
            <c:strRef>
              <c:f>'Monthly Budget'!$A$51</c:f>
              <c:strCache>
                <c:ptCount val="1"/>
                <c:pt idx="0">
                  <c:v>      - Clothes/Shoes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'Monthly Budget'!$B$1:$M$1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Budget'!$B$51:$M$51</c:f>
              <c:numCache>
                <c:formatCode>_("$"* #,##0.00_);_("$"* \(#,##0.00\);_("$"* "-"??_);_(@_)</c:formatCode>
                <c:ptCount val="12"/>
                <c:pt idx="0">
                  <c:v>300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80</c:v>
                </c:pt>
                <c:pt idx="5">
                  <c:v>0</c:v>
                </c:pt>
                <c:pt idx="6">
                  <c:v>67.319999999999993</c:v>
                </c:pt>
                <c:pt idx="7">
                  <c:v>162</c:v>
                </c:pt>
                <c:pt idx="8">
                  <c:v>50</c:v>
                </c:pt>
                <c:pt idx="9">
                  <c:v>263.68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B0-438F-AAA6-02AE2F661153}"/>
            </c:ext>
          </c:extLst>
        </c:ser>
        <c:ser>
          <c:idx val="7"/>
          <c:order val="7"/>
          <c:tx>
            <c:strRef>
              <c:f>'Monthly Budget'!$A$52</c:f>
              <c:strCache>
                <c:ptCount val="1"/>
                <c:pt idx="0">
                  <c:v>      - Misc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'Monthly Budget'!$B$1:$M$1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Budget'!$B$52:$M$52</c:f>
              <c:numCache>
                <c:formatCode>_("$"* #,##0.00_);_("$"* \(#,##0.00\);_("$"* "-"??_);_(@_)</c:formatCode>
                <c:ptCount val="12"/>
                <c:pt idx="0">
                  <c:v>100</c:v>
                </c:pt>
                <c:pt idx="1">
                  <c:v>260</c:v>
                </c:pt>
                <c:pt idx="2">
                  <c:v>200</c:v>
                </c:pt>
                <c:pt idx="3">
                  <c:v>300.25</c:v>
                </c:pt>
                <c:pt idx="4">
                  <c:v>75.680000000000007</c:v>
                </c:pt>
                <c:pt idx="5">
                  <c:v>500.68</c:v>
                </c:pt>
                <c:pt idx="6">
                  <c:v>55</c:v>
                </c:pt>
                <c:pt idx="7">
                  <c:v>68</c:v>
                </c:pt>
                <c:pt idx="8">
                  <c:v>234.69</c:v>
                </c:pt>
                <c:pt idx="9">
                  <c:v>122.3</c:v>
                </c:pt>
                <c:pt idx="10">
                  <c:v>600</c:v>
                </c:pt>
                <c:pt idx="1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B0-438F-AAA6-02AE2F661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7965487"/>
        <c:axId val="1933981631"/>
      </c:barChart>
      <c:catAx>
        <c:axId val="1937965487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981631"/>
        <c:crosses val="autoZero"/>
        <c:auto val="1"/>
        <c:lblAlgn val="ctr"/>
        <c:lblOffset val="100"/>
        <c:noMultiLvlLbl val="0"/>
      </c:catAx>
      <c:valAx>
        <c:axId val="193398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96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41</xdr:row>
      <xdr:rowOff>19050</xdr:rowOff>
    </xdr:from>
    <xdr:to>
      <xdr:col>12</xdr:col>
      <xdr:colOff>7620</xdr:colOff>
      <xdr:row>57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53C75A-2275-486D-DCB0-47F1DEE57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</xdr:colOff>
      <xdr:row>41</xdr:row>
      <xdr:rowOff>15240</xdr:rowOff>
    </xdr:from>
    <xdr:to>
      <xdr:col>21</xdr:col>
      <xdr:colOff>60960</xdr:colOff>
      <xdr:row>58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3AF7B1-83E2-4C2A-880F-25D8A1C98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nni Griffin" id="{67EC1012-BE87-4AB4-A70D-18F31C1D3711}" userId="505430cc2d6ad89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1" dT="2023-09-13T20:19:01.27" personId="{67EC1012-BE87-4AB4-A70D-18F31C1D3711}" id="{A5E75D8D-9FDF-4AB9-BC92-A8E840586120}">
    <text>Mechanic</text>
  </threadedComment>
  <threadedComment ref="E41" dT="2023-09-13T20:15:40.69" personId="{67EC1012-BE87-4AB4-A70D-18F31C1D3711}" id="{BF3FE89A-7BDA-4A10-9A23-A1664A2C0FAA}">
    <text>Vet Bill</text>
  </threadedComment>
  <threadedComment ref="J41" dT="2023-09-13T20:16:00.39" personId="{67EC1012-BE87-4AB4-A70D-18F31C1D3711}" id="{2946A5BB-9FCC-475E-9F6C-FFA7763A09AD}">
    <text>New Tires</text>
  </threadedComment>
  <threadedComment ref="C54" dT="2023-09-13T20:21:22.62" personId="{67EC1012-BE87-4AB4-A70D-18F31C1D3711}" id="{BE5A089F-F2C8-4DC0-9B8A-F2ED2502E1DC}">
    <text>Covered Em. Fund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168E2-8DBF-45E5-B079-DB49064D9B66}">
  <dimension ref="A1:M54"/>
  <sheetViews>
    <sheetView tabSelected="1" zoomScale="90" zoomScaleNormal="90" workbookViewId="0">
      <pane ySplit="1" topLeftCell="A2" activePane="bottomLeft" state="frozen"/>
      <selection pane="bottomLeft" activeCell="Q41" sqref="Q41"/>
    </sheetView>
  </sheetViews>
  <sheetFormatPr defaultRowHeight="14.4" x14ac:dyDescent="0.3"/>
  <cols>
    <col min="1" max="1" width="24.21875" bestFit="1" customWidth="1"/>
    <col min="2" max="7" width="11.109375" bestFit="1" customWidth="1"/>
    <col min="8" max="13" width="11.6640625" bestFit="1" customWidth="1"/>
  </cols>
  <sheetData>
    <row r="1" spans="1:13" x14ac:dyDescent="0.3">
      <c r="A1" s="6"/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</row>
    <row r="2" spans="1:13" x14ac:dyDescent="0.3">
      <c r="A2" s="1" t="s">
        <v>0</v>
      </c>
      <c r="B2" s="2">
        <v>6000</v>
      </c>
      <c r="C2" s="2">
        <v>6000</v>
      </c>
      <c r="D2" s="2">
        <v>6000</v>
      </c>
      <c r="E2" s="2">
        <v>6000</v>
      </c>
      <c r="F2" s="2">
        <v>6000</v>
      </c>
      <c r="G2" s="2">
        <v>6000</v>
      </c>
      <c r="H2" s="2">
        <v>6000</v>
      </c>
      <c r="I2" s="2">
        <v>6000</v>
      </c>
      <c r="J2" s="2">
        <v>6000</v>
      </c>
      <c r="K2" s="2">
        <v>6000</v>
      </c>
      <c r="L2" s="2">
        <v>6000</v>
      </c>
      <c r="M2" s="2">
        <v>6000</v>
      </c>
    </row>
    <row r="3" spans="1:13" x14ac:dyDescent="0.3">
      <c r="A3" s="3" t="s">
        <v>1</v>
      </c>
      <c r="B3" s="4">
        <f>0.3*B2</f>
        <v>1800</v>
      </c>
      <c r="C3" s="4">
        <f>0.3*C2</f>
        <v>1800</v>
      </c>
      <c r="D3" s="4">
        <f>0.3*D2</f>
        <v>1800</v>
      </c>
      <c r="E3" s="4">
        <f>0.3*E2</f>
        <v>1800</v>
      </c>
      <c r="F3" s="4">
        <f>0.3*F2</f>
        <v>1800</v>
      </c>
      <c r="G3" s="4">
        <f>0.3*G2</f>
        <v>1800</v>
      </c>
      <c r="H3" s="4">
        <f>0.3*H2</f>
        <v>1800</v>
      </c>
      <c r="I3" s="4">
        <f>0.3*I2</f>
        <v>1800</v>
      </c>
      <c r="J3" s="4">
        <f>0.3*J2</f>
        <v>1800</v>
      </c>
      <c r="K3" s="4">
        <f>0.3*K2</f>
        <v>1800</v>
      </c>
      <c r="L3" s="4">
        <f>0.3*L2</f>
        <v>1800</v>
      </c>
      <c r="M3" s="4">
        <f>0.3*M2</f>
        <v>1800</v>
      </c>
    </row>
    <row r="4" spans="1:13" x14ac:dyDescent="0.3">
      <c r="A4" s="1" t="s">
        <v>36</v>
      </c>
      <c r="B4" s="5">
        <f>B2-B3</f>
        <v>4200</v>
      </c>
      <c r="C4" s="5">
        <f>C2-C3</f>
        <v>4200</v>
      </c>
      <c r="D4" s="5">
        <f>D2-D3</f>
        <v>4200</v>
      </c>
      <c r="E4" s="5">
        <f>E2-E3</f>
        <v>4200</v>
      </c>
      <c r="F4" s="5">
        <f>F2-F3</f>
        <v>4200</v>
      </c>
      <c r="G4" s="5">
        <f>G2-G3</f>
        <v>4200</v>
      </c>
      <c r="H4" s="5">
        <f>H2-H3</f>
        <v>4200</v>
      </c>
      <c r="I4" s="5">
        <f>I2-I3</f>
        <v>4200</v>
      </c>
      <c r="J4" s="5">
        <f>J2-J3</f>
        <v>4200</v>
      </c>
      <c r="K4" s="5">
        <f>K2-K3</f>
        <v>4200</v>
      </c>
      <c r="L4" s="5">
        <f>L2-L3</f>
        <v>4200</v>
      </c>
      <c r="M4" s="5">
        <f>M2-M3</f>
        <v>4200</v>
      </c>
    </row>
    <row r="5" spans="1:13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3">
      <c r="A6" s="11" t="s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x14ac:dyDescent="0.3">
      <c r="A7" s="9" t="s">
        <v>3</v>
      </c>
      <c r="B7" s="2">
        <v>1200</v>
      </c>
      <c r="C7" s="2">
        <v>1200</v>
      </c>
      <c r="D7" s="2">
        <v>1200</v>
      </c>
      <c r="E7" s="2">
        <v>1200</v>
      </c>
      <c r="F7" s="2">
        <v>1200</v>
      </c>
      <c r="G7" s="2">
        <v>1200</v>
      </c>
      <c r="H7" s="2">
        <v>1200</v>
      </c>
      <c r="I7" s="2">
        <v>1200</v>
      </c>
      <c r="J7" s="2">
        <v>1200</v>
      </c>
      <c r="K7" s="2">
        <v>1200</v>
      </c>
      <c r="L7" s="2">
        <v>1200</v>
      </c>
      <c r="M7" s="2">
        <v>1200</v>
      </c>
    </row>
    <row r="8" spans="1:13" x14ac:dyDescent="0.3">
      <c r="A8" s="9" t="s">
        <v>13</v>
      </c>
      <c r="B8" s="2">
        <v>170</v>
      </c>
      <c r="C8" s="2">
        <v>170</v>
      </c>
      <c r="D8" s="2">
        <v>170</v>
      </c>
      <c r="E8" s="2">
        <v>170</v>
      </c>
      <c r="F8" s="2">
        <v>170</v>
      </c>
      <c r="G8" s="2">
        <v>170</v>
      </c>
      <c r="H8" s="2">
        <v>170</v>
      </c>
      <c r="I8" s="2">
        <v>170</v>
      </c>
      <c r="J8" s="2">
        <v>170</v>
      </c>
      <c r="K8" s="2">
        <v>170</v>
      </c>
      <c r="L8" s="2">
        <v>170</v>
      </c>
      <c r="M8" s="2">
        <v>170</v>
      </c>
    </row>
    <row r="9" spans="1:13" x14ac:dyDescent="0.3">
      <c r="A9" s="9" t="s">
        <v>4</v>
      </c>
      <c r="B9" s="2">
        <v>70</v>
      </c>
      <c r="C9" s="2">
        <v>70</v>
      </c>
      <c r="D9" s="2">
        <v>70</v>
      </c>
      <c r="E9" s="2">
        <v>70</v>
      </c>
      <c r="F9" s="2">
        <v>70</v>
      </c>
      <c r="G9" s="2">
        <v>70</v>
      </c>
      <c r="H9" s="2">
        <v>70</v>
      </c>
      <c r="I9" s="2">
        <v>70</v>
      </c>
      <c r="J9" s="2">
        <v>70</v>
      </c>
      <c r="K9" s="2">
        <v>70</v>
      </c>
      <c r="L9" s="2">
        <v>70</v>
      </c>
      <c r="M9" s="2">
        <v>70</v>
      </c>
    </row>
    <row r="10" spans="1:13" x14ac:dyDescent="0.3">
      <c r="A10" s="9" t="s">
        <v>5</v>
      </c>
      <c r="B10" s="2">
        <v>220</v>
      </c>
      <c r="C10" s="2">
        <v>250</v>
      </c>
      <c r="D10" s="2">
        <v>216.25</v>
      </c>
      <c r="E10" s="2">
        <v>182.76</v>
      </c>
      <c r="F10" s="2">
        <v>103.22</v>
      </c>
      <c r="G10" s="2">
        <v>168.69</v>
      </c>
      <c r="H10" s="2">
        <v>235</v>
      </c>
      <c r="I10" s="2">
        <v>250</v>
      </c>
      <c r="J10" s="2">
        <v>242</v>
      </c>
      <c r="K10" s="2">
        <v>195</v>
      </c>
      <c r="L10" s="2">
        <v>206</v>
      </c>
      <c r="M10" s="2">
        <v>218</v>
      </c>
    </row>
    <row r="11" spans="1:13" x14ac:dyDescent="0.3">
      <c r="A11" s="9" t="s">
        <v>6</v>
      </c>
      <c r="B11" s="2">
        <v>52</v>
      </c>
      <c r="C11" s="2">
        <v>64</v>
      </c>
      <c r="D11" s="2">
        <v>58</v>
      </c>
      <c r="E11" s="2">
        <v>60</v>
      </c>
      <c r="F11" s="2">
        <v>68</v>
      </c>
      <c r="G11" s="2">
        <v>78</v>
      </c>
      <c r="H11" s="2">
        <v>79.25</v>
      </c>
      <c r="I11" s="2">
        <v>86.64</v>
      </c>
      <c r="J11" s="2">
        <v>66.430000000000007</v>
      </c>
      <c r="K11" s="2">
        <v>55</v>
      </c>
      <c r="L11" s="2">
        <v>57</v>
      </c>
      <c r="M11" s="2">
        <v>50</v>
      </c>
    </row>
    <row r="12" spans="1:13" x14ac:dyDescent="0.3">
      <c r="A12" s="9" t="s">
        <v>7</v>
      </c>
      <c r="B12" s="2">
        <v>50</v>
      </c>
      <c r="C12" s="2">
        <v>50</v>
      </c>
      <c r="D12" s="2">
        <v>50</v>
      </c>
      <c r="E12" s="2">
        <v>50</v>
      </c>
      <c r="F12" s="2">
        <v>50</v>
      </c>
      <c r="G12" s="2">
        <v>50</v>
      </c>
      <c r="H12" s="2">
        <v>50</v>
      </c>
      <c r="I12" s="2">
        <v>50</v>
      </c>
      <c r="J12" s="2">
        <v>50</v>
      </c>
      <c r="K12" s="2">
        <v>50</v>
      </c>
      <c r="L12" s="2">
        <v>50</v>
      </c>
      <c r="M12" s="2">
        <v>50</v>
      </c>
    </row>
    <row r="13" spans="1:13" x14ac:dyDescent="0.3">
      <c r="A13" s="9" t="s">
        <v>8</v>
      </c>
      <c r="B13" s="2">
        <v>35</v>
      </c>
      <c r="C13" s="2">
        <v>35</v>
      </c>
      <c r="D13" s="2">
        <v>35</v>
      </c>
      <c r="E13" s="2">
        <v>35</v>
      </c>
      <c r="F13" s="2">
        <v>35</v>
      </c>
      <c r="G13" s="2">
        <v>35</v>
      </c>
      <c r="H13" s="2">
        <v>35</v>
      </c>
      <c r="I13" s="2">
        <v>35</v>
      </c>
      <c r="J13" s="2">
        <v>35</v>
      </c>
      <c r="K13" s="2">
        <v>35</v>
      </c>
      <c r="L13" s="2">
        <v>35</v>
      </c>
      <c r="M13" s="2">
        <v>35</v>
      </c>
    </row>
    <row r="14" spans="1:13" x14ac:dyDescent="0.3">
      <c r="A14" s="9" t="s">
        <v>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3">
      <c r="A15" s="9" t="s">
        <v>10</v>
      </c>
      <c r="B15" s="2">
        <v>14.98</v>
      </c>
      <c r="C15" s="2">
        <v>14.98</v>
      </c>
      <c r="D15" s="2">
        <v>14.98</v>
      </c>
      <c r="E15" s="2">
        <v>14.98</v>
      </c>
      <c r="F15" s="2">
        <v>14.98</v>
      </c>
      <c r="G15" s="2">
        <v>14.98</v>
      </c>
      <c r="H15" s="2">
        <v>14.98</v>
      </c>
      <c r="I15" s="2">
        <v>14.98</v>
      </c>
      <c r="J15" s="2">
        <v>14.98</v>
      </c>
      <c r="K15" s="2">
        <v>14.98</v>
      </c>
      <c r="L15" s="2">
        <v>14.98</v>
      </c>
      <c r="M15" s="2">
        <v>14.98</v>
      </c>
    </row>
    <row r="16" spans="1:13" x14ac:dyDescent="0.3">
      <c r="A16" s="9" t="s">
        <v>11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140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</row>
    <row r="17" spans="1:13" x14ac:dyDescent="0.3">
      <c r="A17" s="9" t="s">
        <v>12</v>
      </c>
      <c r="B17" s="2">
        <v>72.989999999999995</v>
      </c>
      <c r="C17" s="2">
        <v>72.989999999999995</v>
      </c>
      <c r="D17" s="2">
        <v>72.989999999999995</v>
      </c>
      <c r="E17" s="2">
        <v>72.989999999999995</v>
      </c>
      <c r="F17" s="2">
        <v>72.989999999999995</v>
      </c>
      <c r="G17" s="2">
        <v>72.989999999999995</v>
      </c>
      <c r="H17" s="2">
        <v>72.989999999999995</v>
      </c>
      <c r="I17" s="2">
        <v>172.99</v>
      </c>
      <c r="J17" s="2">
        <v>172.99</v>
      </c>
      <c r="K17" s="2">
        <v>172.99</v>
      </c>
      <c r="L17" s="2">
        <v>172.99</v>
      </c>
      <c r="M17" s="2">
        <v>72.989999999999995</v>
      </c>
    </row>
    <row r="18" spans="1:13" x14ac:dyDescent="0.3">
      <c r="A18" s="9" t="s">
        <v>26</v>
      </c>
      <c r="B18" s="2">
        <v>350</v>
      </c>
      <c r="C18" s="2">
        <v>252</v>
      </c>
      <c r="D18" s="2">
        <v>294.27999999999997</v>
      </c>
      <c r="E18" s="2">
        <v>316.87</v>
      </c>
      <c r="F18" s="2">
        <v>412.88</v>
      </c>
      <c r="G18" s="2">
        <v>220.64</v>
      </c>
      <c r="H18" s="2">
        <v>334.64</v>
      </c>
      <c r="I18" s="2">
        <v>239</v>
      </c>
      <c r="J18" s="2">
        <v>302.01</v>
      </c>
      <c r="K18" s="2">
        <v>203.69</v>
      </c>
      <c r="L18" s="2">
        <v>456.32</v>
      </c>
      <c r="M18" s="2">
        <v>336.17</v>
      </c>
    </row>
    <row r="19" spans="1:13" x14ac:dyDescent="0.3">
      <c r="A19" s="12" t="s">
        <v>37</v>
      </c>
      <c r="B19" s="13">
        <f>SUM(B7:B18)</f>
        <v>2234.9700000000003</v>
      </c>
      <c r="C19" s="13">
        <f t="shared" ref="C19:M19" si="0">SUM(C7:C18)</f>
        <v>2178.9700000000003</v>
      </c>
      <c r="D19" s="13">
        <f t="shared" si="0"/>
        <v>2181.5</v>
      </c>
      <c r="E19" s="13">
        <f t="shared" si="0"/>
        <v>2172.6</v>
      </c>
      <c r="F19" s="13">
        <f t="shared" si="0"/>
        <v>2197.0700000000002</v>
      </c>
      <c r="G19" s="13">
        <f t="shared" si="0"/>
        <v>2080.3000000000002</v>
      </c>
      <c r="H19" s="13">
        <f t="shared" si="0"/>
        <v>2401.8599999999997</v>
      </c>
      <c r="I19" s="13">
        <f t="shared" si="0"/>
        <v>2288.61</v>
      </c>
      <c r="J19" s="13">
        <f t="shared" si="0"/>
        <v>2323.41</v>
      </c>
      <c r="K19" s="13">
        <f t="shared" si="0"/>
        <v>2166.66</v>
      </c>
      <c r="L19" s="13">
        <f t="shared" si="0"/>
        <v>2432.29</v>
      </c>
      <c r="M19" s="13">
        <f t="shared" si="0"/>
        <v>2217.14</v>
      </c>
    </row>
    <row r="20" spans="1:13" x14ac:dyDescent="0.3">
      <c r="A20" s="14" t="s">
        <v>41</v>
      </c>
      <c r="B20" s="15">
        <f>B4-B19</f>
        <v>1965.0299999999997</v>
      </c>
      <c r="C20" s="15">
        <f t="shared" ref="C20:M20" si="1">C4-C19</f>
        <v>2021.0299999999997</v>
      </c>
      <c r="D20" s="15">
        <f t="shared" si="1"/>
        <v>2018.5</v>
      </c>
      <c r="E20" s="15">
        <f t="shared" si="1"/>
        <v>2027.4</v>
      </c>
      <c r="F20" s="15">
        <f t="shared" si="1"/>
        <v>2002.9299999999998</v>
      </c>
      <c r="G20" s="15">
        <f t="shared" si="1"/>
        <v>2119.6999999999998</v>
      </c>
      <c r="H20" s="15">
        <f t="shared" si="1"/>
        <v>1798.1400000000003</v>
      </c>
      <c r="I20" s="15">
        <f t="shared" si="1"/>
        <v>1911.3899999999999</v>
      </c>
      <c r="J20" s="15">
        <f t="shared" si="1"/>
        <v>1876.5900000000001</v>
      </c>
      <c r="K20" s="15">
        <f t="shared" si="1"/>
        <v>2033.3400000000001</v>
      </c>
      <c r="L20" s="15">
        <f t="shared" si="1"/>
        <v>1767.71</v>
      </c>
      <c r="M20" s="15">
        <f t="shared" si="1"/>
        <v>1982.8600000000001</v>
      </c>
    </row>
    <row r="21" spans="1:13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 x14ac:dyDescent="0.3">
      <c r="A22" s="16" t="s">
        <v>28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x14ac:dyDescent="0.3">
      <c r="A23" s="9" t="s">
        <v>38</v>
      </c>
      <c r="B23" s="2">
        <f>0.15*B20</f>
        <v>294.75449999999995</v>
      </c>
      <c r="C23" s="2">
        <f>0.15*C20</f>
        <v>303.15449999999993</v>
      </c>
      <c r="D23" s="2">
        <f>0.15*D20</f>
        <v>302.77499999999998</v>
      </c>
      <c r="E23" s="2">
        <f>0.15*E20</f>
        <v>304.11</v>
      </c>
      <c r="F23" s="2">
        <f>0.15*F20</f>
        <v>300.43949999999995</v>
      </c>
      <c r="G23" s="2">
        <f>0.15*G20</f>
        <v>317.95499999999998</v>
      </c>
      <c r="H23" s="2">
        <f>0.15*H20</f>
        <v>269.72100000000006</v>
      </c>
      <c r="I23" s="2">
        <f>0.15*I20</f>
        <v>286.70849999999996</v>
      </c>
      <c r="J23" s="2">
        <f>0.15*J20</f>
        <v>281.48849999999999</v>
      </c>
      <c r="K23" s="2">
        <f>0.15*K20</f>
        <v>305.00100000000003</v>
      </c>
      <c r="L23" s="2">
        <f>0.15*L20</f>
        <v>265.15649999999999</v>
      </c>
      <c r="M23" s="2">
        <f>0.15*M20</f>
        <v>297.42900000000003</v>
      </c>
    </row>
    <row r="24" spans="1:13" x14ac:dyDescent="0.3">
      <c r="A24" s="9" t="s">
        <v>29</v>
      </c>
      <c r="B24" s="2">
        <v>0</v>
      </c>
      <c r="C24" s="2">
        <v>0</v>
      </c>
      <c r="D24" s="2">
        <v>0</v>
      </c>
      <c r="E24" s="2">
        <v>0</v>
      </c>
      <c r="F24" s="2">
        <v>300</v>
      </c>
      <c r="G24" s="2">
        <v>0</v>
      </c>
      <c r="H24" s="2">
        <v>0</v>
      </c>
      <c r="I24" s="2">
        <v>0</v>
      </c>
      <c r="J24" s="2">
        <v>0</v>
      </c>
      <c r="K24" s="2">
        <v>198.25</v>
      </c>
      <c r="L24" s="2">
        <v>0</v>
      </c>
      <c r="M24" s="2">
        <v>200</v>
      </c>
    </row>
    <row r="25" spans="1:13" x14ac:dyDescent="0.3">
      <c r="A25" s="9" t="s">
        <v>35</v>
      </c>
      <c r="B25" s="2">
        <f>B23-B24</f>
        <v>294.75449999999995</v>
      </c>
      <c r="C25" s="2">
        <f t="shared" ref="C25:M25" si="2">C23-C24</f>
        <v>303.15449999999993</v>
      </c>
      <c r="D25" s="2">
        <f t="shared" si="2"/>
        <v>302.77499999999998</v>
      </c>
      <c r="E25" s="2">
        <f t="shared" si="2"/>
        <v>304.11</v>
      </c>
      <c r="F25" s="2">
        <f t="shared" si="2"/>
        <v>0.43949999999995271</v>
      </c>
      <c r="G25" s="2">
        <f t="shared" si="2"/>
        <v>317.95499999999998</v>
      </c>
      <c r="H25" s="2">
        <f t="shared" si="2"/>
        <v>269.72100000000006</v>
      </c>
      <c r="I25" s="2">
        <f t="shared" si="2"/>
        <v>286.70849999999996</v>
      </c>
      <c r="J25" s="2">
        <f t="shared" si="2"/>
        <v>281.48849999999999</v>
      </c>
      <c r="K25" s="2">
        <f t="shared" si="2"/>
        <v>106.75100000000003</v>
      </c>
      <c r="L25" s="2">
        <f t="shared" si="2"/>
        <v>265.15649999999999</v>
      </c>
      <c r="M25" s="2">
        <f t="shared" si="2"/>
        <v>97.42900000000003</v>
      </c>
    </row>
    <row r="26" spans="1:13" x14ac:dyDescent="0.3">
      <c r="A26" s="17" t="s">
        <v>39</v>
      </c>
      <c r="B26" s="18">
        <f>B25</f>
        <v>294.75449999999995</v>
      </c>
      <c r="C26" s="18">
        <f>B26+C25</f>
        <v>597.90899999999988</v>
      </c>
      <c r="D26" s="18">
        <f t="shared" ref="D26:M26" si="3">C26+D25</f>
        <v>900.68399999999986</v>
      </c>
      <c r="E26" s="18">
        <f t="shared" si="3"/>
        <v>1204.7939999999999</v>
      </c>
      <c r="F26" s="18">
        <f t="shared" si="3"/>
        <v>1205.2334999999998</v>
      </c>
      <c r="G26" s="18">
        <f t="shared" si="3"/>
        <v>1523.1884999999997</v>
      </c>
      <c r="H26" s="18">
        <f t="shared" si="3"/>
        <v>1792.9094999999998</v>
      </c>
      <c r="I26" s="18">
        <f t="shared" si="3"/>
        <v>2079.6179999999995</v>
      </c>
      <c r="J26" s="18">
        <f t="shared" si="3"/>
        <v>2361.1064999999994</v>
      </c>
      <c r="K26" s="18">
        <f t="shared" si="3"/>
        <v>2467.8574999999996</v>
      </c>
      <c r="L26" s="18">
        <f t="shared" si="3"/>
        <v>2733.0139999999997</v>
      </c>
      <c r="M26" s="18">
        <f t="shared" si="3"/>
        <v>2830.4429999999998</v>
      </c>
    </row>
    <row r="27" spans="1:13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1:13" x14ac:dyDescent="0.3">
      <c r="A28" s="19" t="s">
        <v>30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1:13" x14ac:dyDescent="0.3">
      <c r="A29" s="9" t="s">
        <v>38</v>
      </c>
      <c r="B29" s="2">
        <f>0.15*B20</f>
        <v>294.75449999999995</v>
      </c>
      <c r="C29" s="2">
        <f>0.15*C20</f>
        <v>303.15449999999993</v>
      </c>
      <c r="D29" s="2">
        <f>0.15*D20</f>
        <v>302.77499999999998</v>
      </c>
      <c r="E29" s="2">
        <f>0.15*E20</f>
        <v>304.11</v>
      </c>
      <c r="F29" s="2">
        <f>0.15*F20</f>
        <v>300.43949999999995</v>
      </c>
      <c r="G29" s="2">
        <f>0.15*G20</f>
        <v>317.95499999999998</v>
      </c>
      <c r="H29" s="2">
        <f>0.15*H20</f>
        <v>269.72100000000006</v>
      </c>
      <c r="I29" s="2">
        <f>0.15*I20</f>
        <v>286.70849999999996</v>
      </c>
      <c r="J29" s="2">
        <f>0.15*J20</f>
        <v>281.48849999999999</v>
      </c>
      <c r="K29" s="2">
        <f>0.15*K20</f>
        <v>305.00100000000003</v>
      </c>
      <c r="L29" s="2">
        <f>0.15*L20</f>
        <v>265.15649999999999</v>
      </c>
      <c r="M29" s="2">
        <f>0.15*M20</f>
        <v>297.42900000000003</v>
      </c>
    </row>
    <row r="30" spans="1:13" x14ac:dyDescent="0.3">
      <c r="A30" s="9" t="s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3">
      <c r="A31" s="9" t="s">
        <v>31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565.85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</row>
    <row r="32" spans="1:13" x14ac:dyDescent="0.3">
      <c r="A32" s="9" t="s">
        <v>32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472</v>
      </c>
      <c r="L32" s="2">
        <v>0</v>
      </c>
      <c r="M32" s="2">
        <v>0</v>
      </c>
    </row>
    <row r="33" spans="1:13" x14ac:dyDescent="0.3">
      <c r="A33" s="9" t="s">
        <v>33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302.5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</row>
    <row r="34" spans="1:13" x14ac:dyDescent="0.3">
      <c r="A34" s="9" t="s">
        <v>34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78</v>
      </c>
      <c r="J34" s="2">
        <v>25</v>
      </c>
      <c r="K34" s="2">
        <v>55</v>
      </c>
      <c r="L34" s="2">
        <v>0</v>
      </c>
      <c r="M34" s="2">
        <v>33</v>
      </c>
    </row>
    <row r="35" spans="1:13" x14ac:dyDescent="0.3">
      <c r="A35" s="9" t="s">
        <v>35</v>
      </c>
      <c r="B35" s="2">
        <f>B29-B31-B32-B33-B34</f>
        <v>294.75449999999995</v>
      </c>
      <c r="C35" s="2">
        <f t="shared" ref="C35:M35" si="4">C29-C31-C32-C33-C34</f>
        <v>303.15449999999993</v>
      </c>
      <c r="D35" s="2">
        <f t="shared" si="4"/>
        <v>302.77499999999998</v>
      </c>
      <c r="E35" s="2">
        <f t="shared" si="4"/>
        <v>304.11</v>
      </c>
      <c r="F35" s="2">
        <f t="shared" si="4"/>
        <v>300.43949999999995</v>
      </c>
      <c r="G35" s="2">
        <f t="shared" si="4"/>
        <v>-550.39499999999998</v>
      </c>
      <c r="H35" s="2">
        <f t="shared" si="4"/>
        <v>269.72100000000006</v>
      </c>
      <c r="I35" s="2">
        <f t="shared" si="4"/>
        <v>208.70849999999996</v>
      </c>
      <c r="J35" s="2">
        <f t="shared" si="4"/>
        <v>256.48849999999999</v>
      </c>
      <c r="K35" s="2">
        <f t="shared" si="4"/>
        <v>-221.99899999999997</v>
      </c>
      <c r="L35" s="2">
        <f t="shared" si="4"/>
        <v>265.15649999999999</v>
      </c>
      <c r="M35" s="2">
        <f t="shared" si="4"/>
        <v>264.42900000000003</v>
      </c>
    </row>
    <row r="36" spans="1:13" x14ac:dyDescent="0.3">
      <c r="A36" s="20" t="s">
        <v>40</v>
      </c>
      <c r="B36" s="21">
        <f>B35</f>
        <v>294.75449999999995</v>
      </c>
      <c r="C36" s="21">
        <f>B36+C35</f>
        <v>597.90899999999988</v>
      </c>
      <c r="D36" s="21">
        <f t="shared" ref="D36:M36" si="5">C36+D35</f>
        <v>900.68399999999986</v>
      </c>
      <c r="E36" s="21">
        <f t="shared" si="5"/>
        <v>1204.7939999999999</v>
      </c>
      <c r="F36" s="21">
        <f t="shared" si="5"/>
        <v>1505.2334999999998</v>
      </c>
      <c r="G36" s="21">
        <f t="shared" si="5"/>
        <v>954.83849999999984</v>
      </c>
      <c r="H36" s="21">
        <f t="shared" si="5"/>
        <v>1224.5594999999998</v>
      </c>
      <c r="I36" s="21">
        <f t="shared" si="5"/>
        <v>1433.2679999999998</v>
      </c>
      <c r="J36" s="21">
        <f t="shared" si="5"/>
        <v>1689.7564999999997</v>
      </c>
      <c r="K36" s="21">
        <f t="shared" si="5"/>
        <v>1467.7574999999997</v>
      </c>
      <c r="L36" s="21">
        <f t="shared" si="5"/>
        <v>1732.9139999999998</v>
      </c>
      <c r="M36" s="21">
        <f t="shared" si="5"/>
        <v>1997.3429999999998</v>
      </c>
    </row>
    <row r="37" spans="1:13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3">
      <c r="A38" s="14" t="s">
        <v>27</v>
      </c>
      <c r="B38" s="5">
        <f>B20-B23-B29</f>
        <v>1375.5209999999997</v>
      </c>
      <c r="C38" s="5">
        <f>C20-C23-C29</f>
        <v>1414.721</v>
      </c>
      <c r="D38" s="5">
        <f>D20-D23-D29</f>
        <v>1412.9499999999998</v>
      </c>
      <c r="E38" s="5">
        <f>E20-E23-E29</f>
        <v>1419.1799999999998</v>
      </c>
      <c r="F38" s="5">
        <f>F20-F23-F29</f>
        <v>1402.0509999999999</v>
      </c>
      <c r="G38" s="5">
        <f>G20-G23-G29</f>
        <v>1483.79</v>
      </c>
      <c r="H38" s="5">
        <f>H20-H23-H29</f>
        <v>1258.6980000000003</v>
      </c>
      <c r="I38" s="5">
        <f>I20-I23-I29</f>
        <v>1337.973</v>
      </c>
      <c r="J38" s="5">
        <f>J20-J23-J29</f>
        <v>1313.6130000000003</v>
      </c>
      <c r="K38" s="5">
        <f>K20-K23-K29</f>
        <v>1423.3380000000002</v>
      </c>
      <c r="L38" s="5">
        <f>L20-L23-L29</f>
        <v>1237.3969999999999</v>
      </c>
      <c r="M38" s="5">
        <f>M20-M23-M29</f>
        <v>1388.002</v>
      </c>
    </row>
    <row r="39" spans="1:13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3">
      <c r="A40" s="22" t="s">
        <v>42</v>
      </c>
      <c r="B40" s="23">
        <f>0.4*B38</f>
        <v>550.20839999999987</v>
      </c>
      <c r="C40" s="23">
        <f t="shared" ref="C40:M40" si="6">0.4*C38</f>
        <v>565.88840000000005</v>
      </c>
      <c r="D40" s="23">
        <f t="shared" si="6"/>
        <v>565.17999999999995</v>
      </c>
      <c r="E40" s="23">
        <f t="shared" si="6"/>
        <v>567.67199999999991</v>
      </c>
      <c r="F40" s="23">
        <f t="shared" si="6"/>
        <v>560.82039999999995</v>
      </c>
      <c r="G40" s="23">
        <f t="shared" si="6"/>
        <v>593.51599999999996</v>
      </c>
      <c r="H40" s="23">
        <f t="shared" si="6"/>
        <v>503.47920000000016</v>
      </c>
      <c r="I40" s="23">
        <f t="shared" si="6"/>
        <v>535.18920000000003</v>
      </c>
      <c r="J40" s="23">
        <f t="shared" si="6"/>
        <v>525.44520000000011</v>
      </c>
      <c r="K40" s="23">
        <f t="shared" si="6"/>
        <v>569.3352000000001</v>
      </c>
      <c r="L40" s="23">
        <f t="shared" si="6"/>
        <v>494.9588</v>
      </c>
      <c r="M40" s="23">
        <f t="shared" si="6"/>
        <v>555.20079999999996</v>
      </c>
    </row>
    <row r="41" spans="1:13" x14ac:dyDescent="0.3">
      <c r="A41" s="9" t="s">
        <v>29</v>
      </c>
      <c r="B41" s="4">
        <v>0</v>
      </c>
      <c r="C41" s="4">
        <v>1500</v>
      </c>
      <c r="D41" s="4">
        <v>0</v>
      </c>
      <c r="E41" s="4">
        <v>600</v>
      </c>
      <c r="F41" s="4">
        <v>0</v>
      </c>
      <c r="G41" s="4">
        <v>0</v>
      </c>
      <c r="H41" s="4">
        <v>0</v>
      </c>
      <c r="I41" s="4">
        <v>0</v>
      </c>
      <c r="J41" s="4">
        <v>1000</v>
      </c>
      <c r="K41" s="4">
        <v>0</v>
      </c>
      <c r="L41" s="4">
        <v>0</v>
      </c>
      <c r="M41" s="4">
        <v>0</v>
      </c>
    </row>
    <row r="42" spans="1:13" x14ac:dyDescent="0.3">
      <c r="A42" s="24" t="s">
        <v>43</v>
      </c>
      <c r="B42" s="23">
        <f>B40-B41</f>
        <v>550.20839999999987</v>
      </c>
      <c r="C42" s="23">
        <f>B42+C40-C41</f>
        <v>-383.9032000000002</v>
      </c>
      <c r="D42" s="23">
        <f>D40</f>
        <v>565.17999999999995</v>
      </c>
      <c r="E42" s="23">
        <f t="shared" ref="D42:M42" si="7">D42+E40-E41</f>
        <v>532.85199999999986</v>
      </c>
      <c r="F42" s="23">
        <f t="shared" si="7"/>
        <v>1093.6723999999999</v>
      </c>
      <c r="G42" s="23">
        <f t="shared" si="7"/>
        <v>1687.1884</v>
      </c>
      <c r="H42" s="23">
        <f t="shared" si="7"/>
        <v>2190.6676000000002</v>
      </c>
      <c r="I42" s="23">
        <f t="shared" si="7"/>
        <v>2725.8568000000005</v>
      </c>
      <c r="J42" s="23">
        <f t="shared" si="7"/>
        <v>2251.3020000000006</v>
      </c>
      <c r="K42" s="23">
        <f t="shared" si="7"/>
        <v>2820.6372000000006</v>
      </c>
      <c r="L42" s="23">
        <f t="shared" si="7"/>
        <v>3315.5960000000005</v>
      </c>
      <c r="M42" s="23">
        <f t="shared" si="7"/>
        <v>3870.7968000000005</v>
      </c>
    </row>
    <row r="43" spans="1:13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x14ac:dyDescent="0.3">
      <c r="A44" s="25" t="s">
        <v>44</v>
      </c>
      <c r="B44" s="26">
        <f>B38-B40</f>
        <v>825.31259999999986</v>
      </c>
      <c r="C44" s="26">
        <f t="shared" ref="C44:M44" si="8">C38-C40</f>
        <v>848.83259999999996</v>
      </c>
      <c r="D44" s="26">
        <f t="shared" si="8"/>
        <v>847.76999999999987</v>
      </c>
      <c r="E44" s="26">
        <f t="shared" si="8"/>
        <v>851.50799999999992</v>
      </c>
      <c r="F44" s="26">
        <f t="shared" si="8"/>
        <v>841.23059999999998</v>
      </c>
      <c r="G44" s="26">
        <f t="shared" si="8"/>
        <v>890.274</v>
      </c>
      <c r="H44" s="26">
        <f t="shared" si="8"/>
        <v>755.2188000000001</v>
      </c>
      <c r="I44" s="26">
        <f t="shared" si="8"/>
        <v>802.78379999999993</v>
      </c>
      <c r="J44" s="26">
        <f t="shared" si="8"/>
        <v>788.16780000000017</v>
      </c>
      <c r="K44" s="26">
        <f t="shared" si="8"/>
        <v>854.00280000000009</v>
      </c>
      <c r="L44" s="26">
        <f t="shared" si="8"/>
        <v>742.43819999999994</v>
      </c>
      <c r="M44" s="26">
        <f t="shared" si="8"/>
        <v>832.80119999999999</v>
      </c>
    </row>
    <row r="45" spans="1:13" x14ac:dyDescent="0.3">
      <c r="A45" s="9" t="s">
        <v>45</v>
      </c>
      <c r="B45" s="4">
        <v>15</v>
      </c>
      <c r="C45" s="4">
        <v>0</v>
      </c>
      <c r="D45" s="4">
        <v>0</v>
      </c>
      <c r="E45" s="4">
        <v>45</v>
      </c>
      <c r="F45" s="4">
        <v>0</v>
      </c>
      <c r="G45" s="4">
        <v>20</v>
      </c>
      <c r="H45" s="4">
        <v>76</v>
      </c>
      <c r="I45" s="4">
        <v>0</v>
      </c>
      <c r="J45" s="4">
        <v>0</v>
      </c>
      <c r="K45" s="4">
        <v>58</v>
      </c>
      <c r="L45" s="4">
        <v>0</v>
      </c>
      <c r="M45" s="4">
        <v>50</v>
      </c>
    </row>
    <row r="46" spans="1:13" x14ac:dyDescent="0.3">
      <c r="A46" s="9" t="s">
        <v>46</v>
      </c>
      <c r="B46" s="4">
        <v>30</v>
      </c>
      <c r="C46" s="4">
        <v>50</v>
      </c>
      <c r="D46" s="4">
        <v>100</v>
      </c>
      <c r="E46" s="4">
        <v>150</v>
      </c>
      <c r="F46" s="4">
        <v>25</v>
      </c>
      <c r="G46" s="4">
        <v>50</v>
      </c>
      <c r="H46" s="4">
        <v>30</v>
      </c>
      <c r="I46" s="4">
        <v>0</v>
      </c>
      <c r="J46" s="4">
        <v>60</v>
      </c>
      <c r="K46" s="4">
        <v>30</v>
      </c>
      <c r="L46" s="4">
        <v>0</v>
      </c>
      <c r="M46" s="4">
        <v>50</v>
      </c>
    </row>
    <row r="47" spans="1:13" x14ac:dyDescent="0.3">
      <c r="A47" s="9" t="s">
        <v>47</v>
      </c>
      <c r="B47" s="4">
        <v>150</v>
      </c>
      <c r="C47" s="4">
        <v>60</v>
      </c>
      <c r="D47" s="4">
        <v>100</v>
      </c>
      <c r="E47" s="4">
        <v>30</v>
      </c>
      <c r="F47" s="4">
        <v>60</v>
      </c>
      <c r="G47" s="4">
        <v>160</v>
      </c>
      <c r="H47" s="4">
        <v>350</v>
      </c>
      <c r="I47" s="4">
        <v>75</v>
      </c>
      <c r="J47" s="4">
        <v>0</v>
      </c>
      <c r="K47" s="4">
        <v>250</v>
      </c>
      <c r="L47" s="4">
        <v>0</v>
      </c>
      <c r="M47" s="4">
        <v>150</v>
      </c>
    </row>
    <row r="48" spans="1:13" x14ac:dyDescent="0.3">
      <c r="A48" s="9" t="s">
        <v>48</v>
      </c>
      <c r="B48" s="4">
        <v>0</v>
      </c>
      <c r="C48" s="4">
        <v>0</v>
      </c>
      <c r="D48" s="4">
        <v>0</v>
      </c>
      <c r="E48" s="4">
        <v>500</v>
      </c>
      <c r="F48" s="4">
        <v>0</v>
      </c>
      <c r="G48" s="4">
        <v>0</v>
      </c>
      <c r="H48" s="4">
        <v>250</v>
      </c>
      <c r="I48" s="4">
        <v>60</v>
      </c>
      <c r="J48" s="4">
        <v>0</v>
      </c>
      <c r="K48" s="4">
        <v>100</v>
      </c>
      <c r="L48" s="4">
        <v>0</v>
      </c>
      <c r="M48" s="4">
        <v>0</v>
      </c>
    </row>
    <row r="49" spans="1:13" x14ac:dyDescent="0.3">
      <c r="A49" s="9" t="s">
        <v>49</v>
      </c>
      <c r="B49" s="4">
        <v>66</v>
      </c>
      <c r="C49" s="4">
        <v>30</v>
      </c>
      <c r="D49" s="4">
        <v>20</v>
      </c>
      <c r="E49" s="4">
        <v>52</v>
      </c>
      <c r="F49" s="4">
        <v>0</v>
      </c>
      <c r="G49" s="4">
        <v>68</v>
      </c>
      <c r="H49" s="4">
        <v>30</v>
      </c>
      <c r="I49" s="4">
        <v>50</v>
      </c>
      <c r="J49" s="4">
        <v>90</v>
      </c>
      <c r="K49" s="4">
        <v>30</v>
      </c>
      <c r="L49" s="4">
        <v>25</v>
      </c>
      <c r="M49" s="4">
        <v>0</v>
      </c>
    </row>
    <row r="50" spans="1:13" x14ac:dyDescent="0.3">
      <c r="A50" s="9" t="s">
        <v>50</v>
      </c>
      <c r="B50" s="4">
        <v>0</v>
      </c>
      <c r="C50" s="4">
        <v>25</v>
      </c>
      <c r="D50" s="4">
        <v>56</v>
      </c>
      <c r="E50" s="4">
        <v>0</v>
      </c>
      <c r="F50" s="4">
        <v>132</v>
      </c>
      <c r="G50" s="4">
        <v>0</v>
      </c>
      <c r="H50" s="4">
        <v>63</v>
      </c>
      <c r="I50" s="4">
        <v>88</v>
      </c>
      <c r="J50" s="4">
        <v>153</v>
      </c>
      <c r="K50" s="4">
        <v>0</v>
      </c>
      <c r="L50" s="4">
        <v>0</v>
      </c>
      <c r="M50" s="4">
        <v>0</v>
      </c>
    </row>
    <row r="51" spans="1:13" x14ac:dyDescent="0.3">
      <c r="A51" s="9" t="s">
        <v>52</v>
      </c>
      <c r="B51" s="4">
        <v>300</v>
      </c>
      <c r="C51" s="4">
        <v>0</v>
      </c>
      <c r="D51" s="4">
        <v>100</v>
      </c>
      <c r="E51" s="4">
        <v>0</v>
      </c>
      <c r="F51" s="4">
        <v>80</v>
      </c>
      <c r="G51" s="4">
        <v>0</v>
      </c>
      <c r="H51" s="4">
        <v>67.319999999999993</v>
      </c>
      <c r="I51" s="4">
        <v>162</v>
      </c>
      <c r="J51" s="4">
        <v>50</v>
      </c>
      <c r="K51" s="4">
        <v>263.68</v>
      </c>
      <c r="L51" s="4">
        <v>0</v>
      </c>
      <c r="M51" s="4">
        <v>0</v>
      </c>
    </row>
    <row r="52" spans="1:13" x14ac:dyDescent="0.3">
      <c r="A52" s="9" t="s">
        <v>51</v>
      </c>
      <c r="B52" s="4">
        <v>100</v>
      </c>
      <c r="C52" s="4">
        <v>260</v>
      </c>
      <c r="D52" s="4">
        <v>200</v>
      </c>
      <c r="E52" s="4">
        <v>300.25</v>
      </c>
      <c r="F52" s="4">
        <v>75.680000000000007</v>
      </c>
      <c r="G52" s="4">
        <v>500.68</v>
      </c>
      <c r="H52" s="4">
        <v>55</v>
      </c>
      <c r="I52" s="4">
        <v>68</v>
      </c>
      <c r="J52" s="4">
        <v>234.69</v>
      </c>
      <c r="K52" s="4">
        <v>122.3</v>
      </c>
      <c r="L52" s="4">
        <v>600</v>
      </c>
      <c r="M52" s="4">
        <v>300</v>
      </c>
    </row>
    <row r="53" spans="1:13" x14ac:dyDescent="0.3">
      <c r="A53" s="9" t="s">
        <v>37</v>
      </c>
      <c r="B53" s="4">
        <f>SUM(B45:B52)</f>
        <v>661</v>
      </c>
      <c r="C53" s="4">
        <f t="shared" ref="C53:M53" si="9">SUM(C45:C52)</f>
        <v>425</v>
      </c>
      <c r="D53" s="4">
        <f t="shared" si="9"/>
        <v>576</v>
      </c>
      <c r="E53" s="4">
        <f t="shared" si="9"/>
        <v>1077.25</v>
      </c>
      <c r="F53" s="4">
        <f t="shared" si="9"/>
        <v>372.68</v>
      </c>
      <c r="G53" s="4">
        <f t="shared" si="9"/>
        <v>798.68000000000006</v>
      </c>
      <c r="H53" s="4">
        <f t="shared" si="9"/>
        <v>921.31999999999994</v>
      </c>
      <c r="I53" s="4">
        <f t="shared" si="9"/>
        <v>503</v>
      </c>
      <c r="J53" s="4">
        <f t="shared" si="9"/>
        <v>587.69000000000005</v>
      </c>
      <c r="K53" s="4">
        <f t="shared" si="9"/>
        <v>853.98</v>
      </c>
      <c r="L53" s="4">
        <f t="shared" si="9"/>
        <v>625</v>
      </c>
      <c r="M53" s="4">
        <f t="shared" si="9"/>
        <v>550</v>
      </c>
    </row>
    <row r="54" spans="1:13" x14ac:dyDescent="0.3">
      <c r="A54" s="27" t="s">
        <v>27</v>
      </c>
      <c r="B54" s="26">
        <f>B44-B53</f>
        <v>164.31259999999986</v>
      </c>
      <c r="C54" s="26">
        <f>B54+C44-C53+C42</f>
        <v>204.24199999999962</v>
      </c>
      <c r="D54" s="26">
        <f t="shared" ref="D54:M54" si="10">D44-D53</f>
        <v>271.76999999999987</v>
      </c>
      <c r="E54" s="26">
        <f t="shared" si="10"/>
        <v>-225.74200000000008</v>
      </c>
      <c r="F54" s="26">
        <f t="shared" si="10"/>
        <v>468.55059999999997</v>
      </c>
      <c r="G54" s="26">
        <f t="shared" si="10"/>
        <v>91.593999999999937</v>
      </c>
      <c r="H54" s="26">
        <f t="shared" si="10"/>
        <v>-166.10119999999984</v>
      </c>
      <c r="I54" s="26">
        <f t="shared" si="10"/>
        <v>299.78379999999993</v>
      </c>
      <c r="J54" s="26">
        <f t="shared" si="10"/>
        <v>200.47780000000012</v>
      </c>
      <c r="K54" s="26">
        <f t="shared" si="10"/>
        <v>2.280000000007476E-2</v>
      </c>
      <c r="L54" s="26">
        <f t="shared" si="10"/>
        <v>117.43819999999994</v>
      </c>
      <c r="M54" s="26">
        <f t="shared" si="10"/>
        <v>282.80119999999999</v>
      </c>
    </row>
  </sheetData>
  <mergeCells count="8">
    <mergeCell ref="A5:M5"/>
    <mergeCell ref="A21:M21"/>
    <mergeCell ref="A27:M27"/>
    <mergeCell ref="A37:M37"/>
    <mergeCell ref="A39:M39"/>
    <mergeCell ref="A6:M6"/>
    <mergeCell ref="A22:M22"/>
    <mergeCell ref="A28:M28"/>
  </mergeCells>
  <conditionalFormatting sqref="B54:M54">
    <cfRule type="cellIs" dxfId="2" priority="2" operator="lessThan">
      <formula>0</formula>
    </cfRule>
  </conditionalFormatting>
  <conditionalFormatting sqref="B42:M42">
    <cfRule type="cellIs" dxfId="1" priority="1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4746-736C-4EE6-AA16-00E69696EBB7}">
  <dimension ref="A1:B52"/>
  <sheetViews>
    <sheetView workbookViewId="0">
      <selection activeCell="M47" sqref="M47"/>
    </sheetView>
  </sheetViews>
  <sheetFormatPr defaultRowHeight="14.4" x14ac:dyDescent="0.3"/>
  <cols>
    <col min="1" max="1" width="24.21875" bestFit="1" customWidth="1"/>
    <col min="2" max="2" width="11.6640625" bestFit="1" customWidth="1"/>
  </cols>
  <sheetData>
    <row r="1" spans="1:2" x14ac:dyDescent="0.3">
      <c r="A1" s="6"/>
      <c r="B1" s="7" t="s">
        <v>53</v>
      </c>
    </row>
    <row r="2" spans="1:2" x14ac:dyDescent="0.3">
      <c r="A2" s="1" t="s">
        <v>0</v>
      </c>
      <c r="B2" s="2">
        <f>SUM('Monthly Budget'!B2:M2)</f>
        <v>72000</v>
      </c>
    </row>
    <row r="3" spans="1:2" x14ac:dyDescent="0.3">
      <c r="A3" s="3" t="s">
        <v>1</v>
      </c>
      <c r="B3" s="4">
        <f>SUM('Monthly Budget'!B3:M3)</f>
        <v>21600</v>
      </c>
    </row>
    <row r="4" spans="1:2" x14ac:dyDescent="0.3">
      <c r="A4" s="1" t="s">
        <v>36</v>
      </c>
      <c r="B4" s="5">
        <f>B2-B3</f>
        <v>50400</v>
      </c>
    </row>
    <row r="5" spans="1:2" x14ac:dyDescent="0.3">
      <c r="A5" s="8"/>
      <c r="B5" s="8"/>
    </row>
    <row r="6" spans="1:2" x14ac:dyDescent="0.3">
      <c r="A6" s="11" t="s">
        <v>2</v>
      </c>
      <c r="B6" s="11"/>
    </row>
    <row r="7" spans="1:2" x14ac:dyDescent="0.3">
      <c r="A7" s="9" t="s">
        <v>3</v>
      </c>
      <c r="B7" s="2">
        <f>SUM('Monthly Budget'!B7:M7)</f>
        <v>14400</v>
      </c>
    </row>
    <row r="8" spans="1:2" x14ac:dyDescent="0.3">
      <c r="A8" s="9" t="s">
        <v>13</v>
      </c>
      <c r="B8" s="2">
        <f>SUM('Monthly Budget'!B8:M8)</f>
        <v>2040</v>
      </c>
    </row>
    <row r="9" spans="1:2" x14ac:dyDescent="0.3">
      <c r="A9" s="9" t="s">
        <v>4</v>
      </c>
      <c r="B9" s="2">
        <f>SUM('Monthly Budget'!B9:M9)</f>
        <v>840</v>
      </c>
    </row>
    <row r="10" spans="1:2" x14ac:dyDescent="0.3">
      <c r="A10" s="9" t="s">
        <v>5</v>
      </c>
      <c r="B10" s="2">
        <f>SUM('Monthly Budget'!B10:M10)</f>
        <v>2486.92</v>
      </c>
    </row>
    <row r="11" spans="1:2" x14ac:dyDescent="0.3">
      <c r="A11" s="9" t="s">
        <v>6</v>
      </c>
      <c r="B11" s="2">
        <f>SUM('Monthly Budget'!B11:M11)</f>
        <v>774.31999999999994</v>
      </c>
    </row>
    <row r="12" spans="1:2" x14ac:dyDescent="0.3">
      <c r="A12" s="9" t="s">
        <v>7</v>
      </c>
      <c r="B12" s="2">
        <f>SUM('Monthly Budget'!B12:M12)</f>
        <v>600</v>
      </c>
    </row>
    <row r="13" spans="1:2" x14ac:dyDescent="0.3">
      <c r="A13" s="9" t="s">
        <v>8</v>
      </c>
      <c r="B13" s="2">
        <f>SUM('Monthly Budget'!B13:M13)</f>
        <v>420</v>
      </c>
    </row>
    <row r="14" spans="1:2" x14ac:dyDescent="0.3">
      <c r="A14" s="9" t="s">
        <v>9</v>
      </c>
      <c r="B14" s="2">
        <f>SUM('Monthly Budget'!B14:M14)</f>
        <v>0</v>
      </c>
    </row>
    <row r="15" spans="1:2" x14ac:dyDescent="0.3">
      <c r="A15" s="9" t="s">
        <v>10</v>
      </c>
      <c r="B15" s="2">
        <f>SUM('Monthly Budget'!B15:M15)</f>
        <v>179.76</v>
      </c>
    </row>
    <row r="16" spans="1:2" x14ac:dyDescent="0.3">
      <c r="A16" s="9" t="s">
        <v>11</v>
      </c>
      <c r="B16" s="2">
        <f>SUM('Monthly Budget'!B16:M16)</f>
        <v>140</v>
      </c>
    </row>
    <row r="17" spans="1:2" x14ac:dyDescent="0.3">
      <c r="A17" s="9" t="s">
        <v>12</v>
      </c>
      <c r="B17" s="2">
        <f>SUM('Monthly Budget'!B17:M17)</f>
        <v>1275.8800000000001</v>
      </c>
    </row>
    <row r="18" spans="1:2" x14ac:dyDescent="0.3">
      <c r="A18" s="9" t="s">
        <v>26</v>
      </c>
      <c r="B18" s="2">
        <f>SUM('Monthly Budget'!B18:M18)</f>
        <v>3718.5</v>
      </c>
    </row>
    <row r="19" spans="1:2" x14ac:dyDescent="0.3">
      <c r="A19" s="12" t="s">
        <v>37</v>
      </c>
      <c r="B19" s="13">
        <f t="shared" ref="B19" si="0">SUM(B7:B18)</f>
        <v>26875.379999999997</v>
      </c>
    </row>
    <row r="20" spans="1:2" x14ac:dyDescent="0.3">
      <c r="A20" s="14" t="s">
        <v>41</v>
      </c>
      <c r="B20" s="15">
        <f t="shared" ref="B20" si="1">B4-B19</f>
        <v>23524.620000000003</v>
      </c>
    </row>
    <row r="21" spans="1:2" x14ac:dyDescent="0.3">
      <c r="A21" s="10"/>
      <c r="B21" s="10"/>
    </row>
    <row r="22" spans="1:2" x14ac:dyDescent="0.3">
      <c r="A22" s="16" t="s">
        <v>28</v>
      </c>
      <c r="B22" s="16"/>
    </row>
    <row r="23" spans="1:2" x14ac:dyDescent="0.3">
      <c r="A23" s="9" t="s">
        <v>38</v>
      </c>
      <c r="B23" s="2">
        <f>SUM('Monthly Budget'!B23:M23)</f>
        <v>3528.6929999999998</v>
      </c>
    </row>
    <row r="24" spans="1:2" x14ac:dyDescent="0.3">
      <c r="A24" s="9" t="s">
        <v>29</v>
      </c>
      <c r="B24" s="2">
        <f>SUM('Monthly Budget'!B24:M24)</f>
        <v>698.25</v>
      </c>
    </row>
    <row r="25" spans="1:2" x14ac:dyDescent="0.3">
      <c r="A25" s="17" t="s">
        <v>39</v>
      </c>
      <c r="B25" s="18">
        <f>'Monthly Budget'!M26</f>
        <v>2830.4429999999998</v>
      </c>
    </row>
    <row r="26" spans="1:2" x14ac:dyDescent="0.3">
      <c r="A26" s="10"/>
      <c r="B26" s="10"/>
    </row>
    <row r="27" spans="1:2" x14ac:dyDescent="0.3">
      <c r="A27" s="19" t="s">
        <v>30</v>
      </c>
      <c r="B27" s="19"/>
    </row>
    <row r="28" spans="1:2" x14ac:dyDescent="0.3">
      <c r="A28" s="9" t="s">
        <v>38</v>
      </c>
      <c r="B28" s="2">
        <f>SUM('Monthly Budget'!B29:M29)</f>
        <v>3528.6929999999998</v>
      </c>
    </row>
    <row r="29" spans="1:2" x14ac:dyDescent="0.3">
      <c r="A29" s="9" t="s">
        <v>29</v>
      </c>
      <c r="B29" s="2"/>
    </row>
    <row r="30" spans="1:2" x14ac:dyDescent="0.3">
      <c r="A30" s="9" t="s">
        <v>31</v>
      </c>
      <c r="B30" s="2">
        <f>SUM('Monthly Budget'!B31:M31)</f>
        <v>565.85</v>
      </c>
    </row>
    <row r="31" spans="1:2" x14ac:dyDescent="0.3">
      <c r="A31" s="9" t="s">
        <v>32</v>
      </c>
      <c r="B31" s="2">
        <f>SUM('Monthly Budget'!B32:M32)</f>
        <v>472</v>
      </c>
    </row>
    <row r="32" spans="1:2" x14ac:dyDescent="0.3">
      <c r="A32" s="9" t="s">
        <v>33</v>
      </c>
      <c r="B32" s="2">
        <f>SUM('Monthly Budget'!B33:M33)</f>
        <v>302.5</v>
      </c>
    </row>
    <row r="33" spans="1:2" x14ac:dyDescent="0.3">
      <c r="A33" s="9" t="s">
        <v>34</v>
      </c>
      <c r="B33" s="2">
        <f>SUM('Monthly Budget'!B34:M34)</f>
        <v>191</v>
      </c>
    </row>
    <row r="34" spans="1:2" x14ac:dyDescent="0.3">
      <c r="A34" s="20" t="s">
        <v>40</v>
      </c>
      <c r="B34" s="21">
        <f>B28-B30-B31-B32-B33</f>
        <v>1997.3429999999998</v>
      </c>
    </row>
    <row r="35" spans="1:2" x14ac:dyDescent="0.3">
      <c r="A35" s="8"/>
      <c r="B35" s="8"/>
    </row>
    <row r="36" spans="1:2" x14ac:dyDescent="0.3">
      <c r="A36" s="14" t="s">
        <v>27</v>
      </c>
      <c r="B36" s="5">
        <f>B20-B23-B28</f>
        <v>16467.234000000004</v>
      </c>
    </row>
    <row r="37" spans="1:2" x14ac:dyDescent="0.3">
      <c r="A37" s="8"/>
      <c r="B37" s="8"/>
    </row>
    <row r="38" spans="1:2" x14ac:dyDescent="0.3">
      <c r="A38" s="22" t="s">
        <v>42</v>
      </c>
      <c r="B38" s="23">
        <f>SUM('Monthly Budget'!B40:M40)</f>
        <v>6586.8936000000003</v>
      </c>
    </row>
    <row r="39" spans="1:2" x14ac:dyDescent="0.3">
      <c r="A39" s="9" t="s">
        <v>29</v>
      </c>
      <c r="B39" s="4">
        <f>SUM('Monthly Budget'!B41:M41)</f>
        <v>3100</v>
      </c>
    </row>
    <row r="40" spans="1:2" x14ac:dyDescent="0.3">
      <c r="A40" s="24" t="s">
        <v>43</v>
      </c>
      <c r="B40" s="23">
        <f>B38-B39</f>
        <v>3486.8936000000003</v>
      </c>
    </row>
    <row r="41" spans="1:2" x14ac:dyDescent="0.3">
      <c r="A41" s="6"/>
      <c r="B41" s="6"/>
    </row>
    <row r="42" spans="1:2" x14ac:dyDescent="0.3">
      <c r="A42" s="25" t="s">
        <v>44</v>
      </c>
      <c r="B42" s="26">
        <f>SUM('Monthly Budget'!B44:M44)</f>
        <v>9880.340400000001</v>
      </c>
    </row>
    <row r="43" spans="1:2" x14ac:dyDescent="0.3">
      <c r="A43" s="9" t="s">
        <v>45</v>
      </c>
      <c r="B43" s="4">
        <f>SUM('Monthly Budget'!B45:M45)</f>
        <v>264</v>
      </c>
    </row>
    <row r="44" spans="1:2" x14ac:dyDescent="0.3">
      <c r="A44" s="9" t="s">
        <v>46</v>
      </c>
      <c r="B44" s="4">
        <f>SUM('Monthly Budget'!B46:M46)</f>
        <v>575</v>
      </c>
    </row>
    <row r="45" spans="1:2" x14ac:dyDescent="0.3">
      <c r="A45" s="9" t="s">
        <v>47</v>
      </c>
      <c r="B45" s="4">
        <f>SUM('Monthly Budget'!B47:M47)</f>
        <v>1385</v>
      </c>
    </row>
    <row r="46" spans="1:2" x14ac:dyDescent="0.3">
      <c r="A46" s="9" t="s">
        <v>48</v>
      </c>
      <c r="B46" s="4">
        <f>SUM('Monthly Budget'!B48:M48)</f>
        <v>910</v>
      </c>
    </row>
    <row r="47" spans="1:2" x14ac:dyDescent="0.3">
      <c r="A47" s="9" t="s">
        <v>49</v>
      </c>
      <c r="B47" s="4">
        <f>SUM('Monthly Budget'!B49:M49)</f>
        <v>461</v>
      </c>
    </row>
    <row r="48" spans="1:2" x14ac:dyDescent="0.3">
      <c r="A48" s="9" t="s">
        <v>50</v>
      </c>
      <c r="B48" s="4">
        <f>SUM('Monthly Budget'!B50:M50)</f>
        <v>517</v>
      </c>
    </row>
    <row r="49" spans="1:2" x14ac:dyDescent="0.3">
      <c r="A49" s="9" t="s">
        <v>52</v>
      </c>
      <c r="B49" s="4">
        <f>SUM('Monthly Budget'!B51:M51)</f>
        <v>1023</v>
      </c>
    </row>
    <row r="50" spans="1:2" x14ac:dyDescent="0.3">
      <c r="A50" s="9" t="s">
        <v>51</v>
      </c>
      <c r="B50" s="4">
        <f>SUM('Monthly Budget'!B52:M52)</f>
        <v>2816.6000000000004</v>
      </c>
    </row>
    <row r="51" spans="1:2" x14ac:dyDescent="0.3">
      <c r="A51" s="9" t="s">
        <v>37</v>
      </c>
      <c r="B51" s="4">
        <f>SUM('Monthly Budget'!B53:M53)</f>
        <v>7951.5999999999985</v>
      </c>
    </row>
    <row r="52" spans="1:2" x14ac:dyDescent="0.3">
      <c r="A52" s="27" t="s">
        <v>27</v>
      </c>
      <c r="B52" s="26">
        <f t="shared" ref="B52" si="2">B42-B51</f>
        <v>1928.7404000000024</v>
      </c>
    </row>
  </sheetData>
  <mergeCells count="8">
    <mergeCell ref="A35:B35"/>
    <mergeCell ref="A37:B37"/>
    <mergeCell ref="A5:B5"/>
    <mergeCell ref="A6:B6"/>
    <mergeCell ref="A21:B21"/>
    <mergeCell ref="A22:B22"/>
    <mergeCell ref="A26:B26"/>
    <mergeCell ref="A27:B27"/>
  </mergeCells>
  <conditionalFormatting sqref="B52 B40">
    <cfRule type="cellIs" dxfId="0" priority="2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Budget</vt:lpstr>
      <vt:lpstr>Yearly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 Griffin</dc:creator>
  <cp:lastModifiedBy>Jenni Griffin</cp:lastModifiedBy>
  <dcterms:created xsi:type="dcterms:W3CDTF">2023-09-13T16:16:40Z</dcterms:created>
  <dcterms:modified xsi:type="dcterms:W3CDTF">2023-09-13T21:43:31Z</dcterms:modified>
</cp:coreProperties>
</file>