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gramação\Programação C &amp; C++\SFML\Strategy\data\economy\"/>
    </mc:Choice>
  </mc:AlternateContent>
  <xr:revisionPtr revIDLastSave="0" documentId="13_ncr:1_{F9346845-A453-4C05-B143-011798BF03DA}" xr6:coauthVersionLast="45" xr6:coauthVersionMax="45" xr10:uidLastSave="{00000000-0000-0000-0000-000000000000}"/>
  <bookViews>
    <workbookView xWindow="0" yWindow="0" windowWidth="19200" windowHeight="10200" activeTab="2" xr2:uid="{287EDA1E-6F12-4D61-A1FE-D2053073B5A7}"/>
  </bookViews>
  <sheets>
    <sheet name="Planilha1" sheetId="1" r:id="rId1"/>
    <sheet name="Planilha2" sheetId="3" r:id="rId2"/>
    <sheet name="products" sheetId="2" r:id="rId3"/>
  </sheets>
  <definedNames>
    <definedName name="_xlnm._FilterDatabase" localSheetId="2" hidden="1">products!$A$1:$B$1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2" i="1" l="1"/>
  <c r="AP23" i="1" s="1"/>
  <c r="AQ2" i="1"/>
  <c r="AP12" i="1" s="1"/>
  <c r="AP13" i="1" s="1"/>
  <c r="AP18" i="1"/>
  <c r="AP17" i="1"/>
  <c r="AP16" i="1"/>
  <c r="AP15" i="1"/>
  <c r="AP14" i="1"/>
  <c r="AL22" i="1"/>
  <c r="AL23" i="1" s="1"/>
  <c r="AL18" i="1"/>
  <c r="AL17" i="1"/>
  <c r="AL16" i="1"/>
  <c r="AL15" i="1"/>
  <c r="AL14" i="1"/>
  <c r="AH22" i="1"/>
  <c r="AH23" i="1" s="1"/>
  <c r="B15" i="1"/>
  <c r="F15" i="1"/>
  <c r="J15" i="1"/>
  <c r="N15" i="1"/>
  <c r="R15" i="1"/>
  <c r="R14" i="1"/>
  <c r="V15" i="1"/>
  <c r="AH15" i="1"/>
  <c r="AD15" i="1"/>
  <c r="Z15" i="1"/>
  <c r="AH14" i="1"/>
  <c r="AH18" i="1"/>
  <c r="AH17" i="1"/>
  <c r="AH16" i="1"/>
  <c r="AD22" i="1"/>
  <c r="AD23" i="1" s="1"/>
  <c r="AM3" i="1"/>
  <c r="AI3" i="1"/>
  <c r="AM2" i="1"/>
  <c r="AI2" i="1"/>
  <c r="AE2" i="1"/>
  <c r="AD12" i="1" s="1"/>
  <c r="AD13" i="1" s="1"/>
  <c r="AA2" i="1"/>
  <c r="Z12" i="1" s="1"/>
  <c r="AD14" i="1"/>
  <c r="AD18" i="1"/>
  <c r="AD17" i="1"/>
  <c r="AD16" i="1"/>
  <c r="Z22" i="1"/>
  <c r="Z23" i="1" s="1"/>
  <c r="Z14" i="1"/>
  <c r="Z18" i="1"/>
  <c r="Z17" i="1"/>
  <c r="Z16" i="1"/>
  <c r="V22" i="1"/>
  <c r="V23" i="1" s="1"/>
  <c r="R22" i="1"/>
  <c r="R23" i="1" s="1"/>
  <c r="N22" i="1"/>
  <c r="N23" i="1" s="1"/>
  <c r="J22" i="1"/>
  <c r="J23" i="1" s="1"/>
  <c r="F22" i="1"/>
  <c r="F23" i="1" s="1"/>
  <c r="B22" i="1"/>
  <c r="B23" i="1" s="1"/>
  <c r="C6" i="1"/>
  <c r="W3" i="1"/>
  <c r="W2" i="1"/>
  <c r="S4" i="1"/>
  <c r="S3" i="1"/>
  <c r="S2" i="1"/>
  <c r="V14" i="1"/>
  <c r="V18" i="1"/>
  <c r="V17" i="1"/>
  <c r="V16" i="1"/>
  <c r="B18" i="1"/>
  <c r="B17" i="1"/>
  <c r="B16" i="1"/>
  <c r="F18" i="1"/>
  <c r="F17" i="1"/>
  <c r="F16" i="1"/>
  <c r="J18" i="1"/>
  <c r="J17" i="1"/>
  <c r="J16" i="1"/>
  <c r="N18" i="1"/>
  <c r="N17" i="1"/>
  <c r="N16" i="1"/>
  <c r="R18" i="1"/>
  <c r="R17" i="1"/>
  <c r="R16" i="1"/>
  <c r="N14" i="1"/>
  <c r="K5" i="1"/>
  <c r="K4" i="1"/>
  <c r="G6" i="1"/>
  <c r="C5" i="1"/>
  <c r="C2" i="1"/>
  <c r="C4" i="1"/>
  <c r="C3" i="1"/>
  <c r="J14" i="1"/>
  <c r="O2" i="1"/>
  <c r="N12" i="1" s="1"/>
  <c r="N13" i="1" s="1"/>
  <c r="K2" i="1"/>
  <c r="G2" i="1"/>
  <c r="G5" i="1"/>
  <c r="G4" i="1"/>
  <c r="K3" i="1"/>
  <c r="G3" i="1"/>
  <c r="F14" i="1"/>
  <c r="B14" i="1"/>
  <c r="AL12" i="1" l="1"/>
  <c r="AL13" i="1" s="1"/>
  <c r="V12" i="1"/>
  <c r="V13" i="1" s="1"/>
  <c r="V19" i="1" s="1"/>
  <c r="V20" i="1" s="1"/>
  <c r="AH12" i="1"/>
  <c r="AH13" i="1" s="1"/>
  <c r="AH19" i="1" s="1"/>
  <c r="AH20" i="1" s="1"/>
  <c r="AP19" i="1"/>
  <c r="AP20" i="1" s="1"/>
  <c r="AL19" i="1"/>
  <c r="AL20" i="1" s="1"/>
  <c r="AD19" i="1"/>
  <c r="AD20" i="1" s="1"/>
  <c r="R12" i="1"/>
  <c r="R13" i="1" s="1"/>
  <c r="R19" i="1" s="1"/>
  <c r="R20" i="1" s="1"/>
  <c r="N19" i="1"/>
  <c r="N20" i="1" s="1"/>
  <c r="J12" i="1"/>
  <c r="J13" i="1" s="1"/>
  <c r="J19" i="1" s="1"/>
  <c r="B12" i="1"/>
  <c r="B13" i="1" s="1"/>
  <c r="B19" i="1" s="1"/>
  <c r="F12" i="1"/>
  <c r="F13" i="1" s="1"/>
  <c r="F19" i="1" s="1"/>
  <c r="F20" i="1" s="1"/>
  <c r="N51" i="1"/>
  <c r="J51" i="1"/>
  <c r="B51" i="1"/>
  <c r="O49" i="1"/>
  <c r="O48" i="1"/>
  <c r="O47" i="1"/>
  <c r="AQ23" i="1" l="1"/>
  <c r="AM23" i="1"/>
  <c r="N50" i="1"/>
  <c r="O51" i="1" s="1"/>
  <c r="AI23" i="1"/>
  <c r="AE23" i="1"/>
  <c r="W23" i="1"/>
  <c r="S23" i="1"/>
  <c r="O23" i="1"/>
  <c r="J20" i="1"/>
  <c r="K23" i="1"/>
  <c r="C23" i="1"/>
  <c r="B20" i="1"/>
  <c r="K49" i="1"/>
  <c r="K48" i="1"/>
  <c r="K47" i="1"/>
  <c r="G49" i="1"/>
  <c r="G48" i="1"/>
  <c r="G47" i="1"/>
  <c r="J50" i="1" l="1"/>
  <c r="K51" i="1" s="1"/>
  <c r="F50" i="1"/>
  <c r="G51" i="1" s="1"/>
  <c r="C49" i="1"/>
  <c r="C48" i="1"/>
  <c r="B50" i="1" s="1"/>
  <c r="C51" i="1" s="1"/>
  <c r="C47" i="1"/>
  <c r="B35" i="1" l="1"/>
  <c r="B37" i="1" s="1"/>
  <c r="B38" i="1" s="1"/>
  <c r="F35" i="1"/>
  <c r="F37" i="1" s="1"/>
  <c r="F38" i="1" s="1"/>
  <c r="G38" i="1" s="1"/>
  <c r="Z13" i="1" l="1"/>
  <c r="Z19" i="1" s="1"/>
  <c r="C38" i="1"/>
  <c r="Z20" i="1" l="1"/>
  <c r="AA23" i="1"/>
  <c r="G23" i="1"/>
</calcChain>
</file>

<file path=xl/sharedStrings.xml><?xml version="1.0" encoding="utf-8"?>
<sst xmlns="http://schemas.openxmlformats.org/spreadsheetml/2006/main" count="280" uniqueCount="77">
  <si>
    <t>Aço</t>
  </si>
  <si>
    <t>Aluminio</t>
  </si>
  <si>
    <t>Plástico</t>
  </si>
  <si>
    <t>Veículos</t>
  </si>
  <si>
    <t>Eletronicos</t>
  </si>
  <si>
    <t>Custo</t>
  </si>
  <si>
    <t>Lucro</t>
  </si>
  <si>
    <t>Aviação</t>
  </si>
  <si>
    <t>General</t>
  </si>
  <si>
    <t>Technical</t>
  </si>
  <si>
    <t>Expert</t>
  </si>
  <si>
    <t>Foguetes</t>
  </si>
  <si>
    <t>Telecom Equips</t>
  </si>
  <si>
    <t>Chemicals</t>
  </si>
  <si>
    <t>Oil</t>
  </si>
  <si>
    <t>Gas</t>
  </si>
  <si>
    <t>Coal</t>
  </si>
  <si>
    <t>Eletronics</t>
  </si>
  <si>
    <t>plastics</t>
  </si>
  <si>
    <t>cooper</t>
  </si>
  <si>
    <t>processedFood</t>
  </si>
  <si>
    <t>cattle</t>
  </si>
  <si>
    <t>oil</t>
  </si>
  <si>
    <t>steel</t>
  </si>
  <si>
    <t>coal</t>
  </si>
  <si>
    <t>iron</t>
  </si>
  <si>
    <t>aluminium</t>
  </si>
  <si>
    <t>bauxite</t>
  </si>
  <si>
    <t>cement</t>
  </si>
  <si>
    <t>limestone</t>
  </si>
  <si>
    <t>airTravel</t>
  </si>
  <si>
    <t>plane</t>
  </si>
  <si>
    <t>demanda</t>
  </si>
  <si>
    <t>preco</t>
  </si>
  <si>
    <t>custo</t>
  </si>
  <si>
    <t>health</t>
  </si>
  <si>
    <t>chemicals</t>
  </si>
  <si>
    <t>eletronics</t>
  </si>
  <si>
    <t>soybeans</t>
  </si>
  <si>
    <t>coffee</t>
  </si>
  <si>
    <t>Output</t>
  </si>
  <si>
    <t>Custo Mão de Obra</t>
  </si>
  <si>
    <t>Custo Produção</t>
  </si>
  <si>
    <t>Custo Unidade</t>
  </si>
  <si>
    <t>Preço Unidade</t>
  </si>
  <si>
    <t>Partes Mecanicas</t>
  </si>
  <si>
    <t>Vehicle</t>
  </si>
  <si>
    <t>Plane</t>
  </si>
  <si>
    <t>Rocket</t>
  </si>
  <si>
    <t>Water</t>
  </si>
  <si>
    <t>Cattle</t>
  </si>
  <si>
    <t>Eletricity</t>
  </si>
  <si>
    <t>Bauxite</t>
  </si>
  <si>
    <t>Limestone</t>
  </si>
  <si>
    <t>Plastic</t>
  </si>
  <si>
    <t>Aluminum</t>
  </si>
  <si>
    <t>Processed Food</t>
  </si>
  <si>
    <t>Corn</t>
  </si>
  <si>
    <t>Cooper</t>
  </si>
  <si>
    <t>Rice</t>
  </si>
  <si>
    <t>Wheat</t>
  </si>
  <si>
    <t>Fruits</t>
  </si>
  <si>
    <t>Cotton</t>
  </si>
  <si>
    <t>Fish</t>
  </si>
  <si>
    <t>Textiles</t>
  </si>
  <si>
    <t>Health</t>
  </si>
  <si>
    <t>Tourism</t>
  </si>
  <si>
    <t>TelecomEquipaments</t>
  </si>
  <si>
    <t>Basic Food Basket</t>
  </si>
  <si>
    <t>Soybeans</t>
  </si>
  <si>
    <t>Coffee</t>
  </si>
  <si>
    <t>Steel</t>
  </si>
  <si>
    <t>Mechanical Parts</t>
  </si>
  <si>
    <t>Cement</t>
  </si>
  <si>
    <t>Iron</t>
  </si>
  <si>
    <t>Custo Relativo Unitario</t>
  </si>
  <si>
    <t>Mão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</si>
</sst>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 &quot;%&quot;"/>
    <numFmt numFmtId="165" formatCode="0.0"/>
    <numFmt numFmtId="166" formatCode="#,#00"/>
    <numFmt numFmtId="167" formatCode="#,#0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7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99F6-8EB3-4488-BE05-7DF4195D1DB5}">
  <dimension ref="A1:AR51"/>
  <sheetViews>
    <sheetView topLeftCell="A4" zoomScale="85" zoomScaleNormal="85" workbookViewId="0">
      <selection sqref="A1:C1"/>
    </sheetView>
  </sheetViews>
  <sheetFormatPr defaultColWidth="11.7109375" defaultRowHeight="15" x14ac:dyDescent="0.25"/>
  <cols>
    <col min="1" max="1" width="17.85546875" style="1" bestFit="1" customWidth="1"/>
    <col min="2" max="4" width="11.7109375" style="1"/>
    <col min="5" max="5" width="17.85546875" style="1" bestFit="1" customWidth="1"/>
    <col min="6" max="8" width="11.7109375" style="1"/>
    <col min="9" max="9" width="17.85546875" style="1" bestFit="1" customWidth="1"/>
    <col min="10" max="12" width="11.7109375" style="1"/>
    <col min="13" max="13" width="16.7109375" style="1" bestFit="1" customWidth="1"/>
    <col min="14" max="16" width="11.7109375" style="1"/>
    <col min="17" max="17" width="17.85546875" style="1" bestFit="1" customWidth="1"/>
    <col min="18" max="20" width="11.7109375" style="1"/>
    <col min="21" max="21" width="17.85546875" style="1" bestFit="1" customWidth="1"/>
    <col min="22" max="24" width="11.7109375" style="1"/>
    <col min="25" max="25" width="17.85546875" style="1" bestFit="1" customWidth="1"/>
    <col min="26" max="26" width="15" style="1" bestFit="1" customWidth="1"/>
    <col min="27" max="28" width="11.7109375" style="1"/>
    <col min="29" max="29" width="17.85546875" style="1" bestFit="1" customWidth="1"/>
    <col min="30" max="32" width="11.7109375" style="1"/>
    <col min="33" max="33" width="17.85546875" style="1" bestFit="1" customWidth="1"/>
    <col min="34" max="36" width="11.7109375" style="1"/>
    <col min="37" max="37" width="17.85546875" style="1" bestFit="1" customWidth="1"/>
    <col min="38" max="40" width="11.7109375" style="1"/>
    <col min="41" max="41" width="17.85546875" style="1" bestFit="1" customWidth="1"/>
    <col min="42" max="16384" width="11.7109375" style="1"/>
  </cols>
  <sheetData>
    <row r="1" spans="1:44" s="3" customFormat="1" ht="18.75" x14ac:dyDescent="0.25">
      <c r="A1" s="20" t="s">
        <v>3</v>
      </c>
      <c r="B1" s="20"/>
      <c r="C1" s="20"/>
      <c r="E1" s="20" t="s">
        <v>7</v>
      </c>
      <c r="F1" s="20"/>
      <c r="G1" s="20"/>
      <c r="I1" s="20" t="s">
        <v>11</v>
      </c>
      <c r="J1" s="20"/>
      <c r="K1" s="20"/>
      <c r="M1" s="20" t="s">
        <v>12</v>
      </c>
      <c r="N1" s="20"/>
      <c r="O1" s="20"/>
      <c r="Q1" s="20" t="s">
        <v>13</v>
      </c>
      <c r="R1" s="20"/>
      <c r="S1" s="20"/>
      <c r="U1" s="20" t="s">
        <v>17</v>
      </c>
      <c r="V1" s="20"/>
      <c r="W1" s="20"/>
      <c r="Y1" s="20" t="s">
        <v>20</v>
      </c>
      <c r="Z1" s="20"/>
      <c r="AA1" s="20"/>
      <c r="AC1" s="20" t="s">
        <v>18</v>
      </c>
      <c r="AD1" s="20"/>
      <c r="AE1" s="20"/>
      <c r="AG1" s="20" t="s">
        <v>23</v>
      </c>
      <c r="AH1" s="20"/>
      <c r="AI1" s="20"/>
      <c r="AJ1" s="4"/>
      <c r="AK1" s="20" t="s">
        <v>26</v>
      </c>
      <c r="AL1" s="20"/>
      <c r="AM1" s="20"/>
      <c r="AN1" s="4"/>
      <c r="AO1" s="20" t="s">
        <v>28</v>
      </c>
      <c r="AP1" s="20"/>
      <c r="AQ1" s="20"/>
      <c r="AR1" s="4"/>
    </row>
    <row r="2" spans="1:44" ht="18.75" x14ac:dyDescent="0.25">
      <c r="A2" s="1" t="s">
        <v>0</v>
      </c>
      <c r="B2" s="1">
        <v>1</v>
      </c>
      <c r="C2" s="1">
        <f>products!$B$2</f>
        <v>200</v>
      </c>
      <c r="D2" s="3"/>
      <c r="E2" s="1" t="s">
        <v>1</v>
      </c>
      <c r="F2" s="1">
        <v>10</v>
      </c>
      <c r="G2" s="1">
        <f>products!$B$18</f>
        <v>500</v>
      </c>
      <c r="H2" s="3"/>
      <c r="I2" s="1" t="s">
        <v>1</v>
      </c>
      <c r="J2" s="1">
        <v>50</v>
      </c>
      <c r="K2" s="18">
        <f>products!$B$18</f>
        <v>500</v>
      </c>
      <c r="L2" s="3"/>
      <c r="M2" s="1" t="s">
        <v>4</v>
      </c>
      <c r="N2" s="1">
        <v>2</v>
      </c>
      <c r="O2" s="1">
        <f>products!$B$3</f>
        <v>45</v>
      </c>
      <c r="P2" s="3"/>
      <c r="Q2" s="1" t="s">
        <v>14</v>
      </c>
      <c r="R2" s="1">
        <v>1</v>
      </c>
      <c r="S2" s="1">
        <f>products!$B$7</f>
        <v>500</v>
      </c>
      <c r="T2" s="3"/>
      <c r="U2" s="1" t="s">
        <v>18</v>
      </c>
      <c r="V2" s="1">
        <v>1</v>
      </c>
      <c r="W2" s="1">
        <f>products!$B$17</f>
        <v>10</v>
      </c>
      <c r="X2" s="3"/>
      <c r="Y2" s="1" t="s">
        <v>21</v>
      </c>
      <c r="Z2" s="1">
        <v>4.5</v>
      </c>
      <c r="AA2" s="1">
        <f>products!$B$21</f>
        <v>250</v>
      </c>
      <c r="AB2" s="3"/>
      <c r="AC2" s="1" t="s">
        <v>22</v>
      </c>
      <c r="AD2" s="1">
        <v>2</v>
      </c>
      <c r="AE2" s="1">
        <f>products!$B$7</f>
        <v>500</v>
      </c>
      <c r="AF2" s="3"/>
      <c r="AG2" s="1" t="s">
        <v>24</v>
      </c>
      <c r="AH2" s="1">
        <v>1</v>
      </c>
      <c r="AI2" s="1">
        <f>products!$B$9</f>
        <v>2</v>
      </c>
      <c r="AJ2" s="4"/>
      <c r="AK2" s="1" t="s">
        <v>24</v>
      </c>
      <c r="AL2" s="1">
        <v>1</v>
      </c>
      <c r="AM2" s="1">
        <f>products!$B$9</f>
        <v>2</v>
      </c>
      <c r="AN2" s="4"/>
      <c r="AO2" s="1" t="s">
        <v>29</v>
      </c>
      <c r="AP2" s="1">
        <v>2</v>
      </c>
      <c r="AQ2" s="1">
        <f>products!$B$16</f>
        <v>5</v>
      </c>
      <c r="AR2" s="4"/>
    </row>
    <row r="3" spans="1:44" ht="18.75" x14ac:dyDescent="0.25">
      <c r="A3" s="1" t="s">
        <v>1</v>
      </c>
      <c r="B3" s="1">
        <v>0.5</v>
      </c>
      <c r="C3" s="1">
        <f>products!$B$18</f>
        <v>500</v>
      </c>
      <c r="D3" s="3"/>
      <c r="E3" s="1" t="s">
        <v>4</v>
      </c>
      <c r="F3" s="1">
        <v>20</v>
      </c>
      <c r="G3" s="1">
        <f>products!$B$3</f>
        <v>45</v>
      </c>
      <c r="H3" s="3"/>
      <c r="I3" s="1" t="s">
        <v>4</v>
      </c>
      <c r="J3" s="1">
        <v>100</v>
      </c>
      <c r="K3" s="1">
        <f>products!$B$3</f>
        <v>45</v>
      </c>
      <c r="L3" s="3"/>
      <c r="P3" s="3"/>
      <c r="Q3" s="1" t="s">
        <v>15</v>
      </c>
      <c r="R3" s="1">
        <v>1</v>
      </c>
      <c r="S3" s="1">
        <f>products!$B$8</f>
        <v>30</v>
      </c>
      <c r="T3" s="3"/>
      <c r="U3" s="1" t="s">
        <v>19</v>
      </c>
      <c r="V3" s="1">
        <v>1</v>
      </c>
      <c r="W3" s="1">
        <f>products!$B$12</f>
        <v>6</v>
      </c>
      <c r="X3" s="3"/>
      <c r="AB3" s="3"/>
      <c r="AF3" s="3"/>
      <c r="AG3" s="1" t="s">
        <v>25</v>
      </c>
      <c r="AH3" s="1">
        <v>1</v>
      </c>
      <c r="AI3" s="1">
        <f>products!$B$35</f>
        <v>5</v>
      </c>
      <c r="AJ3" s="4"/>
      <c r="AK3" s="1" t="s">
        <v>27</v>
      </c>
      <c r="AL3" s="1">
        <v>1</v>
      </c>
      <c r="AM3" s="1">
        <f>products!$B$14</f>
        <v>150</v>
      </c>
      <c r="AN3" s="4"/>
      <c r="AR3" s="4"/>
    </row>
    <row r="4" spans="1:44" ht="18.75" x14ac:dyDescent="0.25">
      <c r="A4" s="1" t="s">
        <v>2</v>
      </c>
      <c r="B4" s="1">
        <v>0.5</v>
      </c>
      <c r="C4" s="1">
        <f>products!$B$17</f>
        <v>10</v>
      </c>
      <c r="D4" s="3"/>
      <c r="E4" s="1" t="s">
        <v>2</v>
      </c>
      <c r="F4" s="1">
        <v>40</v>
      </c>
      <c r="G4" s="1">
        <f>products!$B$17</f>
        <v>10</v>
      </c>
      <c r="H4" s="3"/>
      <c r="I4" s="1" t="s">
        <v>45</v>
      </c>
      <c r="J4" s="1">
        <v>50</v>
      </c>
      <c r="K4" s="1">
        <f>products!$B$4</f>
        <v>50</v>
      </c>
      <c r="L4" s="3"/>
      <c r="P4" s="3"/>
      <c r="Q4" s="1" t="s">
        <v>16</v>
      </c>
      <c r="R4" s="1">
        <v>1</v>
      </c>
      <c r="S4" s="1">
        <f>products!$B$9</f>
        <v>2</v>
      </c>
      <c r="T4" s="3"/>
      <c r="X4" s="3"/>
      <c r="AB4" s="3"/>
      <c r="AF4" s="3"/>
      <c r="AJ4" s="4"/>
      <c r="AN4" s="4"/>
      <c r="AR4" s="4"/>
    </row>
    <row r="5" spans="1:44" ht="18.75" x14ac:dyDescent="0.25">
      <c r="A5" s="1" t="s">
        <v>4</v>
      </c>
      <c r="B5" s="1">
        <v>3</v>
      </c>
      <c r="C5" s="1">
        <f>products!$B$3</f>
        <v>45</v>
      </c>
      <c r="D5" s="3"/>
      <c r="E5" s="1" t="s">
        <v>0</v>
      </c>
      <c r="F5" s="1">
        <v>3</v>
      </c>
      <c r="G5" s="1">
        <f>products!$B$2</f>
        <v>200</v>
      </c>
      <c r="H5" s="3"/>
      <c r="I5" s="1" t="s">
        <v>13</v>
      </c>
      <c r="J5" s="1">
        <v>15</v>
      </c>
      <c r="K5" s="1">
        <f>products!$B$15</f>
        <v>5</v>
      </c>
      <c r="L5" s="3"/>
      <c r="P5" s="3"/>
      <c r="T5" s="3"/>
      <c r="X5" s="3"/>
      <c r="AB5" s="3"/>
      <c r="AF5" s="3"/>
      <c r="AJ5" s="4"/>
      <c r="AN5" s="4"/>
      <c r="AR5" s="4"/>
    </row>
    <row r="6" spans="1:44" ht="18.75" x14ac:dyDescent="0.25">
      <c r="A6" s="1" t="s">
        <v>45</v>
      </c>
      <c r="B6" s="1">
        <v>2</v>
      </c>
      <c r="C6" s="1">
        <f>products!$B$4</f>
        <v>50</v>
      </c>
      <c r="D6" s="11"/>
      <c r="E6" s="1" t="s">
        <v>45</v>
      </c>
      <c r="F6" s="1">
        <v>50</v>
      </c>
      <c r="G6" s="1">
        <f>products!$B$4</f>
        <v>50</v>
      </c>
      <c r="H6" s="11"/>
      <c r="L6" s="11"/>
      <c r="P6" s="11"/>
      <c r="T6" s="11"/>
      <c r="X6" s="11"/>
      <c r="AB6" s="11"/>
      <c r="AF6" s="11"/>
      <c r="AJ6" s="11"/>
      <c r="AN6" s="11"/>
      <c r="AR6" s="11"/>
    </row>
    <row r="7" spans="1:44" ht="18.75" x14ac:dyDescent="0.25">
      <c r="D7" s="11"/>
      <c r="H7" s="11"/>
      <c r="L7" s="11"/>
      <c r="P7" s="11"/>
      <c r="T7" s="11"/>
      <c r="X7" s="11"/>
      <c r="AB7" s="11"/>
      <c r="AF7" s="11"/>
      <c r="AJ7" s="11"/>
      <c r="AN7" s="11"/>
      <c r="AR7" s="11"/>
    </row>
    <row r="8" spans="1:44" s="17" customFormat="1" ht="18.75" x14ac:dyDescent="0.25">
      <c r="D8" s="11"/>
      <c r="H8" s="11"/>
      <c r="L8" s="11"/>
      <c r="P8" s="11"/>
      <c r="T8" s="11"/>
      <c r="X8" s="11"/>
      <c r="AB8" s="11"/>
      <c r="AF8" s="11"/>
      <c r="AJ8" s="11"/>
      <c r="AN8" s="11"/>
      <c r="AR8" s="11"/>
    </row>
    <row r="9" spans="1:44" ht="18.75" x14ac:dyDescent="0.25">
      <c r="A9" s="1" t="s">
        <v>8</v>
      </c>
      <c r="B9" s="1">
        <v>10500</v>
      </c>
      <c r="C9" s="1">
        <v>320</v>
      </c>
      <c r="D9" s="3"/>
      <c r="E9" s="1" t="s">
        <v>8</v>
      </c>
      <c r="F9" s="1">
        <v>5000</v>
      </c>
      <c r="G9" s="1">
        <v>320</v>
      </c>
      <c r="H9" s="3"/>
      <c r="I9" s="1" t="s">
        <v>8</v>
      </c>
      <c r="J9" s="1">
        <v>4000</v>
      </c>
      <c r="K9" s="1">
        <v>320</v>
      </c>
      <c r="L9" s="3"/>
      <c r="M9" s="1" t="s">
        <v>8</v>
      </c>
      <c r="N9" s="1">
        <v>400</v>
      </c>
      <c r="O9" s="1">
        <v>320</v>
      </c>
      <c r="P9" s="3"/>
      <c r="Q9" s="1" t="s">
        <v>8</v>
      </c>
      <c r="R9" s="1">
        <v>90</v>
      </c>
      <c r="S9" s="1">
        <v>320</v>
      </c>
      <c r="T9" s="3"/>
      <c r="U9" s="1" t="s">
        <v>8</v>
      </c>
      <c r="V9" s="1">
        <v>1000</v>
      </c>
      <c r="W9" s="1">
        <v>320</v>
      </c>
      <c r="X9" s="3"/>
      <c r="Y9" s="1" t="s">
        <v>8</v>
      </c>
      <c r="Z9" s="1">
        <v>8000</v>
      </c>
      <c r="AA9" s="1">
        <v>320</v>
      </c>
      <c r="AB9" s="3"/>
      <c r="AC9" s="1" t="s">
        <v>8</v>
      </c>
      <c r="AD9" s="1">
        <v>1000</v>
      </c>
      <c r="AE9" s="1">
        <v>320</v>
      </c>
      <c r="AF9" s="3"/>
      <c r="AG9" s="1" t="s">
        <v>8</v>
      </c>
      <c r="AH9" s="1">
        <v>2500</v>
      </c>
      <c r="AI9" s="1">
        <v>320</v>
      </c>
      <c r="AJ9" s="4"/>
      <c r="AK9" s="1" t="s">
        <v>8</v>
      </c>
      <c r="AL9" s="1">
        <v>2000</v>
      </c>
      <c r="AM9" s="1">
        <v>320</v>
      </c>
      <c r="AN9" s="4"/>
      <c r="AO9" s="1" t="s">
        <v>8</v>
      </c>
      <c r="AP9" s="1">
        <v>3100</v>
      </c>
      <c r="AQ9" s="1">
        <v>320</v>
      </c>
      <c r="AR9" s="4"/>
    </row>
    <row r="10" spans="1:44" ht="18.75" x14ac:dyDescent="0.25">
      <c r="A10" s="1" t="s">
        <v>9</v>
      </c>
      <c r="B10" s="1">
        <v>150</v>
      </c>
      <c r="C10" s="1">
        <v>2000</v>
      </c>
      <c r="D10" s="3"/>
      <c r="E10" s="1" t="s">
        <v>9</v>
      </c>
      <c r="F10" s="1">
        <v>250</v>
      </c>
      <c r="G10" s="1">
        <v>2000</v>
      </c>
      <c r="H10" s="3"/>
      <c r="I10" s="1" t="s">
        <v>9</v>
      </c>
      <c r="J10" s="1">
        <v>550</v>
      </c>
      <c r="K10" s="1">
        <v>2000</v>
      </c>
      <c r="L10" s="3"/>
      <c r="M10" s="1" t="s">
        <v>9</v>
      </c>
      <c r="N10" s="1">
        <v>40</v>
      </c>
      <c r="O10" s="1">
        <v>2000</v>
      </c>
      <c r="P10" s="3"/>
      <c r="Q10" s="1" t="s">
        <v>9</v>
      </c>
      <c r="R10" s="1">
        <v>50</v>
      </c>
      <c r="S10" s="1">
        <v>2000</v>
      </c>
      <c r="T10" s="3"/>
      <c r="U10" s="1" t="s">
        <v>9</v>
      </c>
      <c r="V10" s="1">
        <v>700</v>
      </c>
      <c r="W10" s="1">
        <v>2000</v>
      </c>
      <c r="X10" s="3"/>
      <c r="Y10" s="1" t="s">
        <v>9</v>
      </c>
      <c r="Z10" s="1">
        <v>80</v>
      </c>
      <c r="AA10" s="1">
        <v>2000</v>
      </c>
      <c r="AB10" s="3"/>
      <c r="AC10" s="1" t="s">
        <v>9</v>
      </c>
      <c r="AD10" s="1">
        <v>750</v>
      </c>
      <c r="AE10" s="1">
        <v>2000</v>
      </c>
      <c r="AF10" s="3"/>
      <c r="AG10" s="1" t="s">
        <v>9</v>
      </c>
      <c r="AH10" s="1">
        <v>50</v>
      </c>
      <c r="AI10" s="1">
        <v>2000</v>
      </c>
      <c r="AJ10" s="4"/>
      <c r="AK10" s="1" t="s">
        <v>9</v>
      </c>
      <c r="AL10" s="1">
        <v>75</v>
      </c>
      <c r="AM10" s="1">
        <v>2000</v>
      </c>
      <c r="AN10" s="4"/>
      <c r="AO10" s="1" t="s">
        <v>9</v>
      </c>
      <c r="AP10" s="1">
        <v>75</v>
      </c>
      <c r="AQ10" s="1">
        <v>2000</v>
      </c>
      <c r="AR10" s="4"/>
    </row>
    <row r="11" spans="1:44" ht="18.75" x14ac:dyDescent="0.25">
      <c r="A11" s="1" t="s">
        <v>10</v>
      </c>
      <c r="B11" s="1">
        <v>30</v>
      </c>
      <c r="C11" s="1">
        <v>4000</v>
      </c>
      <c r="D11" s="3"/>
      <c r="E11" s="1" t="s">
        <v>10</v>
      </c>
      <c r="F11" s="1">
        <v>150</v>
      </c>
      <c r="G11" s="1">
        <v>4000</v>
      </c>
      <c r="H11" s="3"/>
      <c r="I11" s="1" t="s">
        <v>10</v>
      </c>
      <c r="J11" s="1">
        <v>250</v>
      </c>
      <c r="K11" s="1">
        <v>4000</v>
      </c>
      <c r="L11" s="3"/>
      <c r="M11" s="1" t="s">
        <v>10</v>
      </c>
      <c r="N11" s="1">
        <v>10</v>
      </c>
      <c r="O11" s="1">
        <v>4000</v>
      </c>
      <c r="P11" s="3"/>
      <c r="Q11" s="1" t="s">
        <v>10</v>
      </c>
      <c r="R11" s="1">
        <v>25</v>
      </c>
      <c r="S11" s="1">
        <v>4000</v>
      </c>
      <c r="T11" s="3"/>
      <c r="U11" s="1" t="s">
        <v>10</v>
      </c>
      <c r="V11" s="1">
        <v>100</v>
      </c>
      <c r="W11" s="1">
        <v>4000</v>
      </c>
      <c r="X11" s="3"/>
      <c r="Y11" s="1" t="s">
        <v>10</v>
      </c>
      <c r="Z11" s="1">
        <v>40</v>
      </c>
      <c r="AA11" s="1">
        <v>4000</v>
      </c>
      <c r="AB11" s="3"/>
      <c r="AC11" s="1" t="s">
        <v>10</v>
      </c>
      <c r="AD11" s="1">
        <v>30</v>
      </c>
      <c r="AE11" s="1">
        <v>4000</v>
      </c>
      <c r="AF11" s="3"/>
      <c r="AG11" s="1" t="s">
        <v>10</v>
      </c>
      <c r="AH11" s="1">
        <v>10</v>
      </c>
      <c r="AI11" s="1">
        <v>4000</v>
      </c>
      <c r="AJ11" s="4"/>
      <c r="AK11" s="1" t="s">
        <v>10</v>
      </c>
      <c r="AL11" s="1">
        <v>10</v>
      </c>
      <c r="AM11" s="1">
        <v>4000</v>
      </c>
      <c r="AN11" s="4"/>
      <c r="AO11" s="1" t="s">
        <v>10</v>
      </c>
      <c r="AP11" s="1">
        <v>10</v>
      </c>
      <c r="AQ11" s="1">
        <v>4000</v>
      </c>
      <c r="AR11" s="4"/>
    </row>
    <row r="12" spans="1:44" s="2" customFormat="1" ht="18.75" x14ac:dyDescent="0.25">
      <c r="A12" s="12" t="s">
        <v>43</v>
      </c>
      <c r="B12" s="14">
        <f>B5*C5+B4*C4+B3*C3+B2*C2+B6*C6+B7*C7</f>
        <v>690</v>
      </c>
      <c r="D12" s="3"/>
      <c r="E12" s="12" t="s">
        <v>43</v>
      </c>
      <c r="F12" s="14">
        <f>F5*G5+F4*G4+F3*G3+F2*G2+F6*G6+F7*G7</f>
        <v>9400</v>
      </c>
      <c r="H12" s="3"/>
      <c r="I12" s="12" t="s">
        <v>43</v>
      </c>
      <c r="J12" s="14">
        <f>J5*K5+J4*K4+J3*K3+J2*K2+J6*K6+J7*K7</f>
        <v>32075</v>
      </c>
      <c r="L12" s="3"/>
      <c r="M12" s="12" t="s">
        <v>43</v>
      </c>
      <c r="N12" s="14">
        <f>N5*O5+N4*O4+N3*O3+N2*O2+N6*O6+N7*O7</f>
        <v>90</v>
      </c>
      <c r="P12" s="3"/>
      <c r="Q12" s="12" t="s">
        <v>43</v>
      </c>
      <c r="R12" s="14">
        <f>R5*S5+R4*S4+R3*S3+R2*S2+R6*S6+R7*S7</f>
        <v>532</v>
      </c>
      <c r="T12" s="3"/>
      <c r="U12" s="12" t="s">
        <v>43</v>
      </c>
      <c r="V12" s="14">
        <f>V5*W5+V4*W4+V3*W3+V2*W2+V6*W6+V7*W7</f>
        <v>16</v>
      </c>
      <c r="X12" s="3"/>
      <c r="Y12" s="12" t="s">
        <v>43</v>
      </c>
      <c r="Z12" s="14">
        <f>Z5*AA5+Z4*AA4+Z3*AA3+Z2*AA2+Z6*AA6+Z7*AA7</f>
        <v>1125</v>
      </c>
      <c r="AB12" s="3"/>
      <c r="AC12" s="12" t="s">
        <v>43</v>
      </c>
      <c r="AD12" s="14">
        <f>AD5*AE5+AD4*AE4+AD3*AE3+AD2*AE2+AD6*AE6+AD7*AE7</f>
        <v>1000</v>
      </c>
      <c r="AF12" s="3"/>
      <c r="AG12" s="12" t="s">
        <v>43</v>
      </c>
      <c r="AH12" s="14">
        <f>AH5*AI5+AH4*AI4+AH3*AI3+AH2*AI2+AH6*AI6+AH7*AI7</f>
        <v>7</v>
      </c>
      <c r="AJ12" s="4"/>
      <c r="AK12" s="12" t="s">
        <v>43</v>
      </c>
      <c r="AL12" s="14">
        <f>AL5*AM5+AL4*AM4+AL3*AM3+AL2*AM2+AL6*AM6+AL7*AM7</f>
        <v>152</v>
      </c>
      <c r="AN12" s="4"/>
      <c r="AO12" s="12" t="s">
        <v>43</v>
      </c>
      <c r="AP12" s="14">
        <f>AP5*AQ5+AP4*AQ4+AP3*AQ3+AP2*AQ2+AP6*AQ6+AP7*AQ7</f>
        <v>10</v>
      </c>
      <c r="AR12" s="4"/>
    </row>
    <row r="13" spans="1:44" s="2" customFormat="1" ht="18.75" x14ac:dyDescent="0.25">
      <c r="A13" s="12" t="s">
        <v>42</v>
      </c>
      <c r="B13" s="14">
        <f>B12*B21</f>
        <v>13800000</v>
      </c>
      <c r="D13" s="11"/>
      <c r="E13" s="12" t="s">
        <v>42</v>
      </c>
      <c r="F13" s="14">
        <f>F12*F21</f>
        <v>94000</v>
      </c>
      <c r="H13" s="11"/>
      <c r="I13" s="12" t="s">
        <v>42</v>
      </c>
      <c r="J13" s="14">
        <f>J12*J21</f>
        <v>32075</v>
      </c>
      <c r="L13" s="11"/>
      <c r="M13" s="12" t="s">
        <v>42</v>
      </c>
      <c r="N13" s="14">
        <f>N12*N21</f>
        <v>45000</v>
      </c>
      <c r="P13" s="11"/>
      <c r="Q13" s="12" t="s">
        <v>42</v>
      </c>
      <c r="R13" s="14">
        <f>R12*R21</f>
        <v>292600</v>
      </c>
      <c r="T13" s="11"/>
      <c r="U13" s="12" t="s">
        <v>42</v>
      </c>
      <c r="V13" s="14">
        <f>V12*V21</f>
        <v>1600000</v>
      </c>
      <c r="X13" s="11"/>
      <c r="Y13" s="12" t="s">
        <v>42</v>
      </c>
      <c r="Z13" s="14">
        <f>Z12*Z21</f>
        <v>1125000000</v>
      </c>
      <c r="AB13" s="11"/>
      <c r="AC13" s="12" t="s">
        <v>42</v>
      </c>
      <c r="AD13" s="14">
        <f>AD12*AD21</f>
        <v>750000000</v>
      </c>
      <c r="AF13" s="11"/>
      <c r="AG13" s="12" t="s">
        <v>42</v>
      </c>
      <c r="AH13" s="14">
        <f>AH12*AH21</f>
        <v>70000</v>
      </c>
      <c r="AJ13" s="11"/>
      <c r="AK13" s="12" t="s">
        <v>42</v>
      </c>
      <c r="AL13" s="14">
        <f>AL12*AL21</f>
        <v>1064000</v>
      </c>
      <c r="AN13" s="11"/>
      <c r="AO13" s="12" t="s">
        <v>42</v>
      </c>
      <c r="AP13" s="14">
        <f>AP12*AP21</f>
        <v>176000</v>
      </c>
      <c r="AR13" s="11"/>
    </row>
    <row r="14" spans="1:44" s="2" customFormat="1" ht="18.75" x14ac:dyDescent="0.25">
      <c r="A14" s="13" t="s">
        <v>41</v>
      </c>
      <c r="B14" s="14">
        <f>B9*C9+B10*C10+B11*C11</f>
        <v>3780000</v>
      </c>
      <c r="D14" s="11"/>
      <c r="E14" s="13" t="s">
        <v>41</v>
      </c>
      <c r="F14" s="14">
        <f>F9*G9+F10*G10+F11*G11</f>
        <v>2700000</v>
      </c>
      <c r="H14" s="11"/>
      <c r="I14" s="13" t="s">
        <v>41</v>
      </c>
      <c r="J14" s="14">
        <f>J9*K9+J10*K10+J11*K11</f>
        <v>3380000</v>
      </c>
      <c r="L14" s="11"/>
      <c r="M14" s="13" t="s">
        <v>41</v>
      </c>
      <c r="N14" s="14">
        <f>N9*O9+N10*O10+N11*O11</f>
        <v>248000</v>
      </c>
      <c r="P14" s="11"/>
      <c r="Q14" s="13" t="s">
        <v>41</v>
      </c>
      <c r="R14" s="14">
        <f>R9*S9+R10*S10+R11*S11</f>
        <v>228800</v>
      </c>
      <c r="T14" s="11"/>
      <c r="U14" s="13" t="s">
        <v>41</v>
      </c>
      <c r="V14" s="14">
        <f>V9*W9+V10*W10+V11*W11</f>
        <v>2120000</v>
      </c>
      <c r="X14" s="11"/>
      <c r="Y14" s="13" t="s">
        <v>41</v>
      </c>
      <c r="Z14" s="14">
        <f>Z9*AA9+Z10*AA10+Z11*AA11</f>
        <v>2880000</v>
      </c>
      <c r="AB14" s="11"/>
      <c r="AC14" s="13" t="s">
        <v>41</v>
      </c>
      <c r="AD14" s="14">
        <f>AD9*AE9+AD10*AE10+AD11*AE11</f>
        <v>1940000</v>
      </c>
      <c r="AF14" s="11"/>
      <c r="AG14" s="13" t="s">
        <v>41</v>
      </c>
      <c r="AH14" s="14">
        <f>AH9*AI9+AH10*AI10+AH11*AI11</f>
        <v>940000</v>
      </c>
      <c r="AJ14" s="11"/>
      <c r="AK14" s="13" t="s">
        <v>41</v>
      </c>
      <c r="AL14" s="14">
        <f>AL9*AM9+AL10*AM10+AL11*AM11</f>
        <v>830000</v>
      </c>
      <c r="AN14" s="11"/>
      <c r="AO14" s="13" t="s">
        <v>41</v>
      </c>
      <c r="AP14" s="14">
        <f>AP9*AQ9+AP10*AQ10+AP11*AQ11</f>
        <v>1182000</v>
      </c>
      <c r="AR14" s="11"/>
    </row>
    <row r="15" spans="1:44" s="2" customFormat="1" ht="18.75" x14ac:dyDescent="0.25">
      <c r="A15" s="12" t="s">
        <v>76</v>
      </c>
      <c r="B15" s="14">
        <f>SUM(B9:B11)</f>
        <v>10680</v>
      </c>
      <c r="D15" s="11"/>
      <c r="E15" s="12" t="s">
        <v>76</v>
      </c>
      <c r="F15" s="14">
        <f>SUM(F9:F11)</f>
        <v>5400</v>
      </c>
      <c r="H15" s="11"/>
      <c r="I15" s="12" t="s">
        <v>76</v>
      </c>
      <c r="J15" s="14">
        <f>SUM(J9:J11)</f>
        <v>4800</v>
      </c>
      <c r="L15" s="11"/>
      <c r="M15" s="12" t="s">
        <v>76</v>
      </c>
      <c r="N15" s="14">
        <f>SUM(N9:N11)</f>
        <v>450</v>
      </c>
      <c r="P15" s="11"/>
      <c r="Q15" s="12" t="s">
        <v>76</v>
      </c>
      <c r="R15" s="14">
        <f>SUM(R9:R11)</f>
        <v>165</v>
      </c>
      <c r="T15" s="11"/>
      <c r="U15" s="12" t="s">
        <v>76</v>
      </c>
      <c r="V15" s="14">
        <f>SUM(V9:V11)</f>
        <v>1800</v>
      </c>
      <c r="X15" s="11"/>
      <c r="Y15" s="12" t="s">
        <v>76</v>
      </c>
      <c r="Z15" s="14">
        <f>SUM(Z9:Z11)</f>
        <v>8120</v>
      </c>
      <c r="AB15" s="11"/>
      <c r="AC15" s="12" t="s">
        <v>76</v>
      </c>
      <c r="AD15" s="14">
        <f>SUM(AD9:AD11)</f>
        <v>1780</v>
      </c>
      <c r="AF15" s="11"/>
      <c r="AG15" s="12" t="s">
        <v>76</v>
      </c>
      <c r="AH15" s="14">
        <f>SUM(AH9:AH11)</f>
        <v>2560</v>
      </c>
      <c r="AJ15" s="11"/>
      <c r="AK15" s="12" t="s">
        <v>76</v>
      </c>
      <c r="AL15" s="14">
        <f>SUM(AL9:AL11)</f>
        <v>2085</v>
      </c>
      <c r="AN15" s="11"/>
      <c r="AO15" s="12" t="s">
        <v>76</v>
      </c>
      <c r="AP15" s="14">
        <f>SUM(AP9:AP11)</f>
        <v>3185</v>
      </c>
      <c r="AR15" s="11"/>
    </row>
    <row r="16" spans="1:44" s="2" customFormat="1" ht="18.75" x14ac:dyDescent="0.25">
      <c r="A16" s="12" t="s">
        <v>8</v>
      </c>
      <c r="B16" s="5">
        <f>(B9/(B9+B10+B11))*100</f>
        <v>98.31460674157303</v>
      </c>
      <c r="D16" s="11"/>
      <c r="E16" s="12" t="s">
        <v>8</v>
      </c>
      <c r="F16" s="5">
        <f>(F9/(F9+F10+F11))*100</f>
        <v>92.592592592592595</v>
      </c>
      <c r="H16" s="11"/>
      <c r="I16" s="12" t="s">
        <v>8</v>
      </c>
      <c r="J16" s="5">
        <f>(J9/(J9+J10+J11))*100</f>
        <v>83.333333333333343</v>
      </c>
      <c r="L16" s="11"/>
      <c r="M16" s="12" t="s">
        <v>8</v>
      </c>
      <c r="N16" s="5">
        <f>(N9/(N9+N10+N11))*100</f>
        <v>88.888888888888886</v>
      </c>
      <c r="P16" s="11"/>
      <c r="Q16" s="12" t="s">
        <v>8</v>
      </c>
      <c r="R16" s="5">
        <f>(R9/(R9+R10+R11))*100</f>
        <v>54.54545454545454</v>
      </c>
      <c r="T16" s="11"/>
      <c r="U16" s="12" t="s">
        <v>8</v>
      </c>
      <c r="V16" s="5">
        <f>(V9/(V9+V10+V11))*100</f>
        <v>55.555555555555557</v>
      </c>
      <c r="X16" s="11"/>
      <c r="Y16" s="12" t="s">
        <v>8</v>
      </c>
      <c r="Z16" s="5">
        <f>(Z9/(Z9+Z10+Z11))*100</f>
        <v>98.522167487684726</v>
      </c>
      <c r="AB16" s="11"/>
      <c r="AC16" s="12" t="s">
        <v>8</v>
      </c>
      <c r="AD16" s="5">
        <f>(AD9/(AD9+AD10+AD11))*100</f>
        <v>56.17977528089888</v>
      </c>
      <c r="AF16" s="11"/>
      <c r="AG16" s="12" t="s">
        <v>8</v>
      </c>
      <c r="AH16" s="5">
        <f>(AH9/(AH9+AH10+AH11))*100</f>
        <v>97.65625</v>
      </c>
      <c r="AJ16" s="11"/>
      <c r="AK16" s="12" t="s">
        <v>8</v>
      </c>
      <c r="AL16" s="5">
        <f>(AL9/(AL9+AL10+AL11))*100</f>
        <v>95.923261390887291</v>
      </c>
      <c r="AN16" s="11"/>
      <c r="AO16" s="12" t="s">
        <v>8</v>
      </c>
      <c r="AP16" s="5">
        <f>(AP9/(AP9+AP10+AP11))*100</f>
        <v>97.331240188383049</v>
      </c>
      <c r="AR16" s="11"/>
    </row>
    <row r="17" spans="1:44" s="2" customFormat="1" ht="18.75" x14ac:dyDescent="0.25">
      <c r="A17" s="12" t="s">
        <v>9</v>
      </c>
      <c r="B17" s="5">
        <f>(B10/(B9+B10+B11))*100</f>
        <v>1.4044943820224718</v>
      </c>
      <c r="D17" s="11"/>
      <c r="E17" s="12" t="s">
        <v>9</v>
      </c>
      <c r="F17" s="5">
        <f>(F10/(F9+F10+F11))*100</f>
        <v>4.6296296296296298</v>
      </c>
      <c r="H17" s="11"/>
      <c r="I17" s="12" t="s">
        <v>9</v>
      </c>
      <c r="J17" s="5">
        <f>(J10/(J9+J10+J11))*100</f>
        <v>11.458333333333332</v>
      </c>
      <c r="L17" s="11"/>
      <c r="M17" s="12" t="s">
        <v>9</v>
      </c>
      <c r="N17" s="5">
        <f>(N10/(N9+N10+N11))*100</f>
        <v>8.8888888888888893</v>
      </c>
      <c r="P17" s="11"/>
      <c r="Q17" s="12" t="s">
        <v>9</v>
      </c>
      <c r="R17" s="5">
        <f>(R10/(R9+R10+R11))*100</f>
        <v>30.303030303030305</v>
      </c>
      <c r="T17" s="11"/>
      <c r="U17" s="12" t="s">
        <v>9</v>
      </c>
      <c r="V17" s="5">
        <f>(V10/(V9+V10+V11))*100</f>
        <v>38.888888888888893</v>
      </c>
      <c r="X17" s="11"/>
      <c r="Y17" s="12" t="s">
        <v>9</v>
      </c>
      <c r="Z17" s="5">
        <f>(Z10/(Z9+Z10+Z11))*100</f>
        <v>0.98522167487684731</v>
      </c>
      <c r="AB17" s="11"/>
      <c r="AC17" s="12" t="s">
        <v>9</v>
      </c>
      <c r="AD17" s="5">
        <f>(AD10/(AD9+AD10+AD11))*100</f>
        <v>42.134831460674157</v>
      </c>
      <c r="AF17" s="11"/>
      <c r="AG17" s="12" t="s">
        <v>9</v>
      </c>
      <c r="AH17" s="5">
        <f>(AH10/(AH9+AH10+AH11))*100</f>
        <v>1.953125</v>
      </c>
      <c r="AJ17" s="11"/>
      <c r="AK17" s="12" t="s">
        <v>9</v>
      </c>
      <c r="AL17" s="5">
        <f>(AL10/(AL9+AL10+AL11))*100</f>
        <v>3.5971223021582732</v>
      </c>
      <c r="AN17" s="11"/>
      <c r="AO17" s="12" t="s">
        <v>9</v>
      </c>
      <c r="AP17" s="5">
        <f>(AP10/(AP9+AP10+AP11))*100</f>
        <v>2.3547880690737837</v>
      </c>
      <c r="AR17" s="11"/>
    </row>
    <row r="18" spans="1:44" s="2" customFormat="1" ht="18.75" x14ac:dyDescent="0.25">
      <c r="A18" s="12" t="s">
        <v>10</v>
      </c>
      <c r="B18" s="5">
        <f>(B11/(B9+B10+B11))*100</f>
        <v>0.2808988764044944</v>
      </c>
      <c r="D18" s="11"/>
      <c r="E18" s="12" t="s">
        <v>10</v>
      </c>
      <c r="F18" s="5">
        <f>(F11/(F9+F10+F11))*100</f>
        <v>2.7777777777777777</v>
      </c>
      <c r="H18" s="11"/>
      <c r="I18" s="12" t="s">
        <v>10</v>
      </c>
      <c r="J18" s="5">
        <f>(J11/(J9+J10+J11))*100</f>
        <v>5.2083333333333339</v>
      </c>
      <c r="L18" s="11"/>
      <c r="M18" s="12" t="s">
        <v>10</v>
      </c>
      <c r="N18" s="5">
        <f>(N11/(N9+N10+N11))*100</f>
        <v>2.2222222222222223</v>
      </c>
      <c r="P18" s="11"/>
      <c r="Q18" s="12" t="s">
        <v>10</v>
      </c>
      <c r="R18" s="5">
        <f>(R11/(R9+R10+R11))*100</f>
        <v>15.151515151515152</v>
      </c>
      <c r="T18" s="11"/>
      <c r="U18" s="12" t="s">
        <v>10</v>
      </c>
      <c r="V18" s="5">
        <f>(V11/(V9+V10+V11))*100</f>
        <v>5.5555555555555554</v>
      </c>
      <c r="X18" s="11"/>
      <c r="Y18" s="12" t="s">
        <v>10</v>
      </c>
      <c r="Z18" s="5">
        <f>(Z11/(Z9+Z10+Z11))*100</f>
        <v>0.49261083743842365</v>
      </c>
      <c r="AB18" s="11"/>
      <c r="AC18" s="12" t="s">
        <v>10</v>
      </c>
      <c r="AD18" s="5">
        <f>(AD11/(AD9+AD10+AD11))*100</f>
        <v>1.6853932584269662</v>
      </c>
      <c r="AF18" s="11"/>
      <c r="AG18" s="12" t="s">
        <v>10</v>
      </c>
      <c r="AH18" s="5">
        <f>(AH11/(AH9+AH10+AH11))*100</f>
        <v>0.390625</v>
      </c>
      <c r="AJ18" s="11"/>
      <c r="AK18" s="12" t="s">
        <v>10</v>
      </c>
      <c r="AL18" s="5">
        <f>(AL11/(AL9+AL10+AL11))*100</f>
        <v>0.47961630695443641</v>
      </c>
      <c r="AN18" s="11"/>
      <c r="AO18" s="12" t="s">
        <v>10</v>
      </c>
      <c r="AP18" s="5">
        <f>(AP11/(AP9+AP10+AP11))*100</f>
        <v>0.31397174254317112</v>
      </c>
      <c r="AR18" s="11"/>
    </row>
    <row r="19" spans="1:44" s="2" customFormat="1" ht="18.75" x14ac:dyDescent="0.25">
      <c r="A19" s="2" t="s">
        <v>5</v>
      </c>
      <c r="B19" s="14">
        <f>B14+B13</f>
        <v>17580000</v>
      </c>
      <c r="D19" s="11"/>
      <c r="E19" s="2" t="s">
        <v>5</v>
      </c>
      <c r="F19" s="14">
        <f>F14+F13</f>
        <v>2794000</v>
      </c>
      <c r="H19" s="11"/>
      <c r="I19" s="2" t="s">
        <v>5</v>
      </c>
      <c r="J19" s="14">
        <f>J14+J13</f>
        <v>3412075</v>
      </c>
      <c r="L19" s="11"/>
      <c r="M19" s="2" t="s">
        <v>5</v>
      </c>
      <c r="N19" s="14">
        <f>N14+N13</f>
        <v>293000</v>
      </c>
      <c r="P19" s="11"/>
      <c r="Q19" s="2" t="s">
        <v>5</v>
      </c>
      <c r="R19" s="14">
        <f>R14+R13</f>
        <v>521400</v>
      </c>
      <c r="T19" s="11"/>
      <c r="U19" s="2" t="s">
        <v>5</v>
      </c>
      <c r="V19" s="14">
        <f>V14+V13</f>
        <v>3720000</v>
      </c>
      <c r="X19" s="11"/>
      <c r="Y19" s="2" t="s">
        <v>5</v>
      </c>
      <c r="Z19" s="14">
        <f>Z14+Z13</f>
        <v>1127880000</v>
      </c>
      <c r="AB19" s="11"/>
      <c r="AC19" s="2" t="s">
        <v>5</v>
      </c>
      <c r="AD19" s="14">
        <f>AD14+AD13</f>
        <v>751940000</v>
      </c>
      <c r="AF19" s="11"/>
      <c r="AG19" s="2" t="s">
        <v>5</v>
      </c>
      <c r="AH19" s="14">
        <f>AH14+AH13</f>
        <v>1010000</v>
      </c>
      <c r="AJ19" s="11"/>
      <c r="AK19" s="2" t="s">
        <v>5</v>
      </c>
      <c r="AL19" s="14">
        <f>AL14+AL13</f>
        <v>1894000</v>
      </c>
      <c r="AN19" s="11"/>
      <c r="AO19" s="2" t="s">
        <v>5</v>
      </c>
      <c r="AP19" s="14">
        <f>AP14+AP13</f>
        <v>1358000</v>
      </c>
      <c r="AR19" s="11"/>
    </row>
    <row r="20" spans="1:44" s="2" customFormat="1" ht="18.75" x14ac:dyDescent="0.25">
      <c r="A20" s="13" t="s">
        <v>75</v>
      </c>
      <c r="B20" s="19">
        <f>B19/B21</f>
        <v>879</v>
      </c>
      <c r="D20" s="11"/>
      <c r="E20" s="13" t="s">
        <v>75</v>
      </c>
      <c r="F20" s="19">
        <f>F19/F21</f>
        <v>279400</v>
      </c>
      <c r="H20" s="11"/>
      <c r="I20" s="13" t="s">
        <v>75</v>
      </c>
      <c r="J20" s="19">
        <f>J19/J21</f>
        <v>3412075</v>
      </c>
      <c r="L20" s="11"/>
      <c r="M20" s="13" t="s">
        <v>75</v>
      </c>
      <c r="N20" s="19">
        <f>N19/N21</f>
        <v>586</v>
      </c>
      <c r="P20" s="11"/>
      <c r="Q20" s="13" t="s">
        <v>75</v>
      </c>
      <c r="R20" s="19">
        <f>R19/R21</f>
        <v>948</v>
      </c>
      <c r="T20" s="11"/>
      <c r="U20" s="13" t="s">
        <v>75</v>
      </c>
      <c r="V20" s="19">
        <f>V19/V21</f>
        <v>37.200000000000003</v>
      </c>
      <c r="X20" s="11"/>
      <c r="Y20" s="13" t="s">
        <v>75</v>
      </c>
      <c r="Z20" s="19">
        <f>Z19/Z21</f>
        <v>1127.8800000000001</v>
      </c>
      <c r="AB20" s="11"/>
      <c r="AC20" s="13" t="s">
        <v>75</v>
      </c>
      <c r="AD20" s="19">
        <f>AD19/AD21</f>
        <v>1002.5866666666667</v>
      </c>
      <c r="AF20" s="11"/>
      <c r="AG20" s="13" t="s">
        <v>75</v>
      </c>
      <c r="AH20" s="19">
        <f>AH19/AH21</f>
        <v>101</v>
      </c>
      <c r="AJ20" s="11"/>
      <c r="AK20" s="13" t="s">
        <v>75</v>
      </c>
      <c r="AL20" s="19">
        <f>AL19/AL21</f>
        <v>270.57142857142856</v>
      </c>
      <c r="AN20" s="11"/>
      <c r="AO20" s="13" t="s">
        <v>75</v>
      </c>
      <c r="AP20" s="19">
        <f>AP19/AP21</f>
        <v>77.159090909090907</v>
      </c>
      <c r="AR20" s="11"/>
    </row>
    <row r="21" spans="1:44" s="2" customFormat="1" ht="18.75" x14ac:dyDescent="0.25">
      <c r="A21" s="2" t="s">
        <v>40</v>
      </c>
      <c r="B21" s="14">
        <v>20000</v>
      </c>
      <c r="D21" s="11"/>
      <c r="E21" s="2" t="s">
        <v>40</v>
      </c>
      <c r="F21" s="14">
        <v>10</v>
      </c>
      <c r="H21" s="11"/>
      <c r="I21" s="2" t="s">
        <v>40</v>
      </c>
      <c r="J21" s="14">
        <v>1</v>
      </c>
      <c r="L21" s="11"/>
      <c r="M21" s="2" t="s">
        <v>40</v>
      </c>
      <c r="N21" s="14">
        <v>500</v>
      </c>
      <c r="P21" s="11"/>
      <c r="Q21" s="2" t="s">
        <v>40</v>
      </c>
      <c r="R21" s="14">
        <v>550</v>
      </c>
      <c r="T21" s="11"/>
      <c r="U21" s="2" t="s">
        <v>40</v>
      </c>
      <c r="V21" s="14">
        <v>100000</v>
      </c>
      <c r="X21" s="11"/>
      <c r="Y21" s="2" t="s">
        <v>40</v>
      </c>
      <c r="Z21" s="14">
        <v>1000000</v>
      </c>
      <c r="AB21" s="11"/>
      <c r="AC21" s="2" t="s">
        <v>40</v>
      </c>
      <c r="AD21" s="14">
        <v>750000</v>
      </c>
      <c r="AF21" s="11"/>
      <c r="AG21" s="2" t="s">
        <v>40</v>
      </c>
      <c r="AH21" s="14">
        <v>10000</v>
      </c>
      <c r="AJ21" s="11"/>
      <c r="AK21" s="2" t="s">
        <v>40</v>
      </c>
      <c r="AL21" s="14">
        <v>7000</v>
      </c>
      <c r="AN21" s="11"/>
      <c r="AO21" s="2" t="s">
        <v>40</v>
      </c>
      <c r="AP21" s="14">
        <v>17600</v>
      </c>
      <c r="AR21" s="11"/>
    </row>
    <row r="22" spans="1:44" s="2" customFormat="1" ht="18.75" x14ac:dyDescent="0.25">
      <c r="A22" s="2" t="s">
        <v>44</v>
      </c>
      <c r="B22" s="14">
        <f>products!$B$5</f>
        <v>10</v>
      </c>
      <c r="D22" s="11"/>
      <c r="E22" s="2" t="s">
        <v>44</v>
      </c>
      <c r="F22" s="14">
        <f>products!$B$6</f>
        <v>100</v>
      </c>
      <c r="H22" s="11"/>
      <c r="I22" s="2" t="s">
        <v>44</v>
      </c>
      <c r="J22" s="14">
        <f>products!$B$10</f>
        <v>50</v>
      </c>
      <c r="L22" s="11"/>
      <c r="M22" s="2" t="s">
        <v>44</v>
      </c>
      <c r="N22" s="14">
        <f>products!$B$30</f>
        <v>800</v>
      </c>
      <c r="P22" s="11"/>
      <c r="Q22" s="2" t="s">
        <v>44</v>
      </c>
      <c r="R22" s="14">
        <f>products!$B$15</f>
        <v>5</v>
      </c>
      <c r="T22" s="11"/>
      <c r="U22" s="2" t="s">
        <v>44</v>
      </c>
      <c r="V22" s="14">
        <f>products!$B$3</f>
        <v>45</v>
      </c>
      <c r="X22" s="11"/>
      <c r="Y22" s="2" t="s">
        <v>44</v>
      </c>
      <c r="Z22" s="14">
        <f>products!$B$19</f>
        <v>50</v>
      </c>
      <c r="AB22" s="11"/>
      <c r="AC22" s="2" t="s">
        <v>44</v>
      </c>
      <c r="AD22" s="14">
        <f>products!$B$17</f>
        <v>10</v>
      </c>
      <c r="AF22" s="11"/>
      <c r="AG22" s="2" t="s">
        <v>44</v>
      </c>
      <c r="AH22" s="14">
        <f>products!$B$2</f>
        <v>200</v>
      </c>
      <c r="AJ22" s="11"/>
      <c r="AK22" s="2" t="s">
        <v>44</v>
      </c>
      <c r="AL22" s="14">
        <f>products!$B$18</f>
        <v>500</v>
      </c>
      <c r="AN22" s="11"/>
      <c r="AO22" s="2" t="s">
        <v>44</v>
      </c>
      <c r="AP22" s="14">
        <f>products!$B$34</f>
        <v>5</v>
      </c>
      <c r="AR22" s="11"/>
    </row>
    <row r="23" spans="1:44" s="2" customFormat="1" ht="18.75" x14ac:dyDescent="0.25">
      <c r="A23" s="2" t="s">
        <v>6</v>
      </c>
      <c r="B23" s="14">
        <f>B22*B21</f>
        <v>200000</v>
      </c>
      <c r="C23" s="5">
        <f>((B23/B19)*100)-100</f>
        <v>-98.862343572241187</v>
      </c>
      <c r="D23" s="3"/>
      <c r="E23" s="2" t="s">
        <v>6</v>
      </c>
      <c r="F23" s="14">
        <f>F22*F21</f>
        <v>1000</v>
      </c>
      <c r="G23" s="5">
        <f>((F23/F19)*100)-100</f>
        <v>-99.964209019327129</v>
      </c>
      <c r="H23" s="3"/>
      <c r="I23" s="2" t="s">
        <v>6</v>
      </c>
      <c r="J23" s="14">
        <f>J22*J21</f>
        <v>50</v>
      </c>
      <c r="K23" s="5">
        <f>((J23/J19)*100)-100</f>
        <v>-99.998534616032771</v>
      </c>
      <c r="L23" s="3"/>
      <c r="M23" s="2" t="s">
        <v>6</v>
      </c>
      <c r="N23" s="14">
        <f>N22*N21</f>
        <v>400000</v>
      </c>
      <c r="O23" s="5">
        <f>((N23/N19)*100)-100</f>
        <v>36.518771331058019</v>
      </c>
      <c r="P23" s="3"/>
      <c r="Q23" s="2" t="s">
        <v>6</v>
      </c>
      <c r="R23" s="14">
        <f>R22*R21</f>
        <v>2750</v>
      </c>
      <c r="S23" s="5">
        <f>((R23/R19)*100)-100</f>
        <v>-99.472573839662445</v>
      </c>
      <c r="T23" s="3"/>
      <c r="U23" s="2" t="s">
        <v>6</v>
      </c>
      <c r="V23" s="14">
        <f>V22*V21</f>
        <v>4500000</v>
      </c>
      <c r="W23" s="5">
        <f>((V23/V19)*100)-100</f>
        <v>20.967741935483872</v>
      </c>
      <c r="X23" s="3"/>
      <c r="Y23" s="2" t="s">
        <v>6</v>
      </c>
      <c r="Z23" s="14">
        <f>Z22*Z21</f>
        <v>50000000</v>
      </c>
      <c r="AA23" s="5">
        <f>((Z23/Z19)*100)-100</f>
        <v>-95.566904280597228</v>
      </c>
      <c r="AB23" s="3"/>
      <c r="AC23" s="2" t="s">
        <v>6</v>
      </c>
      <c r="AD23" s="14">
        <f>AD22*AD21</f>
        <v>7500000</v>
      </c>
      <c r="AE23" s="5">
        <f>((AD23/AD19)*100)-100</f>
        <v>-99.002579993084552</v>
      </c>
      <c r="AF23" s="3"/>
      <c r="AG23" s="2" t="s">
        <v>6</v>
      </c>
      <c r="AH23" s="14">
        <f>AH22*AH21</f>
        <v>2000000</v>
      </c>
      <c r="AI23" s="5">
        <f>((AH23/AH19)*100)-100</f>
        <v>98.019801980198025</v>
      </c>
      <c r="AJ23" s="4"/>
      <c r="AK23" s="2" t="s">
        <v>6</v>
      </c>
      <c r="AL23" s="14">
        <f>AL22*AL21</f>
        <v>3500000</v>
      </c>
      <c r="AM23" s="5">
        <f>((AL23/AL19)*100)-100</f>
        <v>84.794086589229124</v>
      </c>
      <c r="AN23" s="4"/>
      <c r="AO23" s="2" t="s">
        <v>6</v>
      </c>
      <c r="AP23" s="14">
        <f>AP22*AP21</f>
        <v>88000</v>
      </c>
      <c r="AQ23" s="5">
        <f>((AP23/AP19)*100)-100</f>
        <v>-93.519882179675989</v>
      </c>
      <c r="AR23" s="4"/>
    </row>
    <row r="24" spans="1:44" s="7" customFormat="1" x14ac:dyDescent="0.25"/>
    <row r="25" spans="1:44" s="7" customFormat="1" x14ac:dyDescent="0.25"/>
    <row r="26" spans="1:44" s="7" customFormat="1" x14ac:dyDescent="0.25"/>
    <row r="27" spans="1:44" ht="18.75" x14ac:dyDescent="0.25">
      <c r="A27" s="20" t="s">
        <v>30</v>
      </c>
      <c r="B27" s="20"/>
      <c r="C27" s="20"/>
      <c r="D27" s="4"/>
      <c r="E27" s="20" t="s">
        <v>35</v>
      </c>
      <c r="F27" s="20"/>
      <c r="G27" s="20"/>
      <c r="H27" s="4"/>
    </row>
    <row r="28" spans="1:44" ht="18.75" x14ac:dyDescent="0.25">
      <c r="A28" s="1" t="s">
        <v>31</v>
      </c>
      <c r="B28" s="1">
        <v>1</v>
      </c>
      <c r="C28" s="1">
        <v>25000</v>
      </c>
      <c r="D28" s="4"/>
      <c r="E28" s="1" t="s">
        <v>36</v>
      </c>
      <c r="F28" s="1">
        <v>2</v>
      </c>
      <c r="G28" s="1">
        <v>500</v>
      </c>
      <c r="H28" s="4"/>
    </row>
    <row r="29" spans="1:44" ht="18.75" x14ac:dyDescent="0.25">
      <c r="D29" s="4"/>
      <c r="E29" s="1" t="s">
        <v>37</v>
      </c>
      <c r="F29" s="1">
        <v>1</v>
      </c>
      <c r="G29" s="1">
        <v>150</v>
      </c>
      <c r="H29" s="4"/>
    </row>
    <row r="30" spans="1:44" ht="18.75" x14ac:dyDescent="0.25">
      <c r="D30" s="4"/>
      <c r="H30" s="4"/>
    </row>
    <row r="31" spans="1:44" ht="18.75" x14ac:dyDescent="0.25">
      <c r="D31" s="4"/>
      <c r="H31" s="4"/>
    </row>
    <row r="32" spans="1:44" ht="18.75" x14ac:dyDescent="0.25">
      <c r="A32" s="1" t="s">
        <v>8</v>
      </c>
      <c r="B32" s="1">
        <v>3000</v>
      </c>
      <c r="C32" s="1">
        <v>320</v>
      </c>
      <c r="D32" s="4"/>
      <c r="E32" s="1" t="s">
        <v>8</v>
      </c>
      <c r="F32" s="1">
        <v>3000</v>
      </c>
      <c r="G32" s="1">
        <v>320</v>
      </c>
      <c r="H32" s="4"/>
    </row>
    <row r="33" spans="1:16" ht="18.75" x14ac:dyDescent="0.25">
      <c r="A33" s="1" t="s">
        <v>9</v>
      </c>
      <c r="B33" s="1">
        <v>500</v>
      </c>
      <c r="C33" s="1">
        <v>2000</v>
      </c>
      <c r="D33" s="4"/>
      <c r="E33" s="1" t="s">
        <v>9</v>
      </c>
      <c r="F33" s="1">
        <v>500</v>
      </c>
      <c r="G33" s="1">
        <v>2000</v>
      </c>
      <c r="H33" s="4"/>
    </row>
    <row r="34" spans="1:16" ht="18.75" x14ac:dyDescent="0.25">
      <c r="A34" s="1" t="s">
        <v>10</v>
      </c>
      <c r="B34" s="1">
        <v>250</v>
      </c>
      <c r="C34" s="1">
        <v>4000</v>
      </c>
      <c r="D34" s="4"/>
      <c r="E34" s="1" t="s">
        <v>10</v>
      </c>
      <c r="F34" s="1">
        <v>250</v>
      </c>
      <c r="G34" s="1">
        <v>4000</v>
      </c>
      <c r="H34" s="4"/>
    </row>
    <row r="35" spans="1:16" ht="18.75" x14ac:dyDescent="0.25">
      <c r="A35" s="2" t="s">
        <v>34</v>
      </c>
      <c r="B35" s="2">
        <f>C28*B28+C29*B29+C30*B30+C31*B31+C32*B32+C33*B33+C34*B34</f>
        <v>2985000</v>
      </c>
      <c r="C35" s="2"/>
      <c r="D35" s="4"/>
      <c r="E35" s="2" t="s">
        <v>34</v>
      </c>
      <c r="F35" s="2">
        <f>G28*F28+G29*F29+G30*F30+G31*F31+G32*F32+G33*F33+G34*F34</f>
        <v>2961150</v>
      </c>
      <c r="G35" s="2"/>
      <c r="H35" s="4"/>
    </row>
    <row r="36" spans="1:16" ht="18.75" x14ac:dyDescent="0.25">
      <c r="A36" s="2" t="s">
        <v>32</v>
      </c>
      <c r="B36" s="2">
        <v>5000</v>
      </c>
      <c r="C36" s="2"/>
      <c r="D36" s="4"/>
      <c r="E36" s="2" t="s">
        <v>32</v>
      </c>
      <c r="F36" s="2">
        <v>100</v>
      </c>
      <c r="G36" s="2"/>
      <c r="H36" s="4"/>
    </row>
    <row r="37" spans="1:16" ht="18.75" x14ac:dyDescent="0.25">
      <c r="A37" s="2" t="s">
        <v>33</v>
      </c>
      <c r="B37" s="8">
        <f>(B35/B36)*1.1</f>
        <v>656.7</v>
      </c>
      <c r="C37" s="2"/>
      <c r="D37" s="4"/>
      <c r="E37" s="2" t="s">
        <v>33</v>
      </c>
      <c r="F37" s="8">
        <f>(F35/F36)*1.1</f>
        <v>32572.65</v>
      </c>
      <c r="G37" s="2"/>
      <c r="H37" s="4"/>
    </row>
    <row r="38" spans="1:16" ht="18.75" x14ac:dyDescent="0.25">
      <c r="A38" s="2" t="s">
        <v>6</v>
      </c>
      <c r="B38" s="2">
        <f>B37*B36</f>
        <v>3283500</v>
      </c>
      <c r="C38" s="5">
        <f>((B38/B35)*100)-100</f>
        <v>10.000000000000014</v>
      </c>
      <c r="D38" s="4"/>
      <c r="E38" s="2" t="s">
        <v>6</v>
      </c>
      <c r="F38" s="2">
        <f>F37*F36</f>
        <v>3257265</v>
      </c>
      <c r="G38" s="5">
        <f>((F38/F35)*100)-100</f>
        <v>10.000000000000014</v>
      </c>
      <c r="H38" s="4"/>
    </row>
    <row r="39" spans="1:16" s="7" customFormat="1" x14ac:dyDescent="0.25"/>
    <row r="40" spans="1:16" s="7" customFormat="1" x14ac:dyDescent="0.25"/>
    <row r="41" spans="1:16" s="7" customFormat="1" x14ac:dyDescent="0.25"/>
    <row r="42" spans="1:16" ht="18.75" x14ac:dyDescent="0.25">
      <c r="A42" s="20" t="s">
        <v>24</v>
      </c>
      <c r="B42" s="20"/>
      <c r="C42" s="20"/>
      <c r="D42" s="6"/>
      <c r="E42" s="20" t="s">
        <v>25</v>
      </c>
      <c r="F42" s="20"/>
      <c r="G42" s="20"/>
      <c r="H42" s="9"/>
      <c r="I42" s="20" t="s">
        <v>38</v>
      </c>
      <c r="J42" s="20"/>
      <c r="K42" s="20"/>
      <c r="L42" s="9"/>
      <c r="M42" s="20" t="s">
        <v>39</v>
      </c>
      <c r="N42" s="20"/>
      <c r="O42" s="20"/>
      <c r="P42" s="10"/>
    </row>
    <row r="43" spans="1:16" ht="18.75" x14ac:dyDescent="0.25">
      <c r="D43" s="6"/>
      <c r="H43" s="9"/>
      <c r="L43" s="9"/>
      <c r="P43" s="10"/>
    </row>
    <row r="44" spans="1:16" ht="18.75" x14ac:dyDescent="0.25">
      <c r="D44" s="6"/>
      <c r="H44" s="9"/>
      <c r="L44" s="9"/>
      <c r="P44" s="10"/>
    </row>
    <row r="45" spans="1:16" ht="18.75" x14ac:dyDescent="0.25">
      <c r="D45" s="6"/>
      <c r="H45" s="9"/>
      <c r="L45" s="9"/>
      <c r="P45" s="10"/>
    </row>
    <row r="46" spans="1:16" ht="18.75" x14ac:dyDescent="0.25">
      <c r="D46" s="6"/>
      <c r="H46" s="9"/>
      <c r="L46" s="9"/>
      <c r="P46" s="10"/>
    </row>
    <row r="47" spans="1:16" ht="18.75" x14ac:dyDescent="0.25">
      <c r="A47" s="1" t="s">
        <v>8</v>
      </c>
      <c r="B47" s="1">
        <v>475</v>
      </c>
      <c r="C47" s="1">
        <f>64/1000</f>
        <v>6.4000000000000001E-2</v>
      </c>
      <c r="D47" s="6"/>
      <c r="E47" s="1" t="s">
        <v>8</v>
      </c>
      <c r="F47" s="1">
        <v>360</v>
      </c>
      <c r="G47" s="1">
        <f>64/1000</f>
        <v>6.4000000000000001E-2</v>
      </c>
      <c r="H47" s="9"/>
      <c r="I47" s="1" t="s">
        <v>8</v>
      </c>
      <c r="J47" s="1">
        <v>425</v>
      </c>
      <c r="K47" s="1">
        <f>64/1000</f>
        <v>6.4000000000000001E-2</v>
      </c>
      <c r="L47" s="9"/>
      <c r="M47" s="1" t="s">
        <v>8</v>
      </c>
      <c r="N47" s="1">
        <v>110</v>
      </c>
      <c r="O47" s="1">
        <f>64/1000</f>
        <v>6.4000000000000001E-2</v>
      </c>
      <c r="P47" s="10"/>
    </row>
    <row r="48" spans="1:16" ht="18.75" x14ac:dyDescent="0.25">
      <c r="A48" s="1" t="s">
        <v>9</v>
      </c>
      <c r="B48" s="1">
        <v>20</v>
      </c>
      <c r="C48" s="1">
        <f>400/1000</f>
        <v>0.4</v>
      </c>
      <c r="D48" s="6"/>
      <c r="E48" s="1" t="s">
        <v>9</v>
      </c>
      <c r="F48" s="1">
        <v>15</v>
      </c>
      <c r="G48" s="1">
        <f>400/1000</f>
        <v>0.4</v>
      </c>
      <c r="H48" s="9"/>
      <c r="I48" s="1" t="s">
        <v>9</v>
      </c>
      <c r="J48" s="1">
        <v>5</v>
      </c>
      <c r="K48" s="1">
        <f>400/1000</f>
        <v>0.4</v>
      </c>
      <c r="L48" s="9"/>
      <c r="M48" s="1" t="s">
        <v>9</v>
      </c>
      <c r="N48" s="1">
        <v>2</v>
      </c>
      <c r="O48" s="1">
        <f>400/1000</f>
        <v>0.4</v>
      </c>
      <c r="P48" s="10"/>
    </row>
    <row r="49" spans="1:16" ht="18.75" x14ac:dyDescent="0.25">
      <c r="A49" s="1" t="s">
        <v>10</v>
      </c>
      <c r="B49" s="1">
        <v>10</v>
      </c>
      <c r="C49" s="1">
        <f>2000/1000</f>
        <v>2</v>
      </c>
      <c r="D49" s="6"/>
      <c r="E49" s="1" t="s">
        <v>10</v>
      </c>
      <c r="F49" s="1">
        <v>10</v>
      </c>
      <c r="G49" s="1">
        <f>2000/1000</f>
        <v>2</v>
      </c>
      <c r="H49" s="9"/>
      <c r="I49" s="1" t="s">
        <v>10</v>
      </c>
      <c r="J49" s="1">
        <v>1</v>
      </c>
      <c r="K49" s="1">
        <f>2000/1000</f>
        <v>2</v>
      </c>
      <c r="L49" s="9"/>
      <c r="M49" s="1" t="s">
        <v>10</v>
      </c>
      <c r="N49" s="1">
        <v>0</v>
      </c>
      <c r="O49" s="1">
        <f>2000/1000</f>
        <v>2</v>
      </c>
      <c r="P49" s="10"/>
    </row>
    <row r="50" spans="1:16" ht="18.75" x14ac:dyDescent="0.25">
      <c r="A50" s="2" t="s">
        <v>5</v>
      </c>
      <c r="B50" s="2">
        <f>C43*B43+C44*B44+C45*B45+C46*B46+C47*B47+C48*B48+C49*B49</f>
        <v>58.400000000000006</v>
      </c>
      <c r="C50" s="2"/>
      <c r="D50" s="6"/>
      <c r="E50" s="2" t="s">
        <v>5</v>
      </c>
      <c r="F50" s="2">
        <f>G43*F43+G44*F44+G45*F45+G46*F46+G47*F47+G48*F48+G49*F49</f>
        <v>49.04</v>
      </c>
      <c r="G50" s="2"/>
      <c r="H50" s="9"/>
      <c r="I50" s="2" t="s">
        <v>5</v>
      </c>
      <c r="J50" s="2">
        <f>K43*J43+K44*J44+K45*J45+K46*J46+K47*J47+K48*J48+K49*J49</f>
        <v>31.2</v>
      </c>
      <c r="K50" s="2"/>
      <c r="L50" s="9"/>
      <c r="M50" s="2" t="s">
        <v>5</v>
      </c>
      <c r="N50" s="2">
        <f>O43*N43+O44*N44+O45*N45+O46*N46+O47*N47+O48*N48+O49*N49</f>
        <v>7.84</v>
      </c>
      <c r="O50" s="2"/>
      <c r="P50" s="10"/>
    </row>
    <row r="51" spans="1:16" ht="18.75" x14ac:dyDescent="0.25">
      <c r="A51" s="2" t="s">
        <v>6</v>
      </c>
      <c r="B51" s="2">
        <f>30*2</f>
        <v>60</v>
      </c>
      <c r="C51" s="5">
        <f>((B51/B50)*100)-100</f>
        <v>2.7397260273972535</v>
      </c>
      <c r="D51" s="6"/>
      <c r="E51" s="2" t="s">
        <v>6</v>
      </c>
      <c r="F51" s="2">
        <v>50</v>
      </c>
      <c r="G51" s="5">
        <f>((F51/F50)*100)-100</f>
        <v>1.9575856443719459</v>
      </c>
      <c r="H51" s="9"/>
      <c r="I51" s="2" t="s">
        <v>6</v>
      </c>
      <c r="J51" s="2">
        <f>8*4</f>
        <v>32</v>
      </c>
      <c r="K51" s="5">
        <f>((J51/J50)*100)-100</f>
        <v>2.5641025641025834</v>
      </c>
      <c r="L51" s="9"/>
      <c r="M51" s="2" t="s">
        <v>6</v>
      </c>
      <c r="N51" s="2">
        <f>2*4</f>
        <v>8</v>
      </c>
      <c r="O51" s="5">
        <f>((N51/N50)*100)-100</f>
        <v>2.0408163265306172</v>
      </c>
      <c r="P51" s="10"/>
    </row>
  </sheetData>
  <mergeCells count="17">
    <mergeCell ref="AC1:AE1"/>
    <mergeCell ref="E42:G42"/>
    <mergeCell ref="I42:K42"/>
    <mergeCell ref="M42:O42"/>
    <mergeCell ref="A42:C42"/>
    <mergeCell ref="AO1:AQ1"/>
    <mergeCell ref="A27:C27"/>
    <mergeCell ref="E27:G27"/>
    <mergeCell ref="E1:G1"/>
    <mergeCell ref="A1:C1"/>
    <mergeCell ref="I1:K1"/>
    <mergeCell ref="AG1:AI1"/>
    <mergeCell ref="AK1:AM1"/>
    <mergeCell ref="M1:O1"/>
    <mergeCell ref="Q1:S1"/>
    <mergeCell ref="U1:W1"/>
    <mergeCell ref="Y1:AA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E544-FE9F-4C60-8F3C-DAD1BCC1A66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36A6-9B8E-48B6-B699-635C8A780F6B}">
  <dimension ref="A2:B35"/>
  <sheetViews>
    <sheetView tabSelected="1" workbookViewId="0">
      <selection activeCell="B3" sqref="B3"/>
    </sheetView>
  </sheetViews>
  <sheetFormatPr defaultRowHeight="15" x14ac:dyDescent="0.25"/>
  <cols>
    <col min="1" max="1" width="20.42578125" bestFit="1" customWidth="1"/>
    <col min="2" max="2" width="9.140625" style="16"/>
  </cols>
  <sheetData>
    <row r="2" spans="1:2" x14ac:dyDescent="0.25">
      <c r="A2" s="1" t="s">
        <v>55</v>
      </c>
      <c r="B2" s="15">
        <v>200</v>
      </c>
    </row>
    <row r="3" spans="1:2" x14ac:dyDescent="0.25">
      <c r="A3" s="1" t="s">
        <v>68</v>
      </c>
      <c r="B3" s="15">
        <v>45</v>
      </c>
    </row>
    <row r="4" spans="1:2" x14ac:dyDescent="0.25">
      <c r="A4" s="1" t="s">
        <v>52</v>
      </c>
      <c r="B4" s="15">
        <v>50</v>
      </c>
    </row>
    <row r="5" spans="1:2" x14ac:dyDescent="0.25">
      <c r="A5" s="1" t="s">
        <v>50</v>
      </c>
      <c r="B5" s="15">
        <v>10</v>
      </c>
    </row>
    <row r="6" spans="1:2" x14ac:dyDescent="0.25">
      <c r="A6" s="1" t="s">
        <v>73</v>
      </c>
      <c r="B6" s="15">
        <v>100</v>
      </c>
    </row>
    <row r="7" spans="1:2" x14ac:dyDescent="0.25">
      <c r="A7" s="1" t="s">
        <v>13</v>
      </c>
      <c r="B7" s="15">
        <v>500</v>
      </c>
    </row>
    <row r="8" spans="1:2" x14ac:dyDescent="0.25">
      <c r="A8" s="1" t="s">
        <v>16</v>
      </c>
      <c r="B8" s="15">
        <v>30</v>
      </c>
    </row>
    <row r="9" spans="1:2" x14ac:dyDescent="0.25">
      <c r="A9" s="1" t="s">
        <v>70</v>
      </c>
      <c r="B9" s="15">
        <v>2</v>
      </c>
    </row>
    <row r="10" spans="1:2" x14ac:dyDescent="0.25">
      <c r="A10" s="1" t="s">
        <v>58</v>
      </c>
      <c r="B10" s="15">
        <v>50</v>
      </c>
    </row>
    <row r="11" spans="1:2" x14ac:dyDescent="0.25">
      <c r="A11" s="1" t="s">
        <v>57</v>
      </c>
      <c r="B11" s="15">
        <v>3</v>
      </c>
    </row>
    <row r="12" spans="1:2" x14ac:dyDescent="0.25">
      <c r="A12" s="1" t="s">
        <v>62</v>
      </c>
      <c r="B12" s="15">
        <v>6</v>
      </c>
    </row>
    <row r="13" spans="1:2" x14ac:dyDescent="0.25">
      <c r="A13" s="1" t="s">
        <v>51</v>
      </c>
      <c r="B13" s="15">
        <v>10</v>
      </c>
    </row>
    <row r="14" spans="1:2" x14ac:dyDescent="0.25">
      <c r="A14" s="1" t="s">
        <v>17</v>
      </c>
      <c r="B14" s="15">
        <v>150</v>
      </c>
    </row>
    <row r="15" spans="1:2" x14ac:dyDescent="0.25">
      <c r="A15" s="1" t="s">
        <v>63</v>
      </c>
      <c r="B15" s="15">
        <v>5</v>
      </c>
    </row>
    <row r="16" spans="1:2" x14ac:dyDescent="0.25">
      <c r="A16" s="1" t="s">
        <v>61</v>
      </c>
      <c r="B16" s="15">
        <v>5</v>
      </c>
    </row>
    <row r="17" spans="1:2" x14ac:dyDescent="0.25">
      <c r="A17" s="1" t="s">
        <v>15</v>
      </c>
      <c r="B17" s="15">
        <v>10</v>
      </c>
    </row>
    <row r="18" spans="1:2" x14ac:dyDescent="0.25">
      <c r="A18" s="1" t="s">
        <v>65</v>
      </c>
      <c r="B18" s="15">
        <v>500</v>
      </c>
    </row>
    <row r="19" spans="1:2" x14ac:dyDescent="0.25">
      <c r="A19" s="1" t="s">
        <v>74</v>
      </c>
      <c r="B19" s="15">
        <v>50</v>
      </c>
    </row>
    <row r="20" spans="1:2" x14ac:dyDescent="0.25">
      <c r="A20" s="1" t="s">
        <v>53</v>
      </c>
      <c r="B20" s="15">
        <v>16</v>
      </c>
    </row>
    <row r="21" spans="1:2" x14ac:dyDescent="0.25">
      <c r="A21" s="1" t="s">
        <v>72</v>
      </c>
      <c r="B21" s="15">
        <v>250</v>
      </c>
    </row>
    <row r="22" spans="1:2" x14ac:dyDescent="0.25">
      <c r="A22" s="1" t="s">
        <v>14</v>
      </c>
      <c r="B22" s="15">
        <v>35</v>
      </c>
    </row>
    <row r="23" spans="1:2" x14ac:dyDescent="0.25">
      <c r="A23" s="1" t="s">
        <v>47</v>
      </c>
      <c r="B23" s="15">
        <v>300000</v>
      </c>
    </row>
    <row r="24" spans="1:2" x14ac:dyDescent="0.25">
      <c r="A24" s="1" t="s">
        <v>54</v>
      </c>
      <c r="B24" s="15">
        <v>77</v>
      </c>
    </row>
    <row r="25" spans="1:2" x14ac:dyDescent="0.25">
      <c r="A25" s="1" t="s">
        <v>56</v>
      </c>
      <c r="B25" s="15">
        <v>48</v>
      </c>
    </row>
    <row r="26" spans="1:2" x14ac:dyDescent="0.25">
      <c r="A26" s="1" t="s">
        <v>59</v>
      </c>
      <c r="B26" s="15">
        <v>3</v>
      </c>
    </row>
    <row r="27" spans="1:2" x14ac:dyDescent="0.25">
      <c r="A27" s="1" t="s">
        <v>48</v>
      </c>
      <c r="B27" s="15">
        <v>3500000</v>
      </c>
    </row>
    <row r="28" spans="1:2" x14ac:dyDescent="0.25">
      <c r="A28" s="1" t="s">
        <v>69</v>
      </c>
      <c r="B28" s="15">
        <v>10</v>
      </c>
    </row>
    <row r="29" spans="1:2" x14ac:dyDescent="0.25">
      <c r="A29" s="1" t="s">
        <v>71</v>
      </c>
      <c r="B29" s="15">
        <v>175</v>
      </c>
    </row>
    <row r="30" spans="1:2" x14ac:dyDescent="0.25">
      <c r="A30" s="1" t="s">
        <v>67</v>
      </c>
      <c r="B30" s="15">
        <v>800</v>
      </c>
    </row>
    <row r="31" spans="1:2" x14ac:dyDescent="0.25">
      <c r="A31" s="1" t="s">
        <v>64</v>
      </c>
      <c r="B31" s="15">
        <v>40</v>
      </c>
    </row>
    <row r="32" spans="1:2" x14ac:dyDescent="0.25">
      <c r="A32" s="1" t="s">
        <v>66</v>
      </c>
      <c r="B32" s="15">
        <v>5000</v>
      </c>
    </row>
    <row r="33" spans="1:2" x14ac:dyDescent="0.25">
      <c r="A33" s="1" t="s">
        <v>46</v>
      </c>
      <c r="B33" s="15">
        <v>1500</v>
      </c>
    </row>
    <row r="34" spans="1:2" x14ac:dyDescent="0.25">
      <c r="A34" s="1" t="s">
        <v>49</v>
      </c>
      <c r="B34" s="15">
        <v>5</v>
      </c>
    </row>
    <row r="35" spans="1:2" x14ac:dyDescent="0.25">
      <c r="A35" s="1" t="s">
        <v>60</v>
      </c>
      <c r="B35" s="15">
        <v>5</v>
      </c>
    </row>
  </sheetData>
  <autoFilter ref="A1:B1" xr:uid="{06BEDF24-D69E-4483-8182-C44919C704C6}">
    <sortState xmlns:xlrd2="http://schemas.microsoft.com/office/spreadsheetml/2017/richdata2" ref="A2:B35">
      <sortCondition ref="A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2020-06-21T02:17:06Z</dcterms:created>
  <dcterms:modified xsi:type="dcterms:W3CDTF">2021-02-11T17:37:09Z</dcterms:modified>
</cp:coreProperties>
</file>