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geco\Documents\ISS Service Request\"/>
    </mc:Choice>
  </mc:AlternateContent>
  <xr:revisionPtr revIDLastSave="0" documentId="13_ncr:1_{984FB8FD-D7B3-4A1D-8345-48330ED6C00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RAW" sheetId="7" r:id="rId1"/>
    <sheet name="RAW DATA" sheetId="4" state="hidden" r:id="rId2"/>
    <sheet name="KPI_TRT" sheetId="2" r:id="rId3"/>
    <sheet name="KPI_FRT" sheetId="5" r:id="rId4"/>
    <sheet name="KPI_ART" sheetId="6" r:id="rId5"/>
    <sheet name="Additional Statistics" sheetId="3" r:id="rId6"/>
  </sheets>
  <definedNames>
    <definedName name="_xlnm._FilterDatabase" localSheetId="0" hidden="1">RAW!$H$1:$H$382</definedName>
    <definedName name="_xlnm._FilterDatabase" localSheetId="1" hidden="1">'RAW DATA'!$H$1:$H$507</definedName>
  </definedNames>
  <calcPr calcId="181029"/>
</workbook>
</file>

<file path=xl/calcChain.xml><?xml version="1.0" encoding="utf-8"?>
<calcChain xmlns="http://schemas.openxmlformats.org/spreadsheetml/2006/main">
  <c r="C14" i="3" l="1"/>
  <c r="C15" i="3"/>
  <c r="C16" i="3"/>
  <c r="C13" i="5"/>
  <c r="C12" i="5"/>
  <c r="Q2" i="4"/>
  <c r="M2" i="7"/>
  <c r="L2" i="7"/>
  <c r="P2" i="4"/>
  <c r="D13" i="2" l="1"/>
  <c r="C13" i="2"/>
  <c r="C15" i="2" l="1"/>
  <c r="C14" i="2"/>
  <c r="C16" i="2" s="1"/>
  <c r="P197" i="4" l="1"/>
  <c r="Q197" i="4"/>
  <c r="R197" i="4"/>
  <c r="S197" i="4"/>
  <c r="A507" i="4"/>
  <c r="T197" i="4" l="1"/>
  <c r="C12" i="3" l="1"/>
  <c r="C13" i="3"/>
  <c r="C6" i="3"/>
  <c r="C9" i="3"/>
  <c r="R2" i="4"/>
  <c r="S2" i="4"/>
  <c r="P3" i="4"/>
  <c r="Q3" i="4"/>
  <c r="R3" i="4"/>
  <c r="S3" i="4"/>
  <c r="P4" i="4"/>
  <c r="T4" i="4" s="1"/>
  <c r="Q4" i="4"/>
  <c r="R4" i="4"/>
  <c r="P5" i="4"/>
  <c r="Q5" i="4"/>
  <c r="R5" i="4"/>
  <c r="S5" i="4"/>
  <c r="P6" i="4"/>
  <c r="Q6" i="4"/>
  <c r="R6" i="4"/>
  <c r="S6" i="4"/>
  <c r="P7" i="4"/>
  <c r="Q7" i="4"/>
  <c r="R7" i="4"/>
  <c r="S7" i="4"/>
  <c r="P8" i="4"/>
  <c r="Q8" i="4"/>
  <c r="R8" i="4"/>
  <c r="S8" i="4"/>
  <c r="P9" i="4"/>
  <c r="Q9" i="4"/>
  <c r="R9" i="4"/>
  <c r="S9" i="4"/>
  <c r="P10" i="4"/>
  <c r="Q10" i="4"/>
  <c r="R10" i="4"/>
  <c r="S10" i="4"/>
  <c r="P11" i="4"/>
  <c r="Q11" i="4"/>
  <c r="R11" i="4"/>
  <c r="S11" i="4"/>
  <c r="P12" i="4"/>
  <c r="Q12" i="4"/>
  <c r="R12" i="4"/>
  <c r="S12" i="4"/>
  <c r="P13" i="4"/>
  <c r="Q13" i="4"/>
  <c r="R13" i="4"/>
  <c r="S13" i="4"/>
  <c r="P14" i="4"/>
  <c r="Q14" i="4"/>
  <c r="R14" i="4"/>
  <c r="S14" i="4"/>
  <c r="P15" i="4"/>
  <c r="Q15" i="4"/>
  <c r="R15" i="4"/>
  <c r="S15" i="4"/>
  <c r="P16" i="4"/>
  <c r="Q16" i="4"/>
  <c r="R16" i="4"/>
  <c r="S16" i="4"/>
  <c r="P17" i="4"/>
  <c r="Q17" i="4"/>
  <c r="R17" i="4"/>
  <c r="S17" i="4"/>
  <c r="P18" i="4"/>
  <c r="Q18" i="4"/>
  <c r="R18" i="4"/>
  <c r="S18" i="4"/>
  <c r="P19" i="4"/>
  <c r="Q19" i="4"/>
  <c r="R19" i="4"/>
  <c r="S19" i="4"/>
  <c r="P20" i="4"/>
  <c r="Q20" i="4"/>
  <c r="R20" i="4"/>
  <c r="S20" i="4"/>
  <c r="P21" i="4"/>
  <c r="Q21" i="4"/>
  <c r="R21" i="4"/>
  <c r="S21" i="4"/>
  <c r="P22" i="4"/>
  <c r="Q22" i="4"/>
  <c r="R22" i="4"/>
  <c r="S22" i="4"/>
  <c r="P23" i="4"/>
  <c r="Q23" i="4"/>
  <c r="R23" i="4"/>
  <c r="S23" i="4"/>
  <c r="P24" i="4"/>
  <c r="Q24" i="4"/>
  <c r="R24" i="4"/>
  <c r="S24" i="4"/>
  <c r="P25" i="4"/>
  <c r="Q25" i="4"/>
  <c r="R25" i="4"/>
  <c r="S25" i="4"/>
  <c r="P26" i="4"/>
  <c r="Q26" i="4"/>
  <c r="R26" i="4"/>
  <c r="S26" i="4"/>
  <c r="P27" i="4"/>
  <c r="Q27" i="4"/>
  <c r="R27" i="4"/>
  <c r="S27" i="4"/>
  <c r="P28" i="4"/>
  <c r="Q28" i="4"/>
  <c r="R28" i="4"/>
  <c r="S28" i="4"/>
  <c r="P29" i="4"/>
  <c r="Q29" i="4"/>
  <c r="R29" i="4"/>
  <c r="S29" i="4"/>
  <c r="P30" i="4"/>
  <c r="Q30" i="4"/>
  <c r="R30" i="4"/>
  <c r="S30" i="4"/>
  <c r="P31" i="4"/>
  <c r="Q31" i="4"/>
  <c r="R31" i="4"/>
  <c r="S31" i="4"/>
  <c r="P32" i="4"/>
  <c r="Q32" i="4"/>
  <c r="R32" i="4"/>
  <c r="S32" i="4"/>
  <c r="P33" i="4"/>
  <c r="T33" i="4" s="1"/>
  <c r="Q33" i="4"/>
  <c r="R33" i="4"/>
  <c r="P34" i="4"/>
  <c r="T34" i="4" s="1"/>
  <c r="Q34" i="4"/>
  <c r="R34" i="4"/>
  <c r="P35" i="4"/>
  <c r="T35" i="4" s="1"/>
  <c r="Q35" i="4"/>
  <c r="R35" i="4"/>
  <c r="P36" i="4"/>
  <c r="Q36" i="4"/>
  <c r="R36" i="4"/>
  <c r="S36" i="4"/>
  <c r="P37" i="4"/>
  <c r="Q37" i="4"/>
  <c r="R37" i="4"/>
  <c r="S37" i="4"/>
  <c r="P38" i="4"/>
  <c r="Q38" i="4"/>
  <c r="R38" i="4"/>
  <c r="S38" i="4"/>
  <c r="P39" i="4"/>
  <c r="Q39" i="4"/>
  <c r="R39" i="4"/>
  <c r="S39" i="4"/>
  <c r="P40" i="4"/>
  <c r="Q40" i="4"/>
  <c r="R40" i="4"/>
  <c r="S40" i="4"/>
  <c r="P41" i="4"/>
  <c r="Q41" i="4"/>
  <c r="R41" i="4"/>
  <c r="S41" i="4"/>
  <c r="P42" i="4"/>
  <c r="Q42" i="4"/>
  <c r="R42" i="4"/>
  <c r="S42" i="4"/>
  <c r="P43" i="4"/>
  <c r="Q43" i="4"/>
  <c r="R43" i="4"/>
  <c r="S43" i="4"/>
  <c r="P44" i="4"/>
  <c r="Q44" i="4"/>
  <c r="R44" i="4"/>
  <c r="S44" i="4"/>
  <c r="P45" i="4"/>
  <c r="Q45" i="4"/>
  <c r="R45" i="4"/>
  <c r="S45" i="4"/>
  <c r="P46" i="4"/>
  <c r="Q46" i="4"/>
  <c r="R46" i="4"/>
  <c r="S46" i="4"/>
  <c r="P47" i="4"/>
  <c r="Q47" i="4"/>
  <c r="R47" i="4"/>
  <c r="S47" i="4"/>
  <c r="P48" i="4"/>
  <c r="Q48" i="4"/>
  <c r="R48" i="4"/>
  <c r="S48" i="4"/>
  <c r="P49" i="4"/>
  <c r="Q49" i="4"/>
  <c r="R49" i="4"/>
  <c r="S49" i="4"/>
  <c r="P50" i="4"/>
  <c r="Q50" i="4"/>
  <c r="R50" i="4"/>
  <c r="S50" i="4"/>
  <c r="P51" i="4"/>
  <c r="Q51" i="4"/>
  <c r="R51" i="4"/>
  <c r="S51" i="4"/>
  <c r="P52" i="4"/>
  <c r="Q52" i="4"/>
  <c r="R52" i="4"/>
  <c r="S52" i="4"/>
  <c r="P53" i="4"/>
  <c r="Q53" i="4"/>
  <c r="R53" i="4"/>
  <c r="S53" i="4"/>
  <c r="P54" i="4"/>
  <c r="Q54" i="4"/>
  <c r="R54" i="4"/>
  <c r="S54" i="4"/>
  <c r="P55" i="4"/>
  <c r="Q55" i="4"/>
  <c r="R55" i="4"/>
  <c r="S55" i="4"/>
  <c r="P56" i="4"/>
  <c r="Q56" i="4"/>
  <c r="R56" i="4"/>
  <c r="S56" i="4"/>
  <c r="P57" i="4"/>
  <c r="Q57" i="4"/>
  <c r="R57" i="4"/>
  <c r="S57" i="4"/>
  <c r="P58" i="4"/>
  <c r="Q58" i="4"/>
  <c r="R58" i="4"/>
  <c r="S58" i="4"/>
  <c r="P59" i="4"/>
  <c r="Q59" i="4"/>
  <c r="R59" i="4"/>
  <c r="S59" i="4"/>
  <c r="P60" i="4"/>
  <c r="Q60" i="4"/>
  <c r="R60" i="4"/>
  <c r="S60" i="4"/>
  <c r="P61" i="4"/>
  <c r="Q61" i="4"/>
  <c r="R61" i="4"/>
  <c r="S61" i="4"/>
  <c r="P62" i="4"/>
  <c r="Q62" i="4"/>
  <c r="R62" i="4"/>
  <c r="S62" i="4"/>
  <c r="P63" i="4"/>
  <c r="Q63" i="4"/>
  <c r="R63" i="4"/>
  <c r="S63" i="4"/>
  <c r="P64" i="4"/>
  <c r="Q64" i="4"/>
  <c r="R64" i="4"/>
  <c r="S64" i="4"/>
  <c r="P65" i="4"/>
  <c r="Q65" i="4"/>
  <c r="R65" i="4"/>
  <c r="S65" i="4"/>
  <c r="P66" i="4"/>
  <c r="Q66" i="4"/>
  <c r="R66" i="4"/>
  <c r="S66" i="4"/>
  <c r="P67" i="4"/>
  <c r="Q67" i="4"/>
  <c r="R67" i="4"/>
  <c r="S67" i="4"/>
  <c r="P68" i="4"/>
  <c r="Q68" i="4"/>
  <c r="R68" i="4"/>
  <c r="S68" i="4"/>
  <c r="P69" i="4"/>
  <c r="Q69" i="4"/>
  <c r="R69" i="4"/>
  <c r="S69" i="4"/>
  <c r="P70" i="4"/>
  <c r="Q70" i="4"/>
  <c r="R70" i="4"/>
  <c r="S70" i="4"/>
  <c r="P71" i="4"/>
  <c r="Q71" i="4"/>
  <c r="R71" i="4"/>
  <c r="S71" i="4"/>
  <c r="P72" i="4"/>
  <c r="Q72" i="4"/>
  <c r="R72" i="4"/>
  <c r="S72" i="4"/>
  <c r="P73" i="4"/>
  <c r="Q73" i="4"/>
  <c r="R73" i="4"/>
  <c r="S73" i="4"/>
  <c r="P74" i="4"/>
  <c r="Q74" i="4"/>
  <c r="R74" i="4"/>
  <c r="S74" i="4"/>
  <c r="P75" i="4"/>
  <c r="Q75" i="4"/>
  <c r="R75" i="4"/>
  <c r="S75" i="4"/>
  <c r="P76" i="4"/>
  <c r="Q76" i="4"/>
  <c r="R76" i="4"/>
  <c r="S76" i="4"/>
  <c r="P77" i="4"/>
  <c r="Q77" i="4"/>
  <c r="R77" i="4"/>
  <c r="S77" i="4"/>
  <c r="P78" i="4"/>
  <c r="Q78" i="4"/>
  <c r="R78" i="4"/>
  <c r="S78" i="4"/>
  <c r="P79" i="4"/>
  <c r="Q79" i="4"/>
  <c r="R79" i="4"/>
  <c r="S79" i="4"/>
  <c r="P80" i="4"/>
  <c r="Q80" i="4"/>
  <c r="R80" i="4"/>
  <c r="S80" i="4"/>
  <c r="P81" i="4"/>
  <c r="Q81" i="4"/>
  <c r="R81" i="4"/>
  <c r="S81" i="4"/>
  <c r="P82" i="4"/>
  <c r="Q82" i="4"/>
  <c r="R82" i="4"/>
  <c r="S82" i="4"/>
  <c r="P83" i="4"/>
  <c r="Q83" i="4"/>
  <c r="R83" i="4"/>
  <c r="S83" i="4"/>
  <c r="P84" i="4"/>
  <c r="Q84" i="4"/>
  <c r="R84" i="4"/>
  <c r="S84" i="4"/>
  <c r="P85" i="4"/>
  <c r="Q85" i="4"/>
  <c r="R85" i="4"/>
  <c r="S85" i="4"/>
  <c r="P86" i="4"/>
  <c r="Q86" i="4"/>
  <c r="R86" i="4"/>
  <c r="S86" i="4"/>
  <c r="P87" i="4"/>
  <c r="Q87" i="4"/>
  <c r="R87" i="4"/>
  <c r="S87" i="4"/>
  <c r="P88" i="4"/>
  <c r="Q88" i="4"/>
  <c r="R88" i="4"/>
  <c r="S88" i="4"/>
  <c r="P89" i="4"/>
  <c r="Q89" i="4"/>
  <c r="R89" i="4"/>
  <c r="S89" i="4"/>
  <c r="P90" i="4"/>
  <c r="Q90" i="4"/>
  <c r="R90" i="4"/>
  <c r="S90" i="4"/>
  <c r="P91" i="4"/>
  <c r="Q91" i="4"/>
  <c r="R91" i="4"/>
  <c r="S91" i="4"/>
  <c r="P92" i="4"/>
  <c r="Q92" i="4"/>
  <c r="R92" i="4"/>
  <c r="S92" i="4"/>
  <c r="P93" i="4"/>
  <c r="Q93" i="4"/>
  <c r="R93" i="4"/>
  <c r="S93" i="4"/>
  <c r="P94" i="4"/>
  <c r="Q94" i="4"/>
  <c r="R94" i="4"/>
  <c r="S94" i="4"/>
  <c r="P95" i="4"/>
  <c r="Q95" i="4"/>
  <c r="R95" i="4"/>
  <c r="S95" i="4"/>
  <c r="P96" i="4"/>
  <c r="Q96" i="4"/>
  <c r="R96" i="4"/>
  <c r="S96" i="4"/>
  <c r="P97" i="4"/>
  <c r="Q97" i="4"/>
  <c r="R97" i="4"/>
  <c r="S97" i="4"/>
  <c r="P98" i="4"/>
  <c r="Q98" i="4"/>
  <c r="R98" i="4"/>
  <c r="S98" i="4"/>
  <c r="P99" i="4"/>
  <c r="T99" i="4" s="1"/>
  <c r="Q99" i="4"/>
  <c r="R99" i="4"/>
  <c r="P100" i="4"/>
  <c r="Q100" i="4"/>
  <c r="R100" i="4"/>
  <c r="S100" i="4"/>
  <c r="P101" i="4"/>
  <c r="Q101" i="4"/>
  <c r="R101" i="4"/>
  <c r="S101" i="4"/>
  <c r="P102" i="4"/>
  <c r="Q102" i="4"/>
  <c r="R102" i="4"/>
  <c r="S102" i="4"/>
  <c r="P103" i="4"/>
  <c r="Q103" i="4"/>
  <c r="R103" i="4"/>
  <c r="S103" i="4"/>
  <c r="P104" i="4"/>
  <c r="Q104" i="4"/>
  <c r="R104" i="4"/>
  <c r="S104" i="4"/>
  <c r="P105" i="4"/>
  <c r="Q105" i="4"/>
  <c r="R105" i="4"/>
  <c r="S105" i="4"/>
  <c r="P106" i="4"/>
  <c r="Q106" i="4"/>
  <c r="R106" i="4"/>
  <c r="S106" i="4"/>
  <c r="P107" i="4"/>
  <c r="Q107" i="4"/>
  <c r="R107" i="4"/>
  <c r="S107" i="4"/>
  <c r="P108" i="4"/>
  <c r="Q108" i="4"/>
  <c r="R108" i="4"/>
  <c r="S108" i="4"/>
  <c r="P109" i="4"/>
  <c r="Q109" i="4"/>
  <c r="R109" i="4"/>
  <c r="S109" i="4"/>
  <c r="P110" i="4"/>
  <c r="Q110" i="4"/>
  <c r="R110" i="4"/>
  <c r="S110" i="4"/>
  <c r="P111" i="4"/>
  <c r="Q111" i="4"/>
  <c r="R111" i="4"/>
  <c r="S111" i="4"/>
  <c r="P112" i="4"/>
  <c r="Q112" i="4"/>
  <c r="R112" i="4"/>
  <c r="S112" i="4"/>
  <c r="P113" i="4"/>
  <c r="Q113" i="4"/>
  <c r="R113" i="4"/>
  <c r="S113" i="4"/>
  <c r="P114" i="4"/>
  <c r="Q114" i="4"/>
  <c r="R114" i="4"/>
  <c r="S114" i="4"/>
  <c r="P115" i="4"/>
  <c r="Q115" i="4"/>
  <c r="R115" i="4"/>
  <c r="S115" i="4"/>
  <c r="P116" i="4"/>
  <c r="Q116" i="4"/>
  <c r="R116" i="4"/>
  <c r="S116" i="4"/>
  <c r="P117" i="4"/>
  <c r="Q117" i="4"/>
  <c r="R117" i="4"/>
  <c r="S117" i="4"/>
  <c r="P118" i="4"/>
  <c r="Q118" i="4"/>
  <c r="R118" i="4"/>
  <c r="S118" i="4"/>
  <c r="P119" i="4"/>
  <c r="Q119" i="4"/>
  <c r="R119" i="4"/>
  <c r="S119" i="4"/>
  <c r="P120" i="4"/>
  <c r="Q120" i="4"/>
  <c r="R120" i="4"/>
  <c r="S120" i="4"/>
  <c r="P121" i="4"/>
  <c r="Q121" i="4"/>
  <c r="R121" i="4"/>
  <c r="S121" i="4"/>
  <c r="P122" i="4"/>
  <c r="T122" i="4" s="1"/>
  <c r="Q122" i="4"/>
  <c r="R122" i="4"/>
  <c r="P123" i="4"/>
  <c r="Q123" i="4"/>
  <c r="R123" i="4"/>
  <c r="S123" i="4"/>
  <c r="P124" i="4"/>
  <c r="Q124" i="4"/>
  <c r="R124" i="4"/>
  <c r="S124" i="4"/>
  <c r="P125" i="4"/>
  <c r="Q125" i="4"/>
  <c r="R125" i="4"/>
  <c r="S125" i="4"/>
  <c r="P126" i="4"/>
  <c r="T126" i="4" s="1"/>
  <c r="Q126" i="4"/>
  <c r="R126" i="4"/>
  <c r="P127" i="4"/>
  <c r="T127" i="4" s="1"/>
  <c r="Q127" i="4"/>
  <c r="R127" i="4"/>
  <c r="P128" i="4"/>
  <c r="Q128" i="4"/>
  <c r="R128" i="4"/>
  <c r="S128" i="4"/>
  <c r="P129" i="4"/>
  <c r="Q129" i="4"/>
  <c r="R129" i="4"/>
  <c r="S129" i="4"/>
  <c r="P130" i="4"/>
  <c r="Q130" i="4"/>
  <c r="R130" i="4"/>
  <c r="S130" i="4"/>
  <c r="P131" i="4"/>
  <c r="Q131" i="4"/>
  <c r="R131" i="4"/>
  <c r="S131" i="4"/>
  <c r="P132" i="4"/>
  <c r="Q132" i="4"/>
  <c r="R132" i="4"/>
  <c r="S132" i="4"/>
  <c r="P133" i="4"/>
  <c r="Q133" i="4"/>
  <c r="R133" i="4"/>
  <c r="S133" i="4"/>
  <c r="P134" i="4"/>
  <c r="Q134" i="4"/>
  <c r="R134" i="4"/>
  <c r="S134" i="4"/>
  <c r="P135" i="4"/>
  <c r="Q135" i="4"/>
  <c r="R135" i="4"/>
  <c r="S135" i="4"/>
  <c r="P136" i="4"/>
  <c r="Q136" i="4"/>
  <c r="R136" i="4"/>
  <c r="S136" i="4"/>
  <c r="P137" i="4"/>
  <c r="Q137" i="4"/>
  <c r="R137" i="4"/>
  <c r="S137" i="4"/>
  <c r="P138" i="4"/>
  <c r="Q138" i="4"/>
  <c r="R138" i="4"/>
  <c r="S138" i="4"/>
  <c r="P139" i="4"/>
  <c r="Q139" i="4"/>
  <c r="R139" i="4"/>
  <c r="S139" i="4"/>
  <c r="P140" i="4"/>
  <c r="Q140" i="4"/>
  <c r="R140" i="4"/>
  <c r="S140" i="4"/>
  <c r="P141" i="4"/>
  <c r="Q141" i="4"/>
  <c r="R141" i="4"/>
  <c r="S141" i="4"/>
  <c r="P142" i="4"/>
  <c r="Q142" i="4"/>
  <c r="R142" i="4"/>
  <c r="S142" i="4"/>
  <c r="P143" i="4"/>
  <c r="Q143" i="4"/>
  <c r="R143" i="4"/>
  <c r="S143" i="4"/>
  <c r="P144" i="4"/>
  <c r="Q144" i="4"/>
  <c r="R144" i="4"/>
  <c r="S144" i="4"/>
  <c r="P145" i="4"/>
  <c r="Q145" i="4"/>
  <c r="R145" i="4"/>
  <c r="S145" i="4"/>
  <c r="P146" i="4"/>
  <c r="Q146" i="4"/>
  <c r="R146" i="4"/>
  <c r="S146" i="4"/>
  <c r="P147" i="4"/>
  <c r="Q147" i="4"/>
  <c r="R147" i="4"/>
  <c r="S147" i="4"/>
  <c r="P148" i="4"/>
  <c r="Q148" i="4"/>
  <c r="R148" i="4"/>
  <c r="S148" i="4"/>
  <c r="P149" i="4"/>
  <c r="Q149" i="4"/>
  <c r="R149" i="4"/>
  <c r="S149" i="4"/>
  <c r="P150" i="4"/>
  <c r="Q150" i="4"/>
  <c r="R150" i="4"/>
  <c r="S150" i="4"/>
  <c r="P151" i="4"/>
  <c r="Q151" i="4"/>
  <c r="R151" i="4"/>
  <c r="S151" i="4"/>
  <c r="P152" i="4"/>
  <c r="Q152" i="4"/>
  <c r="R152" i="4"/>
  <c r="S152" i="4"/>
  <c r="P153" i="4"/>
  <c r="Q153" i="4"/>
  <c r="R153" i="4"/>
  <c r="S153" i="4"/>
  <c r="P154" i="4"/>
  <c r="Q154" i="4"/>
  <c r="R154" i="4"/>
  <c r="S154" i="4"/>
  <c r="P155" i="4"/>
  <c r="Q155" i="4"/>
  <c r="R155" i="4"/>
  <c r="S155" i="4"/>
  <c r="P156" i="4"/>
  <c r="Q156" i="4"/>
  <c r="R156" i="4"/>
  <c r="S156" i="4"/>
  <c r="P157" i="4"/>
  <c r="Q157" i="4"/>
  <c r="R157" i="4"/>
  <c r="S157" i="4"/>
  <c r="P158" i="4"/>
  <c r="Q158" i="4"/>
  <c r="R158" i="4"/>
  <c r="S158" i="4"/>
  <c r="P159" i="4"/>
  <c r="Q159" i="4"/>
  <c r="R159" i="4"/>
  <c r="S159" i="4"/>
  <c r="P160" i="4"/>
  <c r="Q160" i="4"/>
  <c r="R160" i="4"/>
  <c r="S160" i="4"/>
  <c r="P161" i="4"/>
  <c r="Q161" i="4"/>
  <c r="R161" i="4"/>
  <c r="S161" i="4"/>
  <c r="P162" i="4"/>
  <c r="Q162" i="4"/>
  <c r="R162" i="4"/>
  <c r="S162" i="4"/>
  <c r="P163" i="4"/>
  <c r="Q163" i="4"/>
  <c r="R163" i="4"/>
  <c r="S163" i="4"/>
  <c r="P164" i="4"/>
  <c r="Q164" i="4"/>
  <c r="R164" i="4"/>
  <c r="S164" i="4"/>
  <c r="P165" i="4"/>
  <c r="Q165" i="4"/>
  <c r="R165" i="4"/>
  <c r="S165" i="4"/>
  <c r="P166" i="4"/>
  <c r="Q166" i="4"/>
  <c r="R166" i="4"/>
  <c r="S166" i="4"/>
  <c r="P167" i="4"/>
  <c r="Q167" i="4"/>
  <c r="R167" i="4"/>
  <c r="S167" i="4"/>
  <c r="P168" i="4"/>
  <c r="Q168" i="4"/>
  <c r="R168" i="4"/>
  <c r="S168" i="4"/>
  <c r="P169" i="4"/>
  <c r="Q169" i="4"/>
  <c r="R169" i="4"/>
  <c r="S169" i="4"/>
  <c r="P170" i="4"/>
  <c r="Q170" i="4"/>
  <c r="R170" i="4"/>
  <c r="S170" i="4"/>
  <c r="P171" i="4"/>
  <c r="Q171" i="4"/>
  <c r="R171" i="4"/>
  <c r="S171" i="4"/>
  <c r="P172" i="4"/>
  <c r="Q172" i="4"/>
  <c r="R172" i="4"/>
  <c r="S172" i="4"/>
  <c r="P173" i="4"/>
  <c r="T173" i="4" s="1"/>
  <c r="Q173" i="4"/>
  <c r="R173" i="4"/>
  <c r="P174" i="4"/>
  <c r="Q174" i="4"/>
  <c r="R174" i="4"/>
  <c r="S174" i="4"/>
  <c r="P175" i="4"/>
  <c r="Q175" i="4"/>
  <c r="R175" i="4"/>
  <c r="S175" i="4"/>
  <c r="P176" i="4"/>
  <c r="Q176" i="4"/>
  <c r="R176" i="4"/>
  <c r="S176" i="4"/>
  <c r="P177" i="4"/>
  <c r="Q177" i="4"/>
  <c r="R177" i="4"/>
  <c r="S177" i="4"/>
  <c r="P178" i="4"/>
  <c r="Q178" i="4"/>
  <c r="R178" i="4"/>
  <c r="S178" i="4"/>
  <c r="P179" i="4"/>
  <c r="Q179" i="4"/>
  <c r="R179" i="4"/>
  <c r="S179" i="4"/>
  <c r="P180" i="4"/>
  <c r="Q180" i="4"/>
  <c r="R180" i="4"/>
  <c r="S180" i="4"/>
  <c r="P181" i="4"/>
  <c r="Q181" i="4"/>
  <c r="R181" i="4"/>
  <c r="S181" i="4"/>
  <c r="P182" i="4"/>
  <c r="Q182" i="4"/>
  <c r="R182" i="4"/>
  <c r="S182" i="4"/>
  <c r="P183" i="4"/>
  <c r="Q183" i="4"/>
  <c r="R183" i="4"/>
  <c r="S183" i="4"/>
  <c r="P184" i="4"/>
  <c r="Q184" i="4"/>
  <c r="R184" i="4"/>
  <c r="S184" i="4"/>
  <c r="P185" i="4"/>
  <c r="Q185" i="4"/>
  <c r="R185" i="4"/>
  <c r="S185" i="4"/>
  <c r="P186" i="4"/>
  <c r="Q186" i="4"/>
  <c r="R186" i="4"/>
  <c r="S186" i="4"/>
  <c r="P187" i="4"/>
  <c r="Q187" i="4"/>
  <c r="R187" i="4"/>
  <c r="S187" i="4"/>
  <c r="P188" i="4"/>
  <c r="Q188" i="4"/>
  <c r="R188" i="4"/>
  <c r="S188" i="4"/>
  <c r="P189" i="4"/>
  <c r="Q189" i="4"/>
  <c r="R189" i="4"/>
  <c r="S189" i="4"/>
  <c r="P190" i="4"/>
  <c r="Q190" i="4"/>
  <c r="R190" i="4"/>
  <c r="S190" i="4"/>
  <c r="P191" i="4"/>
  <c r="Q191" i="4"/>
  <c r="R191" i="4"/>
  <c r="S191" i="4"/>
  <c r="P192" i="4"/>
  <c r="Q192" i="4"/>
  <c r="R192" i="4"/>
  <c r="S192" i="4"/>
  <c r="P193" i="4"/>
  <c r="Q193" i="4"/>
  <c r="R193" i="4"/>
  <c r="S193" i="4"/>
  <c r="P194" i="4"/>
  <c r="Q194" i="4"/>
  <c r="R194" i="4"/>
  <c r="S194" i="4"/>
  <c r="P195" i="4"/>
  <c r="Q195" i="4"/>
  <c r="R195" i="4"/>
  <c r="S195" i="4"/>
  <c r="P196" i="4"/>
  <c r="Q196" i="4"/>
  <c r="R196" i="4"/>
  <c r="S196" i="4"/>
  <c r="P198" i="4"/>
  <c r="Q198" i="4"/>
  <c r="R198" i="4"/>
  <c r="S198" i="4"/>
  <c r="C10" i="6" l="1"/>
  <c r="C11" i="6"/>
  <c r="C7" i="6"/>
  <c r="C9" i="6"/>
  <c r="C5" i="6"/>
  <c r="C8" i="6"/>
  <c r="C13" i="6"/>
  <c r="T13" i="4"/>
  <c r="T79" i="4"/>
  <c r="T177" i="4"/>
  <c r="T162" i="4"/>
  <c r="T159" i="4"/>
  <c r="T150" i="4"/>
  <c r="T144" i="4"/>
  <c r="T141" i="4"/>
  <c r="T185" i="4"/>
  <c r="T12" i="4"/>
  <c r="T157" i="4"/>
  <c r="T100" i="4"/>
  <c r="T76" i="4"/>
  <c r="T73" i="4"/>
  <c r="T70" i="4"/>
  <c r="T10" i="4"/>
  <c r="T179" i="4"/>
  <c r="T97" i="4"/>
  <c r="T94" i="4"/>
  <c r="T91" i="4"/>
  <c r="T88" i="4"/>
  <c r="T68" i="4"/>
  <c r="T56" i="4"/>
  <c r="T32" i="4"/>
  <c r="T29" i="4"/>
  <c r="T23" i="4"/>
  <c r="T20" i="4"/>
  <c r="T5" i="4"/>
  <c r="T95" i="4"/>
  <c r="T132" i="4"/>
  <c r="T120" i="4"/>
  <c r="T114" i="4"/>
  <c r="T105" i="4"/>
  <c r="T90" i="4"/>
  <c r="T67" i="4"/>
  <c r="T52" i="4"/>
  <c r="T31" i="4"/>
  <c r="T28" i="4"/>
  <c r="T19" i="4"/>
  <c r="T176" i="4"/>
  <c r="T169" i="4"/>
  <c r="T161" i="4"/>
  <c r="T158" i="4"/>
  <c r="T143" i="4"/>
  <c r="T140" i="4"/>
  <c r="T86" i="4"/>
  <c r="T72" i="4"/>
  <c r="T27" i="4"/>
  <c r="T24" i="4"/>
  <c r="T198" i="4"/>
  <c r="T192" i="4"/>
  <c r="T160" i="4"/>
  <c r="T142" i="4"/>
  <c r="T109" i="4"/>
  <c r="T77" i="4"/>
  <c r="T6" i="4"/>
  <c r="T191" i="4"/>
  <c r="T170" i="4"/>
  <c r="T167" i="4"/>
  <c r="T164" i="4"/>
  <c r="T154" i="4"/>
  <c r="T129" i="4"/>
  <c r="T112" i="4"/>
  <c r="T106" i="4"/>
  <c r="T92" i="4"/>
  <c r="T84" i="4"/>
  <c r="T65" i="4"/>
  <c r="T62" i="4"/>
  <c r="T53" i="4"/>
  <c r="T50" i="4"/>
  <c r="T44" i="4"/>
  <c r="T41" i="4"/>
  <c r="T38" i="4"/>
  <c r="T7" i="4"/>
  <c r="T3" i="4"/>
  <c r="T189" i="4"/>
  <c r="T183" i="4"/>
  <c r="T171" i="4"/>
  <c r="T168" i="4"/>
  <c r="T165" i="4"/>
  <c r="T155" i="4"/>
  <c r="T152" i="4"/>
  <c r="T138" i="4"/>
  <c r="T130" i="4"/>
  <c r="T115" i="4"/>
  <c r="T113" i="4"/>
  <c r="T107" i="4"/>
  <c r="T85" i="4"/>
  <c r="T82" i="4"/>
  <c r="T74" i="4"/>
  <c r="T69" i="4"/>
  <c r="T66" i="4"/>
  <c r="T57" i="4"/>
  <c r="T54" i="4"/>
  <c r="T45" i="4"/>
  <c r="T42" i="4"/>
  <c r="T30" i="4"/>
  <c r="T18" i="4"/>
  <c r="T196" i="4"/>
  <c r="T193" i="4"/>
  <c r="T190" i="4"/>
  <c r="T187" i="4"/>
  <c r="T166" i="4"/>
  <c r="T163" i="4"/>
  <c r="T156" i="4"/>
  <c r="T153" i="4"/>
  <c r="T145" i="4"/>
  <c r="T133" i="4"/>
  <c r="T131" i="4"/>
  <c r="T128" i="4"/>
  <c r="T111" i="4"/>
  <c r="T108" i="4"/>
  <c r="T103" i="4"/>
  <c r="T83" i="4"/>
  <c r="T64" i="4"/>
  <c r="T61" i="4"/>
  <c r="T58" i="4"/>
  <c r="T55" i="4"/>
  <c r="T49" i="4"/>
  <c r="T46" i="4"/>
  <c r="T43" i="4"/>
  <c r="T40" i="4"/>
  <c r="T37" i="4"/>
  <c r="T2" i="4"/>
  <c r="T194" i="4"/>
  <c r="T186" i="4"/>
  <c r="T184" i="4"/>
  <c r="T181" i="4"/>
  <c r="T147" i="4"/>
  <c r="T139" i="4"/>
  <c r="T137" i="4"/>
  <c r="T134" i="4"/>
  <c r="T121" i="4"/>
  <c r="T119" i="4"/>
  <c r="T116" i="4"/>
  <c r="T81" i="4"/>
  <c r="T63" i="4"/>
  <c r="T59" i="4"/>
  <c r="T51" i="4"/>
  <c r="T47" i="4"/>
  <c r="T39" i="4"/>
  <c r="T25" i="4"/>
  <c r="T21" i="4"/>
  <c r="T188" i="4"/>
  <c r="T180" i="4"/>
  <c r="T178" i="4"/>
  <c r="T175" i="4"/>
  <c r="T172" i="4"/>
  <c r="T98" i="4"/>
  <c r="T96" i="4"/>
  <c r="T89" i="4"/>
  <c r="T80" i="4"/>
  <c r="T78" i="4"/>
  <c r="T71" i="4"/>
  <c r="T11" i="4"/>
  <c r="T195" i="4"/>
  <c r="T182" i="4"/>
  <c r="T174" i="4"/>
  <c r="T148" i="4"/>
  <c r="T135" i="4"/>
  <c r="T117" i="4"/>
  <c r="T110" i="4"/>
  <c r="T93" i="4"/>
  <c r="T75" i="4"/>
  <c r="T60" i="4"/>
  <c r="T48" i="4"/>
  <c r="T151" i="4"/>
  <c r="T149" i="4"/>
  <c r="T146" i="4"/>
  <c r="T136" i="4"/>
  <c r="T118" i="4"/>
  <c r="T104" i="4"/>
  <c r="T87" i="4"/>
  <c r="C43" i="3" l="1"/>
  <c r="C42" i="3"/>
  <c r="C11" i="3" l="1"/>
  <c r="C55" i="3" l="1"/>
  <c r="C54" i="3" l="1"/>
  <c r="C53" i="3"/>
  <c r="C52" i="3"/>
  <c r="C51" i="3"/>
  <c r="C50" i="3"/>
  <c r="C10" i="3" l="1"/>
  <c r="C8" i="3"/>
  <c r="C7" i="3"/>
  <c r="C5" i="3"/>
  <c r="C4" i="3"/>
  <c r="C17" i="3" l="1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49" i="3"/>
  <c r="C56" i="3" s="1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74" i="3" l="1"/>
  <c r="C4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Janessa G. Sulit</author>
  </authors>
  <commentList>
    <comment ref="C4" authorId="0" shapeId="0" xr:uid="{163F2982-E89C-49CD-A01C-6CC4904AB429}">
      <text>
        <r>
          <rPr>
            <sz val="9"/>
            <color indexed="81"/>
            <rFont val="Tahoma"/>
            <family val="2"/>
          </rPr>
          <t>Start April 
Fiscal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Janessa G. Sulit</author>
  </authors>
  <commentList>
    <comment ref="C2" authorId="0" shapeId="0" xr:uid="{379B7FAE-72F3-4DB7-9644-A24AB12F095B}">
      <text>
        <r>
          <rPr>
            <sz val="9"/>
            <color indexed="81"/>
            <rFont val="Tahoma"/>
            <family val="2"/>
          </rPr>
          <t>Start April 
Fiscal year</t>
        </r>
      </text>
    </comment>
    <comment ref="C7" authorId="0" shapeId="0" xr:uid="{91EE6772-4B9C-4FEA-A7F9-CEEBE992D767}">
      <text>
        <r>
          <rPr>
            <b/>
            <sz val="9"/>
            <color indexed="81"/>
            <rFont val="Tahoma"/>
            <family val="2"/>
          </rPr>
          <t>Janessa G. Sulit:</t>
        </r>
        <r>
          <rPr>
            <sz val="9"/>
            <color indexed="81"/>
            <rFont val="Tahoma"/>
            <family val="2"/>
          </rPr>
          <t xml:space="preserve">
Pinaka mabilis na pag assign sa ticket</t>
        </r>
      </text>
    </comment>
    <comment ref="C8" authorId="0" shapeId="0" xr:uid="{86836207-99F4-4CDB-A213-3B411153824F}">
      <text>
        <r>
          <rPr>
            <b/>
            <sz val="9"/>
            <color indexed="81"/>
            <rFont val="Tahoma"/>
            <family val="2"/>
          </rPr>
          <t>Janessa G. Sulit:</t>
        </r>
        <r>
          <rPr>
            <sz val="9"/>
            <color indexed="81"/>
            <rFont val="Tahoma"/>
            <family val="2"/>
          </rPr>
          <t xml:space="preserve">
Pinaka matagal na pag assign sa ticket</t>
        </r>
      </text>
    </comment>
    <comment ref="C9" authorId="0" shapeId="0" xr:uid="{E074EFE3-C6AA-4019-80A5-03D2A13F0167}">
      <text>
        <r>
          <rPr>
            <b/>
            <sz val="9"/>
            <color indexed="81"/>
            <rFont val="Tahoma"/>
            <family val="2"/>
          </rPr>
          <t>Janessa G. Sulit:</t>
        </r>
        <r>
          <rPr>
            <sz val="9"/>
            <color indexed="81"/>
            <rFont val="Tahoma"/>
            <family val="2"/>
          </rPr>
          <t xml:space="preserve">
For checking pa ung formula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Janessa G. Sulit</author>
  </authors>
  <commentList>
    <comment ref="C2" authorId="0" shapeId="0" xr:uid="{9D24B634-D6A8-4B60-BA76-1A91EA4563CA}">
      <text>
        <r>
          <rPr>
            <sz val="9"/>
            <color indexed="81"/>
            <rFont val="Tahoma"/>
            <family val="2"/>
          </rPr>
          <t>Start April 
Fiscal year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Janessa G. Sulit</author>
  </authors>
  <commentList>
    <comment ref="B19" authorId="0" shapeId="0" xr:uid="{04FFF081-2AA2-4883-82AC-4D5A9F6A786E}">
      <text>
        <r>
          <rPr>
            <b/>
            <sz val="9"/>
            <color indexed="81"/>
            <rFont val="Tahoma"/>
            <family val="2"/>
          </rPr>
          <t>Janessa G. Sulit:</t>
        </r>
        <r>
          <rPr>
            <sz val="9"/>
            <color indexed="81"/>
            <rFont val="Tahoma"/>
            <family val="2"/>
          </rPr>
          <t xml:space="preserve">
Based sa user RapidX</t>
        </r>
      </text>
    </comment>
    <comment ref="B59" authorId="0" shapeId="0" xr:uid="{13CE9D7F-A5D6-42D4-BC3C-AE6C7A8FA984}">
      <text>
        <r>
          <rPr>
            <b/>
            <sz val="9"/>
            <color indexed="81"/>
            <rFont val="Tahoma"/>
            <family val="2"/>
          </rPr>
          <t>Janessa G. Sulit:</t>
        </r>
        <r>
          <rPr>
            <sz val="9"/>
            <color indexed="81"/>
            <rFont val="Tahoma"/>
            <family val="2"/>
          </rPr>
          <t xml:space="preserve">
Based sa Service Type
</t>
        </r>
      </text>
    </comment>
  </commentList>
</comments>
</file>

<file path=xl/sharedStrings.xml><?xml version="1.0" encoding="utf-8"?>
<sst xmlns="http://schemas.openxmlformats.org/spreadsheetml/2006/main" count="3266" uniqueCount="1331">
  <si>
    <t>Ticket SystemID</t>
  </si>
  <si>
    <t>Ticket Number</t>
  </si>
  <si>
    <t>Ticket Title</t>
  </si>
  <si>
    <t>Creation Date and Time</t>
  </si>
  <si>
    <t>Closure Date and Time</t>
  </si>
  <si>
    <t>Ticket Status</t>
  </si>
  <si>
    <t>Owner Group</t>
  </si>
  <si>
    <t>TRT</t>
  </si>
  <si>
    <t>Priority Level</t>
  </si>
  <si>
    <t>Closure Code</t>
  </si>
  <si>
    <t>Div / Dept / Sec</t>
  </si>
  <si>
    <t>Service Type</t>
  </si>
  <si>
    <t>Closed</t>
  </si>
  <si>
    <t>Janessa Gecolea</t>
  </si>
  <si>
    <t>Programs Delivery</t>
  </si>
  <si>
    <t>R1 - 1 Day</t>
  </si>
  <si>
    <t>Resolved Successful (Permanent)</t>
  </si>
  <si>
    <t>PPC WHS - PPC Department</t>
  </si>
  <si>
    <t>TSYF ENGG - TS YF Engineering Section</t>
  </si>
  <si>
    <t>Rx - Indefinite (has dependencies)</t>
  </si>
  <si>
    <t>PPS Main - Parts Production Section - Main</t>
  </si>
  <si>
    <t>CN LQC - CN Line Quality Control Section</t>
  </si>
  <si>
    <t>LOG - Logistics Section</t>
  </si>
  <si>
    <t>ISS - Information Systems Section</t>
  </si>
  <si>
    <t>TSYF LQC - TS YF Line Quality Control Section</t>
  </si>
  <si>
    <t>HRD - Human Resource Development Section</t>
  </si>
  <si>
    <t>Angelito Antonio</t>
  </si>
  <si>
    <t>QAD - Quality Assurance Division</t>
  </si>
  <si>
    <t>BOD - Board of Directors</t>
  </si>
  <si>
    <t>FIN - Finance Department</t>
  </si>
  <si>
    <t>CN ENGG - CN Engineering Section</t>
  </si>
  <si>
    <t>Does not meet Requirements</t>
  </si>
  <si>
    <t>R3 - 3 Days</t>
  </si>
  <si>
    <t>E4 - 4 Hours</t>
  </si>
  <si>
    <t>CN PRD - CN Production Section</t>
  </si>
  <si>
    <t>TS PRD - TS Production Section</t>
  </si>
  <si>
    <t>R5 - 5 Days</t>
  </si>
  <si>
    <t>FAC - Facility Section</t>
  </si>
  <si>
    <t>Others</t>
  </si>
  <si>
    <t>YF PRD - YF Production Section</t>
  </si>
  <si>
    <t>ESS - Employee Services Section</t>
  </si>
  <si>
    <t>PPS CN - Parts Production Section PPS CN</t>
  </si>
  <si>
    <t>Unassigned</t>
  </si>
  <si>
    <t>Request</t>
  </si>
  <si>
    <t>SEC - Secretariat Office</t>
  </si>
  <si>
    <t>TS DS ENGG - TS Design Engineering</t>
  </si>
  <si>
    <t>Sub-Service Type</t>
  </si>
  <si>
    <t>Desktop / Laptop</t>
  </si>
  <si>
    <t>Other Hardware / Peripherals</t>
  </si>
  <si>
    <t>Application / Database</t>
  </si>
  <si>
    <t>Network - Wireless</t>
  </si>
  <si>
    <t>Printer</t>
  </si>
  <si>
    <t>Network - Wired</t>
  </si>
  <si>
    <t>Data Security</t>
  </si>
  <si>
    <t>Database Update</t>
  </si>
  <si>
    <t>Email / Internet</t>
  </si>
  <si>
    <t>Telephony</t>
  </si>
  <si>
    <t>Raspberry Pi / Tablets</t>
  </si>
  <si>
    <t>Hit</t>
  </si>
  <si>
    <t>Miss</t>
  </si>
  <si>
    <t>E4</t>
  </si>
  <si>
    <t>R1</t>
  </si>
  <si>
    <t>R3</t>
  </si>
  <si>
    <t>R5</t>
  </si>
  <si>
    <t>Rx</t>
  </si>
  <si>
    <t>Total</t>
  </si>
  <si>
    <t>Overall Missed %</t>
  </si>
  <si>
    <t>Overall Hit %</t>
  </si>
  <si>
    <t>Total Ticket Volume</t>
  </si>
  <si>
    <t>Monthly Ticket Volume</t>
  </si>
  <si>
    <t>Tickets</t>
  </si>
  <si>
    <t>Name</t>
  </si>
  <si>
    <t>Tickets Per Assignee</t>
  </si>
  <si>
    <t>Tickets per Div / Dept / Sec</t>
  </si>
  <si>
    <t>EMS - Environmental Management Section</t>
  </si>
  <si>
    <t>IAS - Internal Audit Section</t>
  </si>
  <si>
    <t>Tickets per TRT</t>
  </si>
  <si>
    <t>Interface / Integrations</t>
  </si>
  <si>
    <t>Mobile Phone</t>
  </si>
  <si>
    <t>OPS Hardware</t>
  </si>
  <si>
    <t>FRT</t>
  </si>
  <si>
    <t>Ticket Owner 1</t>
  </si>
  <si>
    <t>Ticket Owner 2</t>
  </si>
  <si>
    <t>Request::Database Update</t>
  </si>
  <si>
    <t>Incident::Printer</t>
  </si>
  <si>
    <t>Request::Account Creation</t>
  </si>
  <si>
    <t>Request::YPICS related</t>
  </si>
  <si>
    <t>Request::Data Security /  File Sharing</t>
  </si>
  <si>
    <t>Request::System Access</t>
  </si>
  <si>
    <t>Request::Hardware Installation / Configuration</t>
  </si>
  <si>
    <t>Request::Email / Internet</t>
  </si>
  <si>
    <t>Request::Software Installation / Configuration / Upgrades</t>
  </si>
  <si>
    <t>Request::Desktop / Laptop Related Request</t>
  </si>
  <si>
    <t>Request::Hardware Repairs</t>
  </si>
  <si>
    <t>FRT Miss Rate</t>
  </si>
  <si>
    <t xml:space="preserve">FRT Hit Rate </t>
  </si>
  <si>
    <t>FRT - First Response Time</t>
  </si>
  <si>
    <t>Goal:</t>
  </si>
  <si>
    <t>15 Minutes</t>
  </si>
  <si>
    <t>FRT Delay</t>
  </si>
  <si>
    <t>FRT Hits</t>
  </si>
  <si>
    <t>FRT Misses</t>
  </si>
  <si>
    <t>Assigned Tickets</t>
  </si>
  <si>
    <t>Juan Paulo Pineda</t>
  </si>
  <si>
    <t>R3 - 3  Days</t>
  </si>
  <si>
    <t>Rx - Indefinite (Has Dependencies)</t>
  </si>
  <si>
    <t xml:space="preserve">        Legend:</t>
  </si>
  <si>
    <t>FRT Compliant? (T/F)</t>
  </si>
  <si>
    <t>FRT Eligible? (T/F)</t>
  </si>
  <si>
    <t>8. Assigned R1</t>
  </si>
  <si>
    <t>R2 - 2 Days</t>
  </si>
  <si>
    <t>R4 - 4 Days</t>
  </si>
  <si>
    <t>R2</t>
  </si>
  <si>
    <t>R4</t>
  </si>
  <si>
    <t>FAS - Factory Automation Section</t>
  </si>
  <si>
    <t>F</t>
  </si>
  <si>
    <t>T</t>
  </si>
  <si>
    <t>Janessa Sulit</t>
  </si>
  <si>
    <t>FRT Min Time (in Minutes)</t>
  </si>
  <si>
    <t>FRT Max Time (in Minutes)</t>
  </si>
  <si>
    <t>FRT Average Time (in Minutes)</t>
  </si>
  <si>
    <t>Ticket Owner</t>
  </si>
  <si>
    <t>ART</t>
  </si>
  <si>
    <t>***Average Resolution Time (ART) is expressed in days</t>
  </si>
  <si>
    <t>Lower ART = Faster Resolution</t>
  </si>
  <si>
    <t>ART Compliant? (T/F)</t>
  </si>
  <si>
    <t>Resolution Time</t>
  </si>
  <si>
    <t>Applies to E4, R1, R2, R3, R4, R5 tickets only</t>
  </si>
  <si>
    <t>PMINAA: For Deployment</t>
  </si>
  <si>
    <t>Target ART = 1</t>
  </si>
  <si>
    <t>April 2021</t>
  </si>
  <si>
    <t>Rx and Rp tickets are excluded in this report</t>
  </si>
  <si>
    <t>Jim Karlo Delos Reyes</t>
  </si>
  <si>
    <t>- 100.00 Ticket Hit Rate</t>
  </si>
  <si>
    <t>Request::Desktop Application / Version Upgrade</t>
  </si>
  <si>
    <t>10. Missed</t>
  </si>
  <si>
    <t>IT Management</t>
  </si>
  <si>
    <t>Jannus Domingo</t>
  </si>
  <si>
    <t>Christian Retusto</t>
  </si>
  <si>
    <t>Robin Dela Cruz</t>
  </si>
  <si>
    <t>n/a</t>
  </si>
  <si>
    <t>Role-Based Rights</t>
  </si>
  <si>
    <t>Christian Daniel Pagtalunan</t>
  </si>
  <si>
    <t>stats</t>
  </si>
  <si>
    <t>Christian Pagtalunan</t>
  </si>
  <si>
    <t>Incident::Other Hardware / Peripherals</t>
  </si>
  <si>
    <t>Request::Application Access Reset</t>
  </si>
  <si>
    <t>Miguel Darren Ronquez</t>
  </si>
  <si>
    <t>Administrative</t>
  </si>
  <si>
    <t>Clark Chester Casuyon</t>
  </si>
  <si>
    <t>0:14</t>
  </si>
  <si>
    <t>6675:24</t>
  </si>
  <si>
    <t>13:04</t>
  </si>
  <si>
    <t>6. Assigned R3</t>
  </si>
  <si>
    <t>Resolved by Caller</t>
  </si>
  <si>
    <t>Cancelled by Requestor</t>
  </si>
  <si>
    <t>FY 2022</t>
  </si>
  <si>
    <t>Request::Printer Installation</t>
  </si>
  <si>
    <t>request</t>
  </si>
  <si>
    <t>Miguel Legaspi</t>
  </si>
  <si>
    <t>Request to change rapid date received</t>
  </si>
  <si>
    <t>IMI (Rapid)</t>
  </si>
  <si>
    <t>Request::E-mail Distribution Group</t>
  </si>
  <si>
    <t>Endorsement Paper of Newly Hired Employees</t>
  </si>
  <si>
    <t>Disabled Account</t>
  </si>
  <si>
    <t/>
  </si>
  <si>
    <t>15354</t>
  </si>
  <si>
    <t>20220801100023083</t>
  </si>
  <si>
    <t>2022-08-01 07:37:18</t>
  </si>
  <si>
    <t>2022-08-01 07:47:51</t>
  </si>
  <si>
    <t>2022-08-12 17:15:22</t>
  </si>
  <si>
    <t>15355</t>
  </si>
  <si>
    <t>20220801100023084</t>
  </si>
  <si>
    <t>&lt;&lt;REQUEST for Backdate TS, CN and YF TPICS App&gt;&gt;</t>
  </si>
  <si>
    <t>2022-08-01 07:43:19</t>
  </si>
  <si>
    <t>2022-08-01 07:48:01</t>
  </si>
  <si>
    <t>2022-08-01 09:12:03</t>
  </si>
  <si>
    <t>15356</t>
  </si>
  <si>
    <t>20220801100023085</t>
  </si>
  <si>
    <t>Request of ETR, Immediate Superior Approval, and Performance Appraisal</t>
  </si>
  <si>
    <t>2022-08-01 08:17:20</t>
  </si>
  <si>
    <t>2022-08-01 08:33:40</t>
  </si>
  <si>
    <t>2022-08-03 13:33:45</t>
  </si>
  <si>
    <t>15357</t>
  </si>
  <si>
    <t>20220801100023086</t>
  </si>
  <si>
    <t>Create Shared Folder - ESS and Finance</t>
  </si>
  <si>
    <t>2022-08-01 08:25:21</t>
  </si>
  <si>
    <t>2022-08-01 08:39:11</t>
  </si>
  <si>
    <t>2022-08-01 14:32:52</t>
  </si>
  <si>
    <t>15358</t>
  </si>
  <si>
    <t>20220801100023087</t>
  </si>
  <si>
    <t>Request RAPID X Account and EPRPO</t>
  </si>
  <si>
    <t>2022-08-01 08:34:01</t>
  </si>
  <si>
    <t>2022-08-01 08:38:53</t>
  </si>
  <si>
    <t>2022-08-02 14:04:53</t>
  </si>
  <si>
    <t>15359</t>
  </si>
  <si>
    <t>20220801100023088</t>
  </si>
  <si>
    <t>2022-08-01 08:40:02</t>
  </si>
  <si>
    <t>2022-08-01 08:46:51</t>
  </si>
  <si>
    <t>2022-08-02 08:38:18</t>
  </si>
  <si>
    <t>15360</t>
  </si>
  <si>
    <t>20220801100023089</t>
  </si>
  <si>
    <t>2022-08-01 08:51:02</t>
  </si>
  <si>
    <t>2022-08-01 10:05:34</t>
  </si>
  <si>
    <t>2022-08-02 19:30:04</t>
  </si>
  <si>
    <t>15361</t>
  </si>
  <si>
    <t>20220801100023090</t>
  </si>
  <si>
    <t>2022-08-01 08:51:04</t>
  </si>
  <si>
    <t>2022-08-01 10:05:41</t>
  </si>
  <si>
    <t>2022-08-02 19:29:45</t>
  </si>
  <si>
    <t>15362</t>
  </si>
  <si>
    <t>20220801100023091</t>
  </si>
  <si>
    <t>2022-08-01 08:52:02</t>
  </si>
  <si>
    <t>2022-08-01 10:05:49</t>
  </si>
  <si>
    <t>2022-08-02 19:29:19</t>
  </si>
  <si>
    <t>15363</t>
  </si>
  <si>
    <t>20220801100023092</t>
  </si>
  <si>
    <t>2022-08-01 08:52:04</t>
  </si>
  <si>
    <t>2022-08-01 10:05:55</t>
  </si>
  <si>
    <t>2022-08-02 19:28:53</t>
  </si>
  <si>
    <t>15364</t>
  </si>
  <si>
    <t>20220801100023093</t>
  </si>
  <si>
    <t>2022-08-01 08:53:02</t>
  </si>
  <si>
    <t>2022-08-01 10:06:05</t>
  </si>
  <si>
    <t>2022-08-02 19:28:30</t>
  </si>
  <si>
    <t>15365</t>
  </si>
  <si>
    <t>20220801100023094</t>
  </si>
  <si>
    <t>Replacement of Computer Mouse for mam melba.</t>
  </si>
  <si>
    <t>2022-08-01 09:08:03</t>
  </si>
  <si>
    <t>2022-08-01 10:06:17</t>
  </si>
  <si>
    <t>2022-08-02 08:35:58</t>
  </si>
  <si>
    <t>15366</t>
  </si>
  <si>
    <t>20220801100023095</t>
  </si>
  <si>
    <t>Requesting For Account and Installation</t>
  </si>
  <si>
    <t>2022-08-01 09:08:05</t>
  </si>
  <si>
    <t>2022-08-01 10:06:26</t>
  </si>
  <si>
    <t>2022-08-03 08:58:32</t>
  </si>
  <si>
    <t>15367</t>
  </si>
  <si>
    <t>20220801100023096</t>
  </si>
  <si>
    <t>2022-08-01 10:04:06</t>
  </si>
  <si>
    <t>2022-08-01 10:06:32</t>
  </si>
  <si>
    <t>2022-08-02 19:27:34</t>
  </si>
  <si>
    <t>15368</t>
  </si>
  <si>
    <t>20220801100023097</t>
  </si>
  <si>
    <t>PMINAA: For Account Setup 2022-08-01</t>
  </si>
  <si>
    <t>2022-08-01 10:11:07</t>
  </si>
  <si>
    <t>2022-08-01 10:41:44</t>
  </si>
  <si>
    <t>2022-08-02 17:03:29</t>
  </si>
  <si>
    <t>15369</t>
  </si>
  <si>
    <t>20220801100023098</t>
  </si>
  <si>
    <t>2022-08-01 10:11:08</t>
  </si>
  <si>
    <t>2022-08-01 10:42:00</t>
  </si>
  <si>
    <t>2022-08-02 17:02:48</t>
  </si>
  <si>
    <t>15370</t>
  </si>
  <si>
    <t>20220801100023099</t>
  </si>
  <si>
    <t>2022-08-01 10:16:07</t>
  </si>
  <si>
    <t>2022-08-01 10:41:28</t>
  </si>
  <si>
    <t>2022-08-02 19:27:15</t>
  </si>
  <si>
    <t>15371</t>
  </si>
  <si>
    <t>20220801100023100</t>
  </si>
  <si>
    <t>2022-08-01 10:17:07</t>
  </si>
  <si>
    <t>2022-08-01 10:42:08</t>
  </si>
  <si>
    <t>2022-08-02 19:26:52</t>
  </si>
  <si>
    <t>15372</t>
  </si>
  <si>
    <t>20220801100023101</t>
  </si>
  <si>
    <t>Request for Signature</t>
  </si>
  <si>
    <t>2022-08-01 10:19:07</t>
  </si>
  <si>
    <t>2022-08-01 10:42:21</t>
  </si>
  <si>
    <t>2022-08-02 15:30:47</t>
  </si>
  <si>
    <t>15373</t>
  </si>
  <si>
    <t>20220801100023102</t>
  </si>
  <si>
    <t>2022-08-01 10:25:07</t>
  </si>
  <si>
    <t>2022-08-01 10:42:14</t>
  </si>
  <si>
    <t>2022-08-02 19:26:28</t>
  </si>
  <si>
    <t>15374</t>
  </si>
  <si>
    <t>20220801100023103</t>
  </si>
  <si>
    <t>Disable RAPID account</t>
  </si>
  <si>
    <t>2022-08-01 10:39:08</t>
  </si>
  <si>
    <t>2022-08-01 10:41:15</t>
  </si>
  <si>
    <t>2022-08-02 10:37:31</t>
  </si>
  <si>
    <t>15375</t>
  </si>
  <si>
    <t>20220801100023104</t>
  </si>
  <si>
    <t>RE: EDOCAPP Prepared "No result Found"</t>
  </si>
  <si>
    <t>2022-08-01 13:47:18</t>
  </si>
  <si>
    <t>2022-08-01 13:54:14</t>
  </si>
  <si>
    <t>2022-08-02 09:46:24</t>
  </si>
  <si>
    <t>15376</t>
  </si>
  <si>
    <t>20220801100023105</t>
  </si>
  <si>
    <t>Additional Rapid User (TSLTS)</t>
  </si>
  <si>
    <t>2022-08-01 15:47:11</t>
  </si>
  <si>
    <t>2022-08-01 16:09:39</t>
  </si>
  <si>
    <t>2022-08-02 15:27:46</t>
  </si>
  <si>
    <t>15377</t>
  </si>
  <si>
    <t>20220801100023106</t>
  </si>
  <si>
    <t>CORRECTION ON WRONG INPUT OF INVOICE NO. 12436</t>
  </si>
  <si>
    <t>2022-08-01 15:52:11</t>
  </si>
  <si>
    <t>2022-08-01 16:09:53</t>
  </si>
  <si>
    <t>2022-08-02 09:51:06</t>
  </si>
  <si>
    <t>15378</t>
  </si>
  <si>
    <t>20220801100023107</t>
  </si>
  <si>
    <t>Slow Opening and Saving TSLTS</t>
  </si>
  <si>
    <t>2022-08-01 19:02:20</t>
  </si>
  <si>
    <t>2022-08-02 08:03:08</t>
  </si>
  <si>
    <t>2022-08-03 13:03:37</t>
  </si>
  <si>
    <t>15380</t>
  </si>
  <si>
    <t>20220802100023109</t>
  </si>
  <si>
    <t>Y-WHS-PC-TEMP CPU FOR CHECKING =&gt; ALWAYS TURNS OFF</t>
  </si>
  <si>
    <t>2022-08-02 08:26:18</t>
  </si>
  <si>
    <t>2022-08-02 10:36:08</t>
  </si>
  <si>
    <t>2022-08-08 07:50:27</t>
  </si>
  <si>
    <t>15382</t>
  </si>
  <si>
    <t>20220802100023111</t>
  </si>
  <si>
    <t>YEC cannot save file on ftp server</t>
  </si>
  <si>
    <t>2022-08-02 08:44:19</t>
  </si>
  <si>
    <t>2022-08-02 08:56:36</t>
  </si>
  <si>
    <t>2022-08-03 14:08:36</t>
  </si>
  <si>
    <t>15383</t>
  </si>
  <si>
    <t>20220802100023112</t>
  </si>
  <si>
    <t>Adobe</t>
  </si>
  <si>
    <t>2022-08-02 08:58:20</t>
  </si>
  <si>
    <t>2022-08-02 09:15:43</t>
  </si>
  <si>
    <t>2022-08-03 08:41:07</t>
  </si>
  <si>
    <t>15384</t>
  </si>
  <si>
    <t>20220802100023113</t>
  </si>
  <si>
    <t>PMINAA: For Account Setup 2022-08-02</t>
  </si>
  <si>
    <t>2022-08-02 10:01:03</t>
  </si>
  <si>
    <t>2022-08-02 10:35:55</t>
  </si>
  <si>
    <t>2022-08-03 08:04:51</t>
  </si>
  <si>
    <t>15385</t>
  </si>
  <si>
    <t>20220802100023114</t>
  </si>
  <si>
    <t>RE: Request email account to Jingky Magsino</t>
  </si>
  <si>
    <t>2022-08-02 10:25:05</t>
  </si>
  <si>
    <t>2022-08-02 10:35:41</t>
  </si>
  <si>
    <t>2022-08-03 08:39:32</t>
  </si>
  <si>
    <t>15386</t>
  </si>
  <si>
    <t>20220802100023115</t>
  </si>
  <si>
    <t>RE: Disabled rapid account</t>
  </si>
  <si>
    <t>2022-08-02 10:50:06</t>
  </si>
  <si>
    <t>2022-08-02 10:51:08</t>
  </si>
  <si>
    <t>2022-08-03 13:07:53</t>
  </si>
  <si>
    <t>15387</t>
  </si>
  <si>
    <t>20220802100023116</t>
  </si>
  <si>
    <t>Request for RAPID Account re-activation</t>
  </si>
  <si>
    <t>2022-08-02 11:55:10</t>
  </si>
  <si>
    <t>2022-08-02 12:51:14</t>
  </si>
  <si>
    <t>2022-08-02 15:33:25</t>
  </si>
  <si>
    <t>15388</t>
  </si>
  <si>
    <t>20220802100023117</t>
  </si>
  <si>
    <t>Disabled account in rapid</t>
  </si>
  <si>
    <t>2022-08-02 13:31:15</t>
  </si>
  <si>
    <t>2022-08-02 13:34:43</t>
  </si>
  <si>
    <t>2022-08-02 15:34:49</t>
  </si>
  <si>
    <t>15389</t>
  </si>
  <si>
    <t>20220802100023118</t>
  </si>
  <si>
    <t>TSLTS: Incomplete Data Download during exporting to Excel</t>
  </si>
  <si>
    <t>2022-08-02 15:24:04</t>
  </si>
  <si>
    <t>2022-08-02 15:29:12</t>
  </si>
  <si>
    <t>2022-08-03 13:04:07</t>
  </si>
  <si>
    <t>15390</t>
  </si>
  <si>
    <t>20220802100023119</t>
  </si>
  <si>
    <t>2022-08-02 15:47:05</t>
  </si>
  <si>
    <t>2022-08-02 15:52:34</t>
  </si>
  <si>
    <t>2022-08-03 10:11:46</t>
  </si>
  <si>
    <t>15391</t>
  </si>
  <si>
    <t>20220802100023120</t>
  </si>
  <si>
    <t>2022-08-02 16:32:07</t>
  </si>
  <si>
    <t>2022-08-02 16:37:54</t>
  </si>
  <si>
    <t>2022-08-03 16:23:58</t>
  </si>
  <si>
    <t>15393</t>
  </si>
  <si>
    <t>20220803100023122</t>
  </si>
  <si>
    <t>Disabled Rapid Account</t>
  </si>
  <si>
    <t>2022-08-03 08:16:18</t>
  </si>
  <si>
    <t>2022-08-03 08:18:52</t>
  </si>
  <si>
    <t>2022-08-03 10:12:57</t>
  </si>
  <si>
    <t>15394</t>
  </si>
  <si>
    <t>20220803100023123</t>
  </si>
  <si>
    <t>2022-08-03 08:24:18</t>
  </si>
  <si>
    <t>2022-08-03 08:47:09</t>
  </si>
  <si>
    <t>2022-08-06 07:55:22</t>
  </si>
  <si>
    <t>15396</t>
  </si>
  <si>
    <t>20220803100023125</t>
  </si>
  <si>
    <t>Request for Resume date of TS / YF Ypics system</t>
  </si>
  <si>
    <t>2022-08-03 08:51:20</t>
  </si>
  <si>
    <t>2022-08-03 09:05:59</t>
  </si>
  <si>
    <t>2022-08-05 07:31:24</t>
  </si>
  <si>
    <t>15397</t>
  </si>
  <si>
    <t>20220803100023126</t>
  </si>
  <si>
    <t>Re-set of RAPID Account</t>
  </si>
  <si>
    <t>2022-08-03 10:47:06</t>
  </si>
  <si>
    <t>2022-08-03 10:52:11</t>
  </si>
  <si>
    <t>2022-08-05 08:23:04</t>
  </si>
  <si>
    <t>15398</t>
  </si>
  <si>
    <t>20220803100023127</t>
  </si>
  <si>
    <t>For deletion</t>
  </si>
  <si>
    <t>2022-08-03 13:04:14</t>
  </si>
  <si>
    <t>2022-08-03 13:09:12</t>
  </si>
  <si>
    <t>2022-08-05 12:56:44</t>
  </si>
  <si>
    <t>15399</t>
  </si>
  <si>
    <t>20220803100023128</t>
  </si>
  <si>
    <t>2022-08-03 13:19:15</t>
  </si>
  <si>
    <t>2022-08-03 13:30:48</t>
  </si>
  <si>
    <t>2022-08-05 08:18:01</t>
  </si>
  <si>
    <t>15400</t>
  </si>
  <si>
    <t>20220803100023129</t>
  </si>
  <si>
    <t>Additional Section Head approver =&gt; EPRPO account acelcag_CN</t>
  </si>
  <si>
    <t>2022-08-03 13:29:15</t>
  </si>
  <si>
    <t>2022-08-03 13:33:10</t>
  </si>
  <si>
    <t>2022-08-09 09:52:10</t>
  </si>
  <si>
    <t>15402</t>
  </si>
  <si>
    <t>20220803100023131</t>
  </si>
  <si>
    <t>Urgent please: Ticket acknowledged: TSLTS: Incomplete Data Download during exporting to Excel</t>
  </si>
  <si>
    <t>2022-08-03 14:32:20</t>
  </si>
  <si>
    <t>2022-08-03 14:43:53</t>
  </si>
  <si>
    <t>2022-08-08 08:30:22</t>
  </si>
  <si>
    <t>15404</t>
  </si>
  <si>
    <t>20220803100023133</t>
  </si>
  <si>
    <t>RE: Auto Door Lock System in Warehouse</t>
  </si>
  <si>
    <t>2022-08-03 16:08:05</t>
  </si>
  <si>
    <t>2022-08-05 07:49:47</t>
  </si>
  <si>
    <t>2022-08-23 11:25:26</t>
  </si>
  <si>
    <t>15407</t>
  </si>
  <si>
    <t>20220804100023136</t>
  </si>
  <si>
    <t>Please check my PC the mouse not functioning</t>
  </si>
  <si>
    <t>2022-08-04 08:55:18</t>
  </si>
  <si>
    <t>2022-08-05 07:33:44</t>
  </si>
  <si>
    <t>2022-08-05 08:28:43</t>
  </si>
  <si>
    <t>15408</t>
  </si>
  <si>
    <t>20220804100023137</t>
  </si>
  <si>
    <t>Request Installation of R3 and PATS</t>
  </si>
  <si>
    <t>2022-08-04 14:48:21</t>
  </si>
  <si>
    <t>2022-08-05 07:33:57</t>
  </si>
  <si>
    <t>2022-08-08 11:08:39</t>
  </si>
  <si>
    <t>15411</t>
  </si>
  <si>
    <t>20220805100023140</t>
  </si>
  <si>
    <t>&lt;&lt;REQUEST for change date and calendar update for CN TPICS App&gt;&gt;</t>
  </si>
  <si>
    <t>2022-08-05 06:55:09</t>
  </si>
  <si>
    <t>2022-08-05 07:39:39</t>
  </si>
  <si>
    <t>2022-08-05 15:52:09</t>
  </si>
  <si>
    <t>15412</t>
  </si>
  <si>
    <t>20220805100023141</t>
  </si>
  <si>
    <t>2022-08-05 09:30:18</t>
  </si>
  <si>
    <t>2022-08-05 09:32:18</t>
  </si>
  <si>
    <t>2022-08-08 08:39:22</t>
  </si>
  <si>
    <t>15413</t>
  </si>
  <si>
    <t>20220805100023142</t>
  </si>
  <si>
    <t>2022-08-05 09:32:32</t>
  </si>
  <si>
    <t>2022-08-12 16:50:30</t>
  </si>
  <si>
    <t>15414</t>
  </si>
  <si>
    <t>20220805100023143</t>
  </si>
  <si>
    <t>RE: Disabled Rapid account / Reset PW</t>
  </si>
  <si>
    <t>2022-08-05 10:20:20</t>
  </si>
  <si>
    <t>2022-08-05 11:53:19</t>
  </si>
  <si>
    <t>2022-08-05 16:50:42</t>
  </si>
  <si>
    <t>15416</t>
  </si>
  <si>
    <t>20220805100023145</t>
  </si>
  <si>
    <t>Request of Rapid Account</t>
  </si>
  <si>
    <t>2022-08-05 11:04:03</t>
  </si>
  <si>
    <t>2022-08-05 11:54:03</t>
  </si>
  <si>
    <t>2022-08-08 09:34:23</t>
  </si>
  <si>
    <t>15417</t>
  </si>
  <si>
    <t>20220805100023146</t>
  </si>
  <si>
    <t>Access for ERPO</t>
  </si>
  <si>
    <t>2022-08-05 11:48:05</t>
  </si>
  <si>
    <t>2022-08-05 11:55:17</t>
  </si>
  <si>
    <t>2022-08-05 14:11:12</t>
  </si>
  <si>
    <t>15418</t>
  </si>
  <si>
    <t>20220805100023147</t>
  </si>
  <si>
    <t>MISSING Module on RAPID</t>
  </si>
  <si>
    <t>2022-08-05 13:26:11</t>
  </si>
  <si>
    <t>2022-08-05 14:11:30</t>
  </si>
  <si>
    <t>2022-08-06 13:14:48</t>
  </si>
  <si>
    <t>15419</t>
  </si>
  <si>
    <t>20220805100023148</t>
  </si>
  <si>
    <t>Nawala po ang TSLTS PMI P.O. sa RAPID</t>
  </si>
  <si>
    <t>2022-08-05 14:26:15</t>
  </si>
  <si>
    <t>2022-08-05 14:30:03</t>
  </si>
  <si>
    <t>2022-08-05 16:49:46</t>
  </si>
  <si>
    <t>15420</t>
  </si>
  <si>
    <t>20220805100023149</t>
  </si>
  <si>
    <t>Scanner Installation</t>
  </si>
  <si>
    <t>2022-08-05 14:29:15</t>
  </si>
  <si>
    <t>2022-08-06 07:54:19</t>
  </si>
  <si>
    <t>2022-08-08 13:23:24</t>
  </si>
  <si>
    <t>15421</t>
  </si>
  <si>
    <t>20220805100023150</t>
  </si>
  <si>
    <t>Status Board Showing</t>
  </si>
  <si>
    <t>2022-08-05 14:31:15</t>
  </si>
  <si>
    <t>2022-08-05 15:57:14</t>
  </si>
  <si>
    <t>2022-08-06 14:31:11</t>
  </si>
  <si>
    <t>15422</t>
  </si>
  <si>
    <t>20220805100023151</t>
  </si>
  <si>
    <t>Request for AIDRC module on RAPIDX</t>
  </si>
  <si>
    <t>2022-08-05 15:47:18</t>
  </si>
  <si>
    <t>2022-08-05 15:56:54</t>
  </si>
  <si>
    <t>2022-08-05 18:38:07</t>
  </si>
  <si>
    <t>15423</t>
  </si>
  <si>
    <t>20220805100023152</t>
  </si>
  <si>
    <t>2022-08-05 16:24:20</t>
  </si>
  <si>
    <t>2022-08-05 16:25:37</t>
  </si>
  <si>
    <t>2022-08-08 09:36:14</t>
  </si>
  <si>
    <t>15425</t>
  </si>
  <si>
    <t>20220806100023154</t>
  </si>
  <si>
    <t>Lock RAPID user</t>
  </si>
  <si>
    <t>2022-08-06 07:41:05</t>
  </si>
  <si>
    <t>2022-08-06 07:57:03</t>
  </si>
  <si>
    <t>2022-08-06 13:22:26</t>
  </si>
  <si>
    <t>15427</t>
  </si>
  <si>
    <t>20220806100023156</t>
  </si>
  <si>
    <t>Retrieve password</t>
  </si>
  <si>
    <t>2022-08-06 10:18:13</t>
  </si>
  <si>
    <t>2022-08-06 10:33:41</t>
  </si>
  <si>
    <t>2022-08-06 12:44:06</t>
  </si>
  <si>
    <t>15428</t>
  </si>
  <si>
    <t>20220806100023157</t>
  </si>
  <si>
    <t>Ypics Installation</t>
  </si>
  <si>
    <t>2022-08-06 10:45:14</t>
  </si>
  <si>
    <t>2022-08-06 10:46:25</t>
  </si>
  <si>
    <t>2022-08-06 12:45:40</t>
  </si>
  <si>
    <t>15429</t>
  </si>
  <si>
    <t>20220806100023158</t>
  </si>
  <si>
    <t>Request for transfer of LAN</t>
  </si>
  <si>
    <t>2022-08-06 11:42:18</t>
  </si>
  <si>
    <t>2022-08-06 12:56:15</t>
  </si>
  <si>
    <t>2022-08-08 08:37:07</t>
  </si>
  <si>
    <t>15430</t>
  </si>
  <si>
    <t>20220806100023159</t>
  </si>
  <si>
    <t>CPU repair</t>
  </si>
  <si>
    <t>2022-08-06 11:45:18</t>
  </si>
  <si>
    <t>2022-08-06 12:56:30</t>
  </si>
  <si>
    <t>2022-08-08 08:38:18</t>
  </si>
  <si>
    <t>15431</t>
  </si>
  <si>
    <t>20220806100023160</t>
  </si>
  <si>
    <t>Access on WBS</t>
  </si>
  <si>
    <t>2022-08-06 12:27:20</t>
  </si>
  <si>
    <t>2022-08-06 12:31:43</t>
  </si>
  <si>
    <t>2022-08-09 15:24:52</t>
  </si>
  <si>
    <t>15432</t>
  </si>
  <si>
    <t>20220806100023161</t>
  </si>
  <si>
    <t>PMINAA: For Account Setup 2022-08-06</t>
  </si>
  <si>
    <t>2022-08-06 12:35:20</t>
  </si>
  <si>
    <t>2022-08-06 12:56:40</t>
  </si>
  <si>
    <t>2022-08-17 11:28:21</t>
  </si>
  <si>
    <t>15433</t>
  </si>
  <si>
    <t>20220806100023162</t>
  </si>
  <si>
    <t>2022-08-06 12:36:20</t>
  </si>
  <si>
    <t>2022-08-06 12:56:48</t>
  </si>
  <si>
    <t>2022-08-17 11:26:57</t>
  </si>
  <si>
    <t>15434</t>
  </si>
  <si>
    <t>20220806100023163</t>
  </si>
  <si>
    <t>Requesting for Rapid account and disabled account</t>
  </si>
  <si>
    <t>2022-08-06 13:20:03</t>
  </si>
  <si>
    <t>2022-08-06 13:22:48</t>
  </si>
  <si>
    <t>2022-08-08 14:34:46</t>
  </si>
  <si>
    <t>15435</t>
  </si>
  <si>
    <t>20220806100023164</t>
  </si>
  <si>
    <t>FW: Your JMP trial is ready</t>
  </si>
  <si>
    <t>2022-08-06 13:36:04</t>
  </si>
  <si>
    <t>2022-08-08 08:35:52</t>
  </si>
  <si>
    <t>2022-08-08 08:47:37</t>
  </si>
  <si>
    <t>15436</t>
  </si>
  <si>
    <t>20220806100023165</t>
  </si>
  <si>
    <t>RE: Your JMP trial is ready</t>
  </si>
  <si>
    <t>2022-08-06 14:00:05</t>
  </si>
  <si>
    <t>2022-08-08 08:35:58</t>
  </si>
  <si>
    <t>2022-08-08 08:56:25</t>
  </si>
  <si>
    <t>15437</t>
  </si>
  <si>
    <t>20220806100023166</t>
  </si>
  <si>
    <t>Change password on portal</t>
  </si>
  <si>
    <t>2022-08-06 15:53:15</t>
  </si>
  <si>
    <t>2022-08-08 07:44:50</t>
  </si>
  <si>
    <t>2022-08-12 16:43:46</t>
  </si>
  <si>
    <t>15438</t>
  </si>
  <si>
    <t>20220807100023167</t>
  </si>
  <si>
    <t>Disabled Account- Rapid</t>
  </si>
  <si>
    <t>2022-08-07 07:26:19</t>
  </si>
  <si>
    <t>2022-08-08 07:44:05</t>
  </si>
  <si>
    <t>2022-08-08 14:33:40</t>
  </si>
  <si>
    <t>15439</t>
  </si>
  <si>
    <t>20220808100023168</t>
  </si>
  <si>
    <t>Kindly check approval in edocapp for doc #: PQS-J01-004</t>
  </si>
  <si>
    <t>2022-08-08 09:04:17</t>
  </si>
  <si>
    <t>2022-08-08 09:19:58</t>
  </si>
  <si>
    <t>2022-08-08 12:55:51</t>
  </si>
  <si>
    <t>15440</t>
  </si>
  <si>
    <t>20220808100023169</t>
  </si>
  <si>
    <t>performance appraisal request</t>
  </si>
  <si>
    <t>2022-08-08 09:54:20</t>
  </si>
  <si>
    <t>2022-08-08 10:49:09</t>
  </si>
  <si>
    <t>2022-08-09 09:49:45</t>
  </si>
  <si>
    <t>15441</t>
  </si>
  <si>
    <t>20220808100023170</t>
  </si>
  <si>
    <t>Disabled Portal Account</t>
  </si>
  <si>
    <t>2022-08-08 13:54:13</t>
  </si>
  <si>
    <t>2022-08-08 13:58:08</t>
  </si>
  <si>
    <t>2022-08-12 16:09:23</t>
  </si>
  <si>
    <t>15442</t>
  </si>
  <si>
    <t>20220808100023171</t>
  </si>
  <si>
    <t>2022-08-08 15:28:01</t>
  </si>
  <si>
    <t>2022-08-08 15:37:57</t>
  </si>
  <si>
    <t>2022-08-12 16:29:49</t>
  </si>
  <si>
    <t>15443</t>
  </si>
  <si>
    <t>20220808100023172</t>
  </si>
  <si>
    <t>Rapid Request</t>
  </si>
  <si>
    <t>2022-08-08 17:47:08</t>
  </si>
  <si>
    <t>2022-08-08 17:53:08</t>
  </si>
  <si>
    <t>2022-08-11 08:13:35</t>
  </si>
  <si>
    <t>15444</t>
  </si>
  <si>
    <t>20220808100023173</t>
  </si>
  <si>
    <t>RE: Rapid Request</t>
  </si>
  <si>
    <t>2022-08-08 17:50:08</t>
  </si>
  <si>
    <t>2022-08-08 17:52:55</t>
  </si>
  <si>
    <t>2022-08-11 08:13:11</t>
  </si>
  <si>
    <t>15445</t>
  </si>
  <si>
    <t>20220809100023174</t>
  </si>
  <si>
    <t>SSS/Philhealth Contirbution for the month of July 2022</t>
  </si>
  <si>
    <t>2022-08-09 08:13:14</t>
  </si>
  <si>
    <t>2022-08-09 08:54:42</t>
  </si>
  <si>
    <t>2022-08-10 07:33:25</t>
  </si>
  <si>
    <t>15446</t>
  </si>
  <si>
    <t>20220809100023175</t>
  </si>
  <si>
    <t>2022-08-09 08:32:15</t>
  </si>
  <si>
    <t>2022-08-09 08:54:51</t>
  </si>
  <si>
    <t>2022-08-12 16:29:31</t>
  </si>
  <si>
    <t>15447</t>
  </si>
  <si>
    <t>20220809100023176</t>
  </si>
  <si>
    <t>CAN'T ACCESS TO TO RAPID (DISABLED ACCOUNT OF HARVEY SANORJO)</t>
  </si>
  <si>
    <t>2022-08-09 09:57:19</t>
  </si>
  <si>
    <t>2022-08-09 10:53:13</t>
  </si>
  <si>
    <t>2022-08-11 08:11:05</t>
  </si>
  <si>
    <t>15448</t>
  </si>
  <si>
    <t>20220809100023177</t>
  </si>
  <si>
    <t>Error Loading of Scanner</t>
  </si>
  <si>
    <t>2022-08-09 10:18:20</t>
  </si>
  <si>
    <t>2022-08-09 10:53:03</t>
  </si>
  <si>
    <t>2022-08-12 08:01:08</t>
  </si>
  <si>
    <t>15449</t>
  </si>
  <si>
    <t>20220809100023178</t>
  </si>
  <si>
    <t>2022-08-09 11:02:02</t>
  </si>
  <si>
    <t>2022-08-09 11:13:40</t>
  </si>
  <si>
    <t>2022-08-12 07:52:55</t>
  </si>
  <si>
    <t>15450</t>
  </si>
  <si>
    <t>20220809100023179</t>
  </si>
  <si>
    <t>Request to check WBS Account on Subsystem Packing List Generation</t>
  </si>
  <si>
    <t>2022-08-09 11:06:02</t>
  </si>
  <si>
    <t>2022-08-09 11:13:03</t>
  </si>
  <si>
    <t>2022-08-09 13:50:52</t>
  </si>
  <si>
    <t>15451</t>
  </si>
  <si>
    <t>20220809100023180</t>
  </si>
  <si>
    <t>WBS Account Activation</t>
  </si>
  <si>
    <t>2022-08-09 11:08:02</t>
  </si>
  <si>
    <t>2022-08-09 11:13:26</t>
  </si>
  <si>
    <t>2022-08-09 15:23:59</t>
  </si>
  <si>
    <t>15453</t>
  </si>
  <si>
    <t>20220809100023182</t>
  </si>
  <si>
    <t>Request for RapidX Account</t>
  </si>
  <si>
    <t>2022-08-09 13:23:09</t>
  </si>
  <si>
    <t>2022-08-09 13:49:09</t>
  </si>
  <si>
    <t>2022-08-09 16:46:07</t>
  </si>
  <si>
    <t>15455</t>
  </si>
  <si>
    <t>20220809100023184</t>
  </si>
  <si>
    <t>SLOW RAPID TS-PARTS RETURN MODULE</t>
  </si>
  <si>
    <t>2022-08-09 14:44:01</t>
  </si>
  <si>
    <t>2022-08-09 14:59:54</t>
  </si>
  <si>
    <t>2022-08-10 13:59:24</t>
  </si>
  <si>
    <t>Resolved Successful (Workaround)</t>
  </si>
  <si>
    <t>15457</t>
  </si>
  <si>
    <t>20220810100023186</t>
  </si>
  <si>
    <t>Cannot open EPRPO account and user log in (Camille Elaine Salazar )</t>
  </si>
  <si>
    <t>2022-08-10 08:36:14</t>
  </si>
  <si>
    <t>2022-08-10 08:37:13</t>
  </si>
  <si>
    <t>2022-08-13 16:03:17</t>
  </si>
  <si>
    <t>15459</t>
  </si>
  <si>
    <t>20220810100023188</t>
  </si>
  <si>
    <t>Requesting for SystemOne Account</t>
  </si>
  <si>
    <t>2022-08-10 09:03:15</t>
  </si>
  <si>
    <t>2022-08-10 09:18:32</t>
  </si>
  <si>
    <t>2022-08-13 16:05:50</t>
  </si>
  <si>
    <t>15460</t>
  </si>
  <si>
    <t>20220810100023189</t>
  </si>
  <si>
    <t>Request to Install SSS Application</t>
  </si>
  <si>
    <t>2022-08-10 11:03:01</t>
  </si>
  <si>
    <t>2022-08-10 11:30:07</t>
  </si>
  <si>
    <t>2022-08-12 07:57:25</t>
  </si>
  <si>
    <t>15461</t>
  </si>
  <si>
    <t>20220810100023190</t>
  </si>
  <si>
    <t>Rapid X</t>
  </si>
  <si>
    <t>2022-08-10 11:44:04</t>
  </si>
  <si>
    <t>2022-08-10 12:47:26</t>
  </si>
  <si>
    <t>2022-08-11 07:49:07</t>
  </si>
  <si>
    <t>15463</t>
  </si>
  <si>
    <t>20220810100023192</t>
  </si>
  <si>
    <t>Disabled Rapid</t>
  </si>
  <si>
    <t>2022-08-10 12:19:06</t>
  </si>
  <si>
    <t>2022-08-10 12:47:10</t>
  </si>
  <si>
    <t>2022-08-11 07:51:14</t>
  </si>
  <si>
    <t>15465</t>
  </si>
  <si>
    <t>20220810100023194</t>
  </si>
  <si>
    <t>regain my access in RAPID</t>
  </si>
  <si>
    <t>2022-08-10 12:58:09</t>
  </si>
  <si>
    <t>2022-08-10 12:58:27</t>
  </si>
  <si>
    <t>2022-08-11 07:54:14</t>
  </si>
  <si>
    <t>15466</t>
  </si>
  <si>
    <t>20220810100023195</t>
  </si>
  <si>
    <t>REQUEST : ADDITIONAL APPROVER _EPRPO</t>
  </si>
  <si>
    <t>2022-08-10 14:09:12</t>
  </si>
  <si>
    <t>2022-08-10 14:25:20</t>
  </si>
  <si>
    <t>2022-08-13 14:09:23</t>
  </si>
  <si>
    <t>15467</t>
  </si>
  <si>
    <t>20220810100023196</t>
  </si>
  <si>
    <t>Youtube Access</t>
  </si>
  <si>
    <t>2022-08-10 14:22:12</t>
  </si>
  <si>
    <t>2022-08-11 07:36:16</t>
  </si>
  <si>
    <t>2022-08-15 08:27:38</t>
  </si>
  <si>
    <t>15470</t>
  </si>
  <si>
    <t>20220811100023199</t>
  </si>
  <si>
    <t>SERVICE REQUEST : ADDITIONAL NAME FOR TICKETING (PACKING)</t>
  </si>
  <si>
    <t>2022-08-11 08:36:10</t>
  </si>
  <si>
    <t>2022-08-11 08:57:00</t>
  </si>
  <si>
    <t>2022-08-11 15:22:15</t>
  </si>
  <si>
    <t>15471</t>
  </si>
  <si>
    <t>20220811100023200</t>
  </si>
  <si>
    <t>Request for AIDRC on RapidX</t>
  </si>
  <si>
    <t>2022-08-11 08:38:11</t>
  </si>
  <si>
    <t>2022-08-11 08:55:21</t>
  </si>
  <si>
    <t>2022-08-11 13:57:21</t>
  </si>
  <si>
    <t>15472</t>
  </si>
  <si>
    <t>20220811100023201</t>
  </si>
  <si>
    <t>Performance Appraisal Request Form</t>
  </si>
  <si>
    <t>2022-08-11 09:07:12</t>
  </si>
  <si>
    <t>2022-08-11 09:22:01</t>
  </si>
  <si>
    <t>2022-08-13 16:06:54</t>
  </si>
  <si>
    <t>15473</t>
  </si>
  <si>
    <t>20220811100023202</t>
  </si>
  <si>
    <t>Telephone handset</t>
  </si>
  <si>
    <t>2022-08-11 09:19:13</t>
  </si>
  <si>
    <t>2022-08-11 10:14:06</t>
  </si>
  <si>
    <t>2022-08-17 11:24:44</t>
  </si>
  <si>
    <t>15474</t>
  </si>
  <si>
    <t>20220811100023203</t>
  </si>
  <si>
    <t>Change of Attached File on EEDMS</t>
  </si>
  <si>
    <t>2022-08-11 09:31:13</t>
  </si>
  <si>
    <t>2022-08-11 09:34:08</t>
  </si>
  <si>
    <t>2022-08-11 12:51:14</t>
  </si>
  <si>
    <t>15475</t>
  </si>
  <si>
    <t>20220811100023204</t>
  </si>
  <si>
    <t>PPS Dashboard Additional submenu Request</t>
  </si>
  <si>
    <t>2022-08-11 09:34:13</t>
  </si>
  <si>
    <t>2022-08-11 10:15:40</t>
  </si>
  <si>
    <t>2022-08-11 12:52:34</t>
  </si>
  <si>
    <t>15476</t>
  </si>
  <si>
    <t>20220811100023205</t>
  </si>
  <si>
    <t>For Change of Excel File uploaded on Buy off</t>
  </si>
  <si>
    <t>2022-08-11 13:44:05</t>
  </si>
  <si>
    <t>2022-08-11 16:25:08</t>
  </si>
  <si>
    <t>2022-08-13 12:21:28</t>
  </si>
  <si>
    <t>15478</t>
  </si>
  <si>
    <t>20220811100023207</t>
  </si>
  <si>
    <t>Sounds and Projector Set Up</t>
  </si>
  <si>
    <t>2022-08-11 15:17:12</t>
  </si>
  <si>
    <t>2022-08-11 15:19:45</t>
  </si>
  <si>
    <t>2022-08-15 08:02:33</t>
  </si>
  <si>
    <t>15479</t>
  </si>
  <si>
    <t>20220811100023208</t>
  </si>
  <si>
    <t>Folder Access (Security)</t>
  </si>
  <si>
    <t>2022-08-11 15:29:12</t>
  </si>
  <si>
    <t>2022-08-11 16:22:58</t>
  </si>
  <si>
    <t>2022-08-15 08:47:08</t>
  </si>
  <si>
    <t>15480</t>
  </si>
  <si>
    <t>20220811100023209</t>
  </si>
  <si>
    <t>SERVICE REQUEST : MAINTENANCE CYCLE UPDATE</t>
  </si>
  <si>
    <t>2022-08-11 16:16:15</t>
  </si>
  <si>
    <t>2022-08-11 16:25:44</t>
  </si>
  <si>
    <t>2022-08-15 12:49:34</t>
  </si>
  <si>
    <t>15481</t>
  </si>
  <si>
    <t>20220811100023210</t>
  </si>
  <si>
    <t>Request for Rapid Account with EEDMS Module</t>
  </si>
  <si>
    <t>2022-08-11 16:45:16</t>
  </si>
  <si>
    <t>2022-08-12 07:40:00</t>
  </si>
  <si>
    <t>2022-08-16 08:12:39</t>
  </si>
  <si>
    <t>15482</t>
  </si>
  <si>
    <t>20220811100023211</t>
  </si>
  <si>
    <t>Request: Internet Access</t>
  </si>
  <si>
    <t>2022-08-11 18:50:03</t>
  </si>
  <si>
    <t>2022-08-12 07:38:30</t>
  </si>
  <si>
    <t>2022-08-15 08:48:18</t>
  </si>
  <si>
    <t>15483</t>
  </si>
  <si>
    <t>20220812100023212</t>
  </si>
  <si>
    <t>FOR ASSISTANCE</t>
  </si>
  <si>
    <t>2022-08-12 08:09:05</t>
  </si>
  <si>
    <t>2022-08-12 08:39:19</t>
  </si>
  <si>
    <t>2022-08-15 09:00:16</t>
  </si>
  <si>
    <t>15484</t>
  </si>
  <si>
    <t>20220812100023213</t>
  </si>
  <si>
    <t>Request for change section and additional approver</t>
  </si>
  <si>
    <t>2022-08-12 08:39:06</t>
  </si>
  <si>
    <t>2022-08-12 10:55:02</t>
  </si>
  <si>
    <t>2022-08-13 12:56:27</t>
  </si>
  <si>
    <t>15485</t>
  </si>
  <si>
    <t>20220812100023214</t>
  </si>
  <si>
    <t>Requesting</t>
  </si>
  <si>
    <t>2022-08-12 09:19:09</t>
  </si>
  <si>
    <t>2022-08-12 12:18:17</t>
  </si>
  <si>
    <t>2022-08-17 08:45:40</t>
  </si>
  <si>
    <t>15486</t>
  </si>
  <si>
    <t>20220812100023215</t>
  </si>
  <si>
    <t>Endorsement Paper of Newly Hired Employee</t>
  </si>
  <si>
    <t>2022-08-12 09:58:11</t>
  </si>
  <si>
    <t>2022-08-12 10:53:49</t>
  </si>
  <si>
    <t>2022-08-12 16:27:11</t>
  </si>
  <si>
    <t>15487</t>
  </si>
  <si>
    <t>20220812100023216</t>
  </si>
  <si>
    <t>RE: Endorsement Paper of Newly Hired Employee</t>
  </si>
  <si>
    <t>2022-08-12 10:03:11</t>
  </si>
  <si>
    <t>2022-08-12 10:54:00</t>
  </si>
  <si>
    <t>2022-08-12 16:26:52</t>
  </si>
  <si>
    <t>15488</t>
  </si>
  <si>
    <t>20220812100023217</t>
  </si>
  <si>
    <t>SERVICE REQUEST : UPDATE OF APPROVER FOR PPS INTERNAL INVOICE</t>
  </si>
  <si>
    <t>2022-08-12 10:12:11</t>
  </si>
  <si>
    <t>2022-08-12 10:54:25</t>
  </si>
  <si>
    <t>2022-08-16 14:14:03</t>
  </si>
  <si>
    <t>15489</t>
  </si>
  <si>
    <t>20220812100023218</t>
  </si>
  <si>
    <t>URGENT SERVICE REQUEST : ADDITIONAL APPROVER ON SYSTEMONE</t>
  </si>
  <si>
    <t>2022-08-12 10:57:14</t>
  </si>
  <si>
    <t>2022-08-12 11:09:13</t>
  </si>
  <si>
    <t>2022-08-13 16:08:41</t>
  </si>
  <si>
    <t>15490</t>
  </si>
  <si>
    <t>20220812100023219</t>
  </si>
  <si>
    <t>ACCOUNT ACCESS IN WBS SYSTEM REQUEST</t>
  </si>
  <si>
    <t>2022-08-12 13:53:03</t>
  </si>
  <si>
    <t>2022-08-12 13:53:37</t>
  </si>
  <si>
    <t>2022-08-15 13:45:16</t>
  </si>
  <si>
    <t>15492</t>
  </si>
  <si>
    <t>20220812100023221</t>
  </si>
  <si>
    <t>RE: Request for Video Editing Software</t>
  </si>
  <si>
    <t>2022-08-12 14:45:07</t>
  </si>
  <si>
    <t>2022-08-12 15:24:49</t>
  </si>
  <si>
    <t>2022-08-17 08:58:19</t>
  </si>
  <si>
    <t>15493</t>
  </si>
  <si>
    <t>20220812100023222</t>
  </si>
  <si>
    <t>AIDRC with Control Number: 0822-580 _ Disapproved Status</t>
  </si>
  <si>
    <t>2022-08-12 15:26:08</t>
  </si>
  <si>
    <t>2022-08-12 15:57:34</t>
  </si>
  <si>
    <t>2022-08-15 10:21:18</t>
  </si>
  <si>
    <t>15494</t>
  </si>
  <si>
    <t>20220812100023223</t>
  </si>
  <si>
    <t>Ticket Closed: Change password on portal</t>
  </si>
  <si>
    <t>2022-08-12 17:06:13</t>
  </si>
  <si>
    <t>2022-08-12 17:07:39</t>
  </si>
  <si>
    <t>2022-08-12 17:09:08</t>
  </si>
  <si>
    <t>Others::Compliments</t>
  </si>
  <si>
    <t>15495</t>
  </si>
  <si>
    <t>20220813100023224</t>
  </si>
  <si>
    <t>Email Problem</t>
  </si>
  <si>
    <t>2022-08-13 09:24:04</t>
  </si>
  <si>
    <t>2022-08-13 09:27:44</t>
  </si>
  <si>
    <t>2022-08-17 08:54:00</t>
  </si>
  <si>
    <t>15496</t>
  </si>
  <si>
    <t>20220813100023225</t>
  </si>
  <si>
    <t>PMINAA: For Account Setup 2022-08-13</t>
  </si>
  <si>
    <t>2022-08-13 09:34:04</t>
  </si>
  <si>
    <t>2022-08-13 09:34:22</t>
  </si>
  <si>
    <t>2022-08-17 11:26:16</t>
  </si>
  <si>
    <t>15497</t>
  </si>
  <si>
    <t>20220813100023226</t>
  </si>
  <si>
    <t>2022-08-13 09:34:06</t>
  </si>
  <si>
    <t>2022-08-13 09:50:42</t>
  </si>
  <si>
    <t>2022-08-17 11:25:49</t>
  </si>
  <si>
    <t>15498</t>
  </si>
  <si>
    <t>20220813100023227</t>
  </si>
  <si>
    <t>Unable to load PDF Document</t>
  </si>
  <si>
    <t>2022-08-13 10:04:06</t>
  </si>
  <si>
    <t>2022-08-13 10:24:22</t>
  </si>
  <si>
    <t>2022-08-15 09:51:35</t>
  </si>
  <si>
    <t>15499</t>
  </si>
  <si>
    <t>20220813100023228</t>
  </si>
  <si>
    <t>[Request] join my email add on  PPS-CN  contact group email.</t>
  </si>
  <si>
    <t>2022-08-13 10:24:07</t>
  </si>
  <si>
    <t>2022-08-13 10:25:31</t>
  </si>
  <si>
    <t>2022-08-18 09:58:24</t>
  </si>
  <si>
    <t>15502</t>
  </si>
  <si>
    <t>20220815100023231</t>
  </si>
  <si>
    <t>List of recipients (Line Stop Alert System)</t>
  </si>
  <si>
    <t>2022-08-15 08:12:14</t>
  </si>
  <si>
    <t>2022-08-15 08:58:37</t>
  </si>
  <si>
    <t>2022-08-18 18:30:20</t>
  </si>
  <si>
    <t>15505</t>
  </si>
  <si>
    <t>20220815100023234</t>
  </si>
  <si>
    <t>Request For Rapid Account Retrieval</t>
  </si>
  <si>
    <t>2022-08-15 09:26:18</t>
  </si>
  <si>
    <t>2022-08-15 09:38:06</t>
  </si>
  <si>
    <t>2022-08-16 09:00:13</t>
  </si>
  <si>
    <t>15506</t>
  </si>
  <si>
    <t>20220815100023235</t>
  </si>
  <si>
    <t>Request to insert E- sign</t>
  </si>
  <si>
    <t>2022-08-15 09:36:18</t>
  </si>
  <si>
    <t>2022-08-15 09:38:27</t>
  </si>
  <si>
    <t>2022-08-16 07:52:28</t>
  </si>
  <si>
    <t>15507</t>
  </si>
  <si>
    <t>20220815100023236</t>
  </si>
  <si>
    <t>scanner request</t>
  </si>
  <si>
    <t>2022-08-15 09:51:19</t>
  </si>
  <si>
    <t>2022-08-15 10:21:42</t>
  </si>
  <si>
    <t>2022-08-18 09:47:55</t>
  </si>
  <si>
    <t>15508</t>
  </si>
  <si>
    <t>20220815100023237</t>
  </si>
  <si>
    <t>Request PATS Account for CN</t>
  </si>
  <si>
    <t>2022-08-15 13:40:12</t>
  </si>
  <si>
    <t>2022-08-15 13:43:03</t>
  </si>
  <si>
    <t>2022-08-15 15:29:34</t>
  </si>
  <si>
    <t>15509</t>
  </si>
  <si>
    <t>20220815100023238</t>
  </si>
  <si>
    <t>Cannot access HRD folder</t>
  </si>
  <si>
    <t>2022-08-15 15:08:17</t>
  </si>
  <si>
    <t>2022-08-15 19:39:13</t>
  </si>
  <si>
    <t>2022-08-18 15:03:03</t>
  </si>
  <si>
    <t>15511</t>
  </si>
  <si>
    <t>20220815100023240</t>
  </si>
  <si>
    <t>2022-08-15 16:18:21</t>
  </si>
  <si>
    <t>2022-08-15 16:30:36</t>
  </si>
  <si>
    <t>2022-08-16 16:13:59</t>
  </si>
  <si>
    <t>15514</t>
  </si>
  <si>
    <t>20220816100023243</t>
  </si>
  <si>
    <t>2022-08-16 08:17:08</t>
  </si>
  <si>
    <t>2022-08-16 08:28:52</t>
  </si>
  <si>
    <t>2022-08-21 11:46:28</t>
  </si>
  <si>
    <t>15515</t>
  </si>
  <si>
    <t>20220816100023244</t>
  </si>
  <si>
    <t>Request for D-QUICK7 New version</t>
  </si>
  <si>
    <t>2022-08-16 08:21:07</t>
  </si>
  <si>
    <t>2022-08-16 08:29:48</t>
  </si>
  <si>
    <t>2022-08-17 15:02:28</t>
  </si>
  <si>
    <t>15516</t>
  </si>
  <si>
    <t>20220816100023245</t>
  </si>
  <si>
    <t>2022-08-16 08:56:09</t>
  </si>
  <si>
    <t>2022-08-16 10:19:21</t>
  </si>
  <si>
    <t>2022-08-17 11:28:57</t>
  </si>
  <si>
    <t>15518</t>
  </si>
  <si>
    <t>20220816100023247</t>
  </si>
  <si>
    <t>Excel Problem on Measurement Data</t>
  </si>
  <si>
    <t>2022-08-16 09:42:12</t>
  </si>
  <si>
    <t>2022-08-16 10:20:16</t>
  </si>
  <si>
    <t>2022-08-22 09:34:55</t>
  </si>
  <si>
    <t>15519</t>
  </si>
  <si>
    <t>20220816100023248</t>
  </si>
  <si>
    <t>E-mail Account</t>
  </si>
  <si>
    <t>2022-08-16 09:53:12</t>
  </si>
  <si>
    <t>2022-08-16 10:19:43</t>
  </si>
  <si>
    <t>2022-08-21 12:04:32</t>
  </si>
  <si>
    <t>15520</t>
  </si>
  <si>
    <t>20220816100023249</t>
  </si>
  <si>
    <t>2022-08-16 09:56:12</t>
  </si>
  <si>
    <t>2022-08-16 10:20:03</t>
  </si>
  <si>
    <t>2022-08-21 12:06:01</t>
  </si>
  <si>
    <t>15521</t>
  </si>
  <si>
    <t>20220816100023250</t>
  </si>
  <si>
    <t>Rapid X AIDRC access request</t>
  </si>
  <si>
    <t>2022-08-16 10:05:13</t>
  </si>
  <si>
    <t>2022-08-16 10:19:52</t>
  </si>
  <si>
    <t>2022-08-17 12:53:59</t>
  </si>
  <si>
    <t>15524</t>
  </si>
  <si>
    <t>20220816100023253</t>
  </si>
  <si>
    <t>Request_Access</t>
  </si>
  <si>
    <t>2022-08-16 13:38:04</t>
  </si>
  <si>
    <t>2022-08-16 13:38:48</t>
  </si>
  <si>
    <t>2022-08-17 08:56:54</t>
  </si>
  <si>
    <t>15525</t>
  </si>
  <si>
    <t>20220816100023254</t>
  </si>
  <si>
    <t>REQUEST TO UPLOAD 8D REPORT</t>
  </si>
  <si>
    <t>2022-08-16 17:13:17</t>
  </si>
  <si>
    <t>2022-08-16 17:17:21</t>
  </si>
  <si>
    <t>2022-08-17 09:00:04</t>
  </si>
  <si>
    <t>15526</t>
  </si>
  <si>
    <t>20220817100023255</t>
  </si>
  <si>
    <t>rapid account dis abled</t>
  </si>
  <si>
    <t>2022-08-17 07:19:01</t>
  </si>
  <si>
    <t>2022-08-17 08:25:13</t>
  </si>
  <si>
    <t>2022-08-18 11:02:48</t>
  </si>
  <si>
    <t>15528</t>
  </si>
  <si>
    <t>20220817100023257</t>
  </si>
  <si>
    <t>YCS ERROR</t>
  </si>
  <si>
    <t>2022-08-17 09:07:07</t>
  </si>
  <si>
    <t>2022-08-17 11:04:37</t>
  </si>
  <si>
    <t>2022-08-25 14:11:34</t>
  </si>
  <si>
    <t>15529</t>
  </si>
  <si>
    <t>20220817100023258</t>
  </si>
  <si>
    <t>Request  W101 in Dlabel.</t>
  </si>
  <si>
    <t>2022-08-17 09:19:07</t>
  </si>
  <si>
    <t>2022-08-17 11:17:40</t>
  </si>
  <si>
    <t>2022-08-19 09:22:05</t>
  </si>
  <si>
    <t>15531</t>
  </si>
  <si>
    <t>20220817100023260</t>
  </si>
  <si>
    <t>SCR laptop cannot connect to internet and cannot open network folder</t>
  </si>
  <si>
    <t>2022-08-17 09:54:09</t>
  </si>
  <si>
    <t>2022-08-17 11:00:57</t>
  </si>
  <si>
    <t>2022-08-18 09:01:52</t>
  </si>
  <si>
    <t>15532</t>
  </si>
  <si>
    <t>20220817100023261</t>
  </si>
  <si>
    <t>2022-08-17 11:31:15</t>
  </si>
  <si>
    <t>2022-08-17 12:48:46</t>
  </si>
  <si>
    <t>2022-08-21 12:06:37</t>
  </si>
  <si>
    <t>15533</t>
  </si>
  <si>
    <t>20220817100023262</t>
  </si>
  <si>
    <t>FW: ACCOUNT ACCESS IN WBS SYSTEM REQUEST</t>
  </si>
  <si>
    <t>2022-08-17 11:34:15</t>
  </si>
  <si>
    <t>2022-08-17 14:51:07</t>
  </si>
  <si>
    <t>2022-08-19 11:18:08</t>
  </si>
  <si>
    <t>15534</t>
  </si>
  <si>
    <t>20220817100023263</t>
  </si>
  <si>
    <t>Re activation of System one account</t>
  </si>
  <si>
    <t>2022-08-17 11:50:16</t>
  </si>
  <si>
    <t>2022-08-17 14:50:57</t>
  </si>
  <si>
    <t>2022-08-19 13:31:19</t>
  </si>
  <si>
    <t>15540</t>
  </si>
  <si>
    <t>20220818100023269</t>
  </si>
  <si>
    <t>Request to install Ypics</t>
  </si>
  <si>
    <t>2022-08-18 08:48:03</t>
  </si>
  <si>
    <t>2022-08-18 08:49:48</t>
  </si>
  <si>
    <t>2022-08-24 08:27:18</t>
  </si>
  <si>
    <t>15541</t>
  </si>
  <si>
    <t>20220818100023270</t>
  </si>
  <si>
    <t>&lt;&gt; Request to open the Microsoft Office(Excel / Power point / Word)</t>
  </si>
  <si>
    <t>2022-08-18 09:32:05</t>
  </si>
  <si>
    <t>2022-08-18 09:46:40</t>
  </si>
  <si>
    <t>2022-08-22 09:33:34</t>
  </si>
  <si>
    <t>15542</t>
  </si>
  <si>
    <t>20220818100023271</t>
  </si>
  <si>
    <t>Request for RAPID Account Enable</t>
  </si>
  <si>
    <t>2022-08-18 09:38:06</t>
  </si>
  <si>
    <t>2022-08-18 09:44:15</t>
  </si>
  <si>
    <t>2022-08-22 08:48:29</t>
  </si>
  <si>
    <t>15544</t>
  </si>
  <si>
    <t>20220818100023273</t>
  </si>
  <si>
    <t>Request for retrieval System One Account</t>
  </si>
  <si>
    <t>2022-08-18 13:45:18</t>
  </si>
  <si>
    <t>2022-08-18 13:47:27</t>
  </si>
  <si>
    <t>2022-08-19 13:30:02</t>
  </si>
  <si>
    <t>15545</t>
  </si>
  <si>
    <t>20220818100023274</t>
  </si>
  <si>
    <t>Request E-Signature on SAR EDOCAPP</t>
  </si>
  <si>
    <t>2022-08-18 13:47:18</t>
  </si>
  <si>
    <t>2022-08-18 13:47:46</t>
  </si>
  <si>
    <t>2022-08-23 11:22:56</t>
  </si>
  <si>
    <t>15546</t>
  </si>
  <si>
    <t>20220818100023275</t>
  </si>
  <si>
    <t>Request for D-quick Application Update</t>
  </si>
  <si>
    <t>2022-08-18 14:03:19</t>
  </si>
  <si>
    <t>2022-08-18 15:03:22</t>
  </si>
  <si>
    <t>2022-08-18 15:10:56</t>
  </si>
  <si>
    <t>15547</t>
  </si>
  <si>
    <t>20220818100023276</t>
  </si>
  <si>
    <t>2022-08-18 14:37:03</t>
  </si>
  <si>
    <t>2022-08-18 15:38:14</t>
  </si>
  <si>
    <t>2022-08-22 08:55:16</t>
  </si>
  <si>
    <t>15548</t>
  </si>
  <si>
    <t>20220818100023277</t>
  </si>
  <si>
    <t>RAPID ACCOUNT REQUEST TS PROBE PIN AREA</t>
  </si>
  <si>
    <t>2022-08-18 15:46:06</t>
  </si>
  <si>
    <t>2022-08-18 16:19:33</t>
  </si>
  <si>
    <t>2022-08-22 09:00:09</t>
  </si>
  <si>
    <t>15551</t>
  </si>
  <si>
    <t>20220819100023280</t>
  </si>
  <si>
    <t>Request to assist during QPRM review at Function Room (August 22, 2022-9:15~11:45AM)</t>
  </si>
  <si>
    <t>2022-08-19 09:43:17</t>
  </si>
  <si>
    <t>2022-08-19 11:11:03</t>
  </si>
  <si>
    <t>2022-08-23 11:23:57</t>
  </si>
  <si>
    <t>15552</t>
  </si>
  <si>
    <t>20220819100023281</t>
  </si>
  <si>
    <t>Please provide RAPID &amp; SYSTEMONE account to Jingky Magsino</t>
  </si>
  <si>
    <t>2022-08-19 10:32:20</t>
  </si>
  <si>
    <t>2022-08-19 11:11:28</t>
  </si>
  <si>
    <t>2022-08-23 11:18:35</t>
  </si>
  <si>
    <t>15553</t>
  </si>
  <si>
    <t>20220819100023282</t>
  </si>
  <si>
    <t>Request for installation of PDF24 Creator</t>
  </si>
  <si>
    <t>2022-08-19 10:44:20</t>
  </si>
  <si>
    <t>2022-08-19 13:58:07</t>
  </si>
  <si>
    <t>2022-08-22 10:23:56</t>
  </si>
  <si>
    <t>15554</t>
  </si>
  <si>
    <t>20220819100023283</t>
  </si>
  <si>
    <t>Internet Connection_CN2B</t>
  </si>
  <si>
    <t>2022-08-19 13:46:09</t>
  </si>
  <si>
    <t>2022-08-19 13:57:56</t>
  </si>
  <si>
    <t>2022-08-24 13:10:37</t>
  </si>
  <si>
    <t>15556</t>
  </si>
  <si>
    <t>20220819100023285</t>
  </si>
  <si>
    <t>No Internet Access Problem</t>
  </si>
  <si>
    <t>2022-08-19 14:28:13</t>
  </si>
  <si>
    <t>2022-08-19 15:44:23</t>
  </si>
  <si>
    <t>2022-08-23 08:01:02</t>
  </si>
  <si>
    <t>15557</t>
  </si>
  <si>
    <t>20220819100023286</t>
  </si>
  <si>
    <t>Password Reset</t>
  </si>
  <si>
    <t>2022-08-19 17:08:01</t>
  </si>
  <si>
    <t>2022-08-22 08:24:21</t>
  </si>
  <si>
    <t>2022-08-22 08:25:01</t>
  </si>
  <si>
    <t>Request::LDAP Access Reset</t>
  </si>
  <si>
    <t>15558</t>
  </si>
  <si>
    <t>20220819100023287</t>
  </si>
  <si>
    <t>Provide access to PPS Measdata folder</t>
  </si>
  <si>
    <t>2022-08-19 17:57:03</t>
  </si>
  <si>
    <t>2022-08-22 08:38:17</t>
  </si>
  <si>
    <t>2022-08-23 07:56:53</t>
  </si>
  <si>
    <t>15561</t>
  </si>
  <si>
    <t>20220820100023290</t>
  </si>
  <si>
    <t>Installation of TS-TQTS</t>
  </si>
  <si>
    <t>2022-08-20 11:23:16</t>
  </si>
  <si>
    <t>2022-08-20 13:44:43</t>
  </si>
  <si>
    <t>2022-08-23 11:18:58</t>
  </si>
  <si>
    <t>15562</t>
  </si>
  <si>
    <t>20220820100023291</t>
  </si>
  <si>
    <t>&lt;&lt; Rapid Account Disable&gt;&gt;</t>
  </si>
  <si>
    <t>2022-08-20 14:14:06</t>
  </si>
  <si>
    <t>2022-08-20 14:51:59</t>
  </si>
  <si>
    <t>2022-08-22 12:50:55</t>
  </si>
  <si>
    <t>15563</t>
  </si>
  <si>
    <t>20220820100023292</t>
  </si>
  <si>
    <t>Rapid - Disabled user account</t>
  </si>
  <si>
    <t>2022-08-20 15:18:11</t>
  </si>
  <si>
    <t>2022-08-20 15:20:47</t>
  </si>
  <si>
    <t>2022-08-24 08:58:06</t>
  </si>
  <si>
    <t>15568</t>
  </si>
  <si>
    <t>20220822100023297</t>
  </si>
  <si>
    <t>Request-CN Warehouse</t>
  </si>
  <si>
    <t>2022-08-22 09:09:08</t>
  </si>
  <si>
    <t>2022-08-23 07:49:06</t>
  </si>
  <si>
    <t>15569</t>
  </si>
  <si>
    <t>20220822100023298</t>
  </si>
  <si>
    <t>PMINAA: For Account Setup 2022-08-22</t>
  </si>
  <si>
    <t>2022-08-22 09:01:18</t>
  </si>
  <si>
    <t>2022-08-22 09:33:45</t>
  </si>
  <si>
    <t>2022-08-23 08:33:34</t>
  </si>
  <si>
    <t>15570</t>
  </si>
  <si>
    <t>20220822100023299</t>
  </si>
  <si>
    <t>2022-08-22 09:01:19</t>
  </si>
  <si>
    <t>2022-08-22 09:33:52</t>
  </si>
  <si>
    <t>2022-08-23 08:33:08</t>
  </si>
  <si>
    <t>15571</t>
  </si>
  <si>
    <t>20220822100023300</t>
  </si>
  <si>
    <t>Account disable problem on rapid</t>
  </si>
  <si>
    <t>2022-08-22 09:19:18</t>
  </si>
  <si>
    <t>2022-08-22 09:23:19</t>
  </si>
  <si>
    <t>2022-08-24 09:00:53</t>
  </si>
  <si>
    <t>15573</t>
  </si>
  <si>
    <t>20220822100023302</t>
  </si>
  <si>
    <t>2022-08-22 10:30:02</t>
  </si>
  <si>
    <t>2022-08-22 10:34:35</t>
  </si>
  <si>
    <t>2022-08-24 08:12:44</t>
  </si>
  <si>
    <t>15574</t>
  </si>
  <si>
    <t>20220822100023303</t>
  </si>
  <si>
    <t>2022-08-22 10:30:03</t>
  </si>
  <si>
    <t>2022-08-22 10:34:43</t>
  </si>
  <si>
    <t>2022-08-24 08:13:14</t>
  </si>
  <si>
    <t>15575</t>
  </si>
  <si>
    <t>20220822100023304</t>
  </si>
  <si>
    <t>Scanner Connection</t>
  </si>
  <si>
    <t>2022-08-22 11:40:05</t>
  </si>
  <si>
    <t>2022-08-22 14:49:57</t>
  </si>
  <si>
    <t>2022-08-26 08:39:04</t>
  </si>
  <si>
    <t>15576</t>
  </si>
  <si>
    <t>20220822100023305</t>
  </si>
  <si>
    <t>ISS Service Request Plus</t>
  </si>
  <si>
    <t>2022-08-22 12:52:09</t>
  </si>
  <si>
    <t>2022-08-22 14:50:14</t>
  </si>
  <si>
    <t>2022-08-24 09:01:35</t>
  </si>
  <si>
    <t>15578</t>
  </si>
  <si>
    <t>20220822100023307</t>
  </si>
  <si>
    <t>&lt;&lt; Rapid account Disable&gt;&gt;</t>
  </si>
  <si>
    <t>2022-08-22 13:41:12</t>
  </si>
  <si>
    <t>2022-08-23 07:45:07</t>
  </si>
  <si>
    <t>2022-08-23 11:20:44</t>
  </si>
  <si>
    <t>15579</t>
  </si>
  <si>
    <t>20220822100023308</t>
  </si>
  <si>
    <t>&lt;&lt; Rapid account Disable &gt;&gt;</t>
  </si>
  <si>
    <t>2022-08-22 14:08:13</t>
  </si>
  <si>
    <t>2022-08-23 07:45:16</t>
  </si>
  <si>
    <t>2022-08-23 11:20:30</t>
  </si>
  <si>
    <t>15580</t>
  </si>
  <si>
    <t>20220822100023309</t>
  </si>
  <si>
    <t>Service Request</t>
  </si>
  <si>
    <t>2022-08-22 14:10:13</t>
  </si>
  <si>
    <t>2022-08-23 11:23:12</t>
  </si>
  <si>
    <t>2022-08-31 13:51:35</t>
  </si>
  <si>
    <t>15581</t>
  </si>
  <si>
    <t>20220822100023310</t>
  </si>
  <si>
    <t>&lt;&lt;PRIME DRIVE CONNECTION&gt;&gt;</t>
  </si>
  <si>
    <t>2022-08-22 14:15:14</t>
  </si>
  <si>
    <t>2022-08-23 12:54:21</t>
  </si>
  <si>
    <t>2022-08-23 13:33:27</t>
  </si>
  <si>
    <t>15583</t>
  </si>
  <si>
    <t>20220822100023312</t>
  </si>
  <si>
    <t>Rapid Account Additional Features</t>
  </si>
  <si>
    <t>2022-08-22 17:31:06</t>
  </si>
  <si>
    <t>2022-08-23 11:12:30</t>
  </si>
  <si>
    <t>2022-08-31 13:46:07</t>
  </si>
  <si>
    <t>15586</t>
  </si>
  <si>
    <t>20220823100023315</t>
  </si>
  <si>
    <t>On and off connection to YF OQC WBS</t>
  </si>
  <si>
    <t>2022-08-23 08:02:13</t>
  </si>
  <si>
    <t>2022-08-23 11:12:47</t>
  </si>
  <si>
    <t>2022-08-31 13:51:41</t>
  </si>
  <si>
    <t>15587</t>
  </si>
  <si>
    <t>20220823100023316</t>
  </si>
  <si>
    <t>2022-08-23 08:20:14</t>
  </si>
  <si>
    <t>2022-08-23 13:41:42</t>
  </si>
  <si>
    <t>2022-08-23 13:42:38</t>
  </si>
  <si>
    <t>15590</t>
  </si>
  <si>
    <t>20220823100023319</t>
  </si>
  <si>
    <t>Connection Concern</t>
  </si>
  <si>
    <t>2022-08-23 13:02:10</t>
  </si>
  <si>
    <t>2022-08-23 13:27:01</t>
  </si>
  <si>
    <t>2022-08-23 13:41:09</t>
  </si>
  <si>
    <t>15593</t>
  </si>
  <si>
    <t>20220823100023322</t>
  </si>
  <si>
    <t>very slow loading on PPS pre shipment on RAPIDX</t>
  </si>
  <si>
    <t>2022-08-23 16:03:02</t>
  </si>
  <si>
    <t>2022-08-24 07:44:04</t>
  </si>
  <si>
    <t>2022-08-24 15:11:59</t>
  </si>
  <si>
    <t>15594</t>
  </si>
  <si>
    <t>20220823100023323</t>
  </si>
  <si>
    <t>Request for EDOCAPP approval problem</t>
  </si>
  <si>
    <t>2022-08-23 16:10:02</t>
  </si>
  <si>
    <t>2022-08-24 07:44:28</t>
  </si>
  <si>
    <t>2022-08-31 13:49:16</t>
  </si>
  <si>
    <t>15595</t>
  </si>
  <si>
    <t>20220823100023324</t>
  </si>
  <si>
    <t>EDOCAPP Account Disabled</t>
  </si>
  <si>
    <t>2022-08-23 17:11:05</t>
  </si>
  <si>
    <t>2022-08-24 07:45:13</t>
  </si>
  <si>
    <t>2022-08-24 15:20:43</t>
  </si>
  <si>
    <t>15601</t>
  </si>
  <si>
    <t>20220824100023330</t>
  </si>
  <si>
    <t>Change Approver</t>
  </si>
  <si>
    <t>2022-08-24 08:09:08</t>
  </si>
  <si>
    <t>2022-08-24 08:36:48</t>
  </si>
  <si>
    <t>2022-08-24 15:21:47</t>
  </si>
  <si>
    <t>15602</t>
  </si>
  <si>
    <t>20220824100023331</t>
  </si>
  <si>
    <t>DISABLED RAPID ACCOUNT</t>
  </si>
  <si>
    <t>2022-08-24 08:15:08</t>
  </si>
  <si>
    <t>2022-08-24 08:52:44</t>
  </si>
  <si>
    <t>2022-08-25 09:24:22</t>
  </si>
  <si>
    <t>15603</t>
  </si>
  <si>
    <t>20220824100023332</t>
  </si>
  <si>
    <t>Ypics Acct</t>
  </si>
  <si>
    <t>2022-08-24 08:25:09</t>
  </si>
  <si>
    <t>2022-08-24 08:36:57</t>
  </si>
  <si>
    <t>2022-08-31 13:56:45</t>
  </si>
  <si>
    <t>15609</t>
  </si>
  <si>
    <t>20220824100023338</t>
  </si>
  <si>
    <t>URGENT _ SERVICE REQUEST: RESET PC PASSWORD</t>
  </si>
  <si>
    <t>2022-08-24 10:42:16</t>
  </si>
  <si>
    <t>2022-08-24 12:57:44</t>
  </si>
  <si>
    <t>2022-08-24 12:58:39</t>
  </si>
  <si>
    <t>15610</t>
  </si>
  <si>
    <t>20220824100023339</t>
  </si>
  <si>
    <t>DATAMAX printer error</t>
  </si>
  <si>
    <t>2022-08-24 13:03:04</t>
  </si>
  <si>
    <t>2022-08-24 13:36:20</t>
  </si>
  <si>
    <t>2022-08-26 10:27:38</t>
  </si>
  <si>
    <t>15611</t>
  </si>
  <si>
    <t>20220824100023340</t>
  </si>
  <si>
    <t>Connect to printer</t>
  </si>
  <si>
    <t>2022-08-24 13:05:04</t>
  </si>
  <si>
    <t>2022-08-24 13:36:35</t>
  </si>
  <si>
    <t>2022-08-25 12:50:23</t>
  </si>
  <si>
    <t>15613</t>
  </si>
  <si>
    <t>20220824100023342</t>
  </si>
  <si>
    <t>Corrupted email</t>
  </si>
  <si>
    <t>2022-08-24 15:23:14</t>
  </si>
  <si>
    <t>2022-08-24 16:23:45</t>
  </si>
  <si>
    <t>2022-08-25 12:48:10</t>
  </si>
  <si>
    <t>Incident::Email / Internet</t>
  </si>
  <si>
    <t>15621</t>
  </si>
  <si>
    <t>20220825100023350</t>
  </si>
  <si>
    <t>&lt;&lt; Request for access  &gt;&gt; URGENT</t>
  </si>
  <si>
    <t>2022-08-25 09:21:08</t>
  </si>
  <si>
    <t>2022-08-25 09:25:26</t>
  </si>
  <si>
    <t>2022-08-26 07:56:02</t>
  </si>
  <si>
    <t>15623</t>
  </si>
  <si>
    <t>20220825100023352</t>
  </si>
  <si>
    <t>Sir Kato's Internet connection</t>
  </si>
  <si>
    <t>2022-08-25 11:00:10</t>
  </si>
  <si>
    <t>2022-08-26 07:58:08</t>
  </si>
  <si>
    <t>2022-08-26 10:28:48</t>
  </si>
  <si>
    <t>15625</t>
  </si>
  <si>
    <t>20220825100023354</t>
  </si>
  <si>
    <t>Disabled RAPID USER ACCOUNT</t>
  </si>
  <si>
    <t>2022-08-25 13:19:18</t>
  </si>
  <si>
    <t>2022-08-26 09:36:59</t>
  </si>
  <si>
    <t>2022-08-31 13:43:35</t>
  </si>
  <si>
    <t>15626</t>
  </si>
  <si>
    <t>20220825100023355</t>
  </si>
  <si>
    <t>2022-08-25 16:51:10</t>
  </si>
  <si>
    <t>2022-08-26 07:55:10</t>
  </si>
  <si>
    <t>2022-08-31 13:42:28</t>
  </si>
  <si>
    <t>15642</t>
  </si>
  <si>
    <t>20220827100023371</t>
  </si>
  <si>
    <t>Password reset</t>
  </si>
  <si>
    <t>2022-08-27 14:59:12</t>
  </si>
  <si>
    <t>2022-08-30 07:44:20</t>
  </si>
  <si>
    <t>2022-08-31 14:41:45</t>
  </si>
  <si>
    <t>15653</t>
  </si>
  <si>
    <t>20220831100023382</t>
  </si>
  <si>
    <t>2022-08-31 07:36:13</t>
  </si>
  <si>
    <t>2022-08-31 07:53:49</t>
  </si>
  <si>
    <t>2022-08-31 14:47:16</t>
  </si>
  <si>
    <t>15656</t>
  </si>
  <si>
    <t>20220831100023385</t>
  </si>
  <si>
    <t>Request for Backdate TS CN YF Tpics</t>
  </si>
  <si>
    <t>2022-08-31 07:52:14</t>
  </si>
  <si>
    <t>2022-08-31 07:53:06</t>
  </si>
  <si>
    <t>2022-08-31 13:13:51</t>
  </si>
  <si>
    <t>Ticket #</t>
  </si>
  <si>
    <t>Create Date and Time</t>
  </si>
  <si>
    <t>R2 - 2 Day</t>
  </si>
  <si>
    <t>Month - Year</t>
  </si>
  <si>
    <t>FY 2024</t>
  </si>
  <si>
    <t>April 2024</t>
  </si>
  <si>
    <t>For Deletion</t>
  </si>
  <si>
    <t>please delete attached record on Employee Leave File System</t>
  </si>
  <si>
    <t>Confirmed </t>
  </si>
  <si>
    <t>Based sa user - RapidX</t>
  </si>
  <si>
    <t>Formula: F2 - D2</t>
  </si>
  <si>
    <t>Formula: E2 - D2</t>
  </si>
  <si>
    <t>Incident Tickets per Service Type</t>
  </si>
  <si>
    <t>Angelito B. Antonio</t>
  </si>
  <si>
    <t>Nally Bastian</t>
  </si>
  <si>
    <t>Harold Bathan</t>
  </si>
  <si>
    <t xml:space="preserve">Eunice Reign Cabatbat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</si>
</sst>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44">
    <xf numFmtId="0" fontId="0" fillId="0" borderId="0" xfId="0"/>
    <xf numFmtId="49" fontId="14" fillId="0" borderId="0" xfId="0" applyNumberFormat="1" applyFont="1"/>
    <xf numFmtId="0" fontId="13" fillId="0" borderId="0" xfId="0" applyFont="1"/>
    <xf numFmtId="49" fontId="14" fillId="2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3" fillId="0" borderId="6" xfId="0" applyFont="1" applyBorder="1"/>
    <xf numFmtId="0" fontId="13" fillId="0" borderId="7" xfId="0" applyFont="1" applyBorder="1"/>
    <xf numFmtId="0" fontId="14" fillId="0" borderId="9" xfId="0" applyFont="1" applyBorder="1"/>
    <xf numFmtId="0" fontId="14" fillId="0" borderId="9" xfId="0" applyFont="1" applyBorder="1" applyAlignment="1">
      <alignment horizontal="center"/>
    </xf>
    <xf numFmtId="0" fontId="14" fillId="0" borderId="15" xfId="0" applyFont="1" applyBorder="1" applyAlignment="1">
      <alignment horizontal="right"/>
    </xf>
    <xf numFmtId="0" fontId="14" fillId="0" borderId="16" xfId="0" applyFont="1" applyBorder="1"/>
    <xf numFmtId="0" fontId="14" fillId="0" borderId="8" xfId="0" applyFon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2" xfId="0" applyFont="1" applyBorder="1" applyAlignment="1">
      <alignment horizontal="left"/>
    </xf>
    <xf numFmtId="0" fontId="13" fillId="0" borderId="0" xfId="0" quotePrefix="1" applyFont="1"/>
    <xf numFmtId="0" fontId="14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2" fillId="0" borderId="0" xfId="0" applyFont="1"/>
    <xf numFmtId="0" fontId="12" fillId="0" borderId="6" xfId="0" applyFont="1" applyBorder="1"/>
    <xf numFmtId="0" fontId="12" fillId="0" borderId="0" xfId="0" applyFont="1" applyAlignment="1">
      <alignment horizontal="center"/>
    </xf>
    <xf numFmtId="0" fontId="14" fillId="0" borderId="3" xfId="0" applyFont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164" fontId="14" fillId="0" borderId="0" xfId="0" applyNumberFormat="1" applyFont="1"/>
    <xf numFmtId="164" fontId="12" fillId="0" borderId="0" xfId="0" applyNumberFormat="1" applyFont="1"/>
    <xf numFmtId="164" fontId="13" fillId="0" borderId="0" xfId="0" applyNumberFormat="1" applyFont="1"/>
    <xf numFmtId="2" fontId="14" fillId="0" borderId="0" xfId="0" applyNumberFormat="1" applyFont="1"/>
    <xf numFmtId="2" fontId="12" fillId="0" borderId="0" xfId="0" applyNumberFormat="1" applyFont="1"/>
    <xf numFmtId="2" fontId="13" fillId="0" borderId="0" xfId="0" applyNumberFormat="1" applyFont="1"/>
    <xf numFmtId="0" fontId="13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indent="2"/>
    </xf>
    <xf numFmtId="2" fontId="13" fillId="0" borderId="26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indent="2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 applyAlignment="1">
      <alignment horizontal="left" vertical="center" indent="2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4" fillId="0" borderId="0" xfId="0" applyFont="1"/>
    <xf numFmtId="0" fontId="3" fillId="0" borderId="0" xfId="0" applyFont="1"/>
    <xf numFmtId="0" fontId="2" fillId="0" borderId="0" xfId="0" quotePrefix="1" applyFont="1"/>
    <xf numFmtId="0" fontId="13" fillId="0" borderId="2" xfId="0" applyFont="1" applyBorder="1" applyAlignment="1">
      <alignment horizontal="center"/>
    </xf>
    <xf numFmtId="0" fontId="1" fillId="0" borderId="0" xfId="0" applyFont="1"/>
    <xf numFmtId="2" fontId="1" fillId="0" borderId="7" xfId="0" applyNumberFormat="1" applyFont="1" applyBorder="1" applyAlignment="1">
      <alignment vertical="center"/>
    </xf>
    <xf numFmtId="2" fontId="13" fillId="0" borderId="7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0" fontId="13" fillId="0" borderId="19" xfId="0" applyNumberFormat="1" applyFont="1" applyBorder="1" applyAlignment="1">
      <alignment horizontal="center"/>
    </xf>
    <xf numFmtId="10" fontId="13" fillId="0" borderId="23" xfId="0" applyNumberFormat="1" applyFont="1" applyBorder="1" applyAlignment="1">
      <alignment horizontal="center"/>
    </xf>
    <xf numFmtId="10" fontId="13" fillId="0" borderId="21" xfId="0" applyNumberFormat="1" applyFont="1" applyBorder="1" applyAlignment="1">
      <alignment horizontal="center"/>
    </xf>
    <xf numFmtId="10" fontId="13" fillId="0" borderId="22" xfId="0" applyNumberFormat="1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10" fontId="13" fillId="0" borderId="27" xfId="0" applyNumberFormat="1" applyFont="1" applyBorder="1" applyAlignment="1">
      <alignment horizontal="center"/>
    </xf>
    <xf numFmtId="10" fontId="1" fillId="0" borderId="29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10" fontId="13" fillId="0" borderId="29" xfId="0" applyNumberFormat="1" applyFont="1" applyBorder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0" fontId="14" fillId="0" borderId="0" xfId="0" applyFont="1" applyAlignment="1">
      <alignment horizontal="left"/>
    </xf>
    <xf numFmtId="49" fontId="14" fillId="2" borderId="14" xfId="0" quotePrefix="1" applyNumberFormat="1" applyFont="1" applyFill="1" applyBorder="1" applyAlignment="1">
      <alignment horizontal="center"/>
    </xf>
    <xf numFmtId="49" fontId="14" fillId="2" borderId="4" xfId="0" applyNumberFormat="1" applyFont="1" applyFill="1" applyBorder="1" applyAlignment="1">
      <alignment horizontal="center"/>
    </xf>
    <xf numFmtId="49" fontId="14" fillId="2" borderId="24" xfId="0" quotePrefix="1" applyNumberFormat="1" applyFont="1" applyFill="1" applyBorder="1" applyAlignment="1">
      <alignment horizontal="center"/>
    </xf>
    <xf numFmtId="49" fontId="14" fillId="2" borderId="14" xfId="0" applyNumberFormat="1" applyFont="1" applyFill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19" xfId="0" quotePrefix="1" applyFont="1" applyBorder="1" applyAlignment="1">
      <alignment horizontal="center"/>
    </xf>
    <xf numFmtId="0" fontId="13" fillId="0" borderId="20" xfId="0" quotePrefix="1" applyFont="1" applyBorder="1" applyAlignment="1">
      <alignment horizontal="center"/>
    </xf>
    <xf numFmtId="10" fontId="13" fillId="0" borderId="20" xfId="0" applyNumberFormat="1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3" fillId="0" borderId="30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10" fontId="13" fillId="0" borderId="33" xfId="0" applyNumberFormat="1" applyFont="1" applyBorder="1" applyAlignment="1">
      <alignment horizontal="center"/>
    </xf>
    <xf numFmtId="10" fontId="13" fillId="0" borderId="34" xfId="0" applyNumberFormat="1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2" fillId="0" borderId="37" xfId="0" applyFont="1" applyBorder="1" applyAlignment="1">
      <alignment horizontal="center"/>
    </xf>
    <xf numFmtId="0" fontId="12" fillId="0" borderId="3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14" fillId="2" borderId="25" xfId="0" quotePrefix="1" applyNumberFormat="1" applyFont="1" applyFill="1" applyBorder="1" applyAlignment="1">
      <alignment horizontal="center"/>
    </xf>
    <xf numFmtId="49" fontId="14" fillId="2" borderId="28" xfId="0" quotePrefix="1" applyNumberFormat="1" applyFont="1" applyFill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10" fontId="13" fillId="0" borderId="0" xfId="1" applyNumberFormat="1" applyFont="1"/>
    <xf numFmtId="49" fontId="20" fillId="0" borderId="0" xfId="0" applyNumberFormat="1" applyFont="1"/>
    <xf numFmtId="164" fontId="20" fillId="0" borderId="0" xfId="0" applyNumberFormat="1" applyFont="1"/>
    <xf numFmtId="2" fontId="20" fillId="0" borderId="0" xfId="0" applyNumberFormat="1" applyFont="1"/>
    <xf numFmtId="0" fontId="21" fillId="0" borderId="0" xfId="0" applyFont="1"/>
    <xf numFmtId="0" fontId="21" fillId="4" borderId="38" xfId="0" applyFont="1" applyFill="1" applyBorder="1" applyAlignment="1">
      <alignment vertical="top" wrapText="1"/>
    </xf>
    <xf numFmtId="22" fontId="21" fillId="0" borderId="0" xfId="0" applyNumberFormat="1" applyFont="1"/>
    <xf numFmtId="164" fontId="21" fillId="0" borderId="0" xfId="0" applyNumberFormat="1" applyFont="1"/>
    <xf numFmtId="2" fontId="21" fillId="0" borderId="0" xfId="0" applyNumberFormat="1" applyFont="1"/>
    <xf numFmtId="10" fontId="21" fillId="0" borderId="19" xfId="0" applyNumberFormat="1" applyFont="1" applyBorder="1" applyAlignment="1">
      <alignment horizontal="center"/>
    </xf>
    <xf numFmtId="10" fontId="21" fillId="0" borderId="20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2" fontId="13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2" fontId="1" fillId="0" borderId="2" xfId="0" applyNumberFormat="1" applyFont="1" applyBorder="1" applyAlignment="1">
      <alignment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4" fillId="2" borderId="4" xfId="0" quotePrefix="1" applyNumberFormat="1" applyFont="1" applyFill="1" applyBorder="1" applyAlignment="1">
      <alignment horizontal="center"/>
    </xf>
    <xf numFmtId="0" fontId="14" fillId="2" borderId="4" xfId="0" quotePrefix="1" applyFont="1" applyFill="1" applyBorder="1" applyAlignment="1">
      <alignment horizontal="center"/>
    </xf>
    <xf numFmtId="49" fontId="14" fillId="2" borderId="5" xfId="0" applyNumberFormat="1" applyFont="1" applyFill="1" applyBorder="1" applyAlignment="1">
      <alignment horizontal="center"/>
    </xf>
    <xf numFmtId="0" fontId="14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3" fillId="0" borderId="30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4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2" fontId="13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2" fontId="1" fillId="0" borderId="11" xfId="0" applyNumberFormat="1" applyFont="1" applyBorder="1" applyAlignment="1">
      <alignment vertical="center"/>
    </xf>
    <xf numFmtId="0" fontId="14" fillId="3" borderId="8" xfId="0" applyFont="1" applyFill="1" applyBorder="1" applyAlignment="1">
      <alignment horizontal="center" vertical="center"/>
    </xf>
    <xf numFmtId="0" fontId="14" fillId="0" borderId="30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Tickets Per Assignee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57-4DAB-8DEE-44ADB6AF4BA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57-4DAB-8DEE-44ADB6AF4BA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57-4DAB-8DEE-44ADB6AF4BA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57-4DAB-8DEE-44ADB6AF4BA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A57-4DAB-8DEE-44ADB6AF4BA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A57-4DAB-8DEE-44ADB6AF4BA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A57-4DAB-8DEE-44ADB6AF4BA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A57-4DAB-8DEE-44ADB6AF4BA1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FC6-4543-9E88-F3747EBF5E8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302-4518-ABB2-46826F662E9C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D65-49D4-A3FB-272E9CCC8461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CD65-49D4-A3FB-272E9CCC8461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CD65-49D4-A3FB-272E9CCC8461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94E0-4A76-A7D4-45272CB40791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4E0-4A76-A7D4-45272CB40791}"/>
              </c:ext>
            </c:extLst>
          </c:dPt>
          <c:cat>
            <c:strRef>
              <c:f>'Additional Statistics'!$B$4:$B$16</c:f>
              <c:strCache>
                <c:ptCount val="13"/>
                <c:pt idx="0">
                  <c:v>Juan Paulo Pineda</c:v>
                </c:pt>
                <c:pt idx="1">
                  <c:v>Janessa Sulit</c:v>
                </c:pt>
                <c:pt idx="2">
                  <c:v>Angelito B. Antonio</c:v>
                </c:pt>
                <c:pt idx="3">
                  <c:v>Jannus Domingo</c:v>
                </c:pt>
                <c:pt idx="4">
                  <c:v>Christian Retusto</c:v>
                </c:pt>
                <c:pt idx="5">
                  <c:v>Christian Pagtalunan</c:v>
                </c:pt>
                <c:pt idx="6">
                  <c:v>Miguel Darren Ronquez</c:v>
                </c:pt>
                <c:pt idx="7">
                  <c:v>Clark Chester Casuyon</c:v>
                </c:pt>
                <c:pt idx="8">
                  <c:v>Miguel Legaspi</c:v>
                </c:pt>
                <c:pt idx="9">
                  <c:v>Jim Karlo Delos Reyes</c:v>
                </c:pt>
                <c:pt idx="10">
                  <c:v>Nally Bastian</c:v>
                </c:pt>
                <c:pt idx="11">
                  <c:v>Harold Bathan</c:v>
                </c:pt>
                <c:pt idx="12">
                  <c:v>Eunice Reign Cabatbat   </c:v>
                </c:pt>
              </c:strCache>
            </c:strRef>
          </c:cat>
          <c:val>
            <c:numRef>
              <c:f>'Additional Statistics'!$C$4:$C$16</c:f>
              <c:numCache>
                <c:formatCode>General</c:formatCode>
                <c:ptCount val="13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14</c:v>
                </c:pt>
                <c:pt idx="4">
                  <c:v>35</c:v>
                </c:pt>
                <c:pt idx="5">
                  <c:v>21</c:v>
                </c:pt>
                <c:pt idx="6">
                  <c:v>29</c:v>
                </c:pt>
                <c:pt idx="7">
                  <c:v>7</c:v>
                </c:pt>
                <c:pt idx="8">
                  <c:v>3</c:v>
                </c:pt>
                <c:pt idx="9">
                  <c:v>38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A57-4DAB-8DEE-44ADB6AF4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66834640"/>
        <c:axId val="466835056"/>
      </c:barChart>
      <c:catAx>
        <c:axId val="4668346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835056"/>
        <c:crosses val="autoZero"/>
        <c:auto val="1"/>
        <c:lblAlgn val="ctr"/>
        <c:lblOffset val="100"/>
        <c:noMultiLvlLbl val="0"/>
      </c:catAx>
      <c:valAx>
        <c:axId val="4668350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alpha val="3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83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Tickets</a:t>
            </a:r>
            <a:r>
              <a:rPr lang="en-US" baseline="0"/>
              <a:t> per Div / Dept / Sec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82-4CB3-ADED-E0A292FD266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F82-4CB3-ADED-E0A292FD266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F82-4CB3-ADED-E0A292FD266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F82-4CB3-ADED-E0A292FD266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F82-4CB3-ADED-E0A292FD266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F82-4CB3-ADED-E0A292FD266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F82-4CB3-ADED-E0A292FD266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F82-4CB3-ADED-E0A292FD2663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F82-4CB3-ADED-E0A292FD266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F82-4CB3-ADED-E0A292FD2663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F82-4CB3-ADED-E0A292FD2663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F82-4CB3-ADED-E0A292FD2663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DF82-4CB3-ADED-E0A292FD2663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DF82-4CB3-ADED-E0A292FD2663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DF82-4CB3-ADED-E0A292FD2663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DF82-4CB3-ADED-E0A292FD2663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DF82-4CB3-ADED-E0A292FD2663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DF82-4CB3-ADED-E0A292FD2663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DF82-4CB3-ADED-E0A292FD2663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DF82-4CB3-ADED-E0A292FD2663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DF82-4CB3-ADED-E0A292FD2663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DF82-4CB3-ADED-E0A292FD2663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ACE7-4CC4-9036-311B4443B0C8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7B98-4DC8-93DF-AB397A5A8CA7}"/>
              </c:ext>
            </c:extLst>
          </c:dPt>
          <c:cat>
            <c:strRef>
              <c:f>'Additional Statistics'!$B$21:$B$44</c:f>
              <c:strCache>
                <c:ptCount val="24"/>
                <c:pt idx="0">
                  <c:v>BOD - Board of Directors</c:v>
                </c:pt>
                <c:pt idx="1">
                  <c:v>CN ENGG - CN Engineering Section</c:v>
                </c:pt>
                <c:pt idx="2">
                  <c:v>CN LQC - CN Line Quality Control Section</c:v>
                </c:pt>
                <c:pt idx="3">
                  <c:v>CN PRD - CN Production Section</c:v>
                </c:pt>
                <c:pt idx="4">
                  <c:v>EMS - Environmental Management Section</c:v>
                </c:pt>
                <c:pt idx="5">
                  <c:v>ESS - Employee Services Section</c:v>
                </c:pt>
                <c:pt idx="6">
                  <c:v>FAC - Facility Section</c:v>
                </c:pt>
                <c:pt idx="7">
                  <c:v>FIN - Finance Department</c:v>
                </c:pt>
                <c:pt idx="8">
                  <c:v>HRD - Human Resource Development Section</c:v>
                </c:pt>
                <c:pt idx="9">
                  <c:v>IAS - Internal Audit Section</c:v>
                </c:pt>
                <c:pt idx="10">
                  <c:v>ISS - Information Systems Section</c:v>
                </c:pt>
                <c:pt idx="11">
                  <c:v>LOG - Logistics Section</c:v>
                </c:pt>
                <c:pt idx="12">
                  <c:v>PPC WHS - PPC Department</c:v>
                </c:pt>
                <c:pt idx="13">
                  <c:v>PPS CN - Parts Production Section PPS CN</c:v>
                </c:pt>
                <c:pt idx="14">
                  <c:v>PPS Main - Parts Production Section - Main</c:v>
                </c:pt>
                <c:pt idx="15">
                  <c:v>QAD - Quality Assurance Division</c:v>
                </c:pt>
                <c:pt idx="16">
                  <c:v>SEC - Secretariat Office</c:v>
                </c:pt>
                <c:pt idx="17">
                  <c:v>TS DS ENGG - TS Design Engineering</c:v>
                </c:pt>
                <c:pt idx="18">
                  <c:v>TS PRD - TS Production Section</c:v>
                </c:pt>
                <c:pt idx="19">
                  <c:v>TSYF ENGG - TS YF Engineering Section</c:v>
                </c:pt>
                <c:pt idx="20">
                  <c:v>TSYF LQC - TS YF Line Quality Control Section</c:v>
                </c:pt>
                <c:pt idx="21">
                  <c:v>YF PRD - YF Production Section</c:v>
                </c:pt>
                <c:pt idx="22">
                  <c:v>FAS - Factory Automation Section</c:v>
                </c:pt>
                <c:pt idx="23">
                  <c:v>Unassigned</c:v>
                </c:pt>
              </c:strCache>
            </c:strRef>
          </c:cat>
          <c:val>
            <c:numRef>
              <c:f>'Additional Statistics'!$C$21:$C$44</c:f>
              <c:numCache>
                <c:formatCode>General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28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10</c:v>
                </c:pt>
                <c:pt idx="9">
                  <c:v>1</c:v>
                </c:pt>
                <c:pt idx="10">
                  <c:v>2</c:v>
                </c:pt>
                <c:pt idx="11">
                  <c:v>7</c:v>
                </c:pt>
                <c:pt idx="12">
                  <c:v>21</c:v>
                </c:pt>
                <c:pt idx="13">
                  <c:v>6</c:v>
                </c:pt>
                <c:pt idx="14">
                  <c:v>19</c:v>
                </c:pt>
                <c:pt idx="15">
                  <c:v>5</c:v>
                </c:pt>
                <c:pt idx="16">
                  <c:v>1</c:v>
                </c:pt>
                <c:pt idx="17">
                  <c:v>3</c:v>
                </c:pt>
                <c:pt idx="18">
                  <c:v>61</c:v>
                </c:pt>
                <c:pt idx="19">
                  <c:v>10</c:v>
                </c:pt>
                <c:pt idx="20">
                  <c:v>6</c:v>
                </c:pt>
                <c:pt idx="21">
                  <c:v>6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A-405D-8127-F33C88FD4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24725168"/>
        <c:axId val="457573664"/>
      </c:barChart>
      <c:catAx>
        <c:axId val="524725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73664"/>
        <c:crosses val="autoZero"/>
        <c:auto val="1"/>
        <c:lblAlgn val="ctr"/>
        <c:lblOffset val="100"/>
        <c:noMultiLvlLbl val="0"/>
      </c:catAx>
      <c:valAx>
        <c:axId val="45757366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alpha val="3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2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Tickets</a:t>
            </a:r>
            <a:r>
              <a:rPr lang="en-US" baseline="0"/>
              <a:t> per TRT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BE-447D-B8E9-9906711F80D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FBE-447D-B8E9-9906711F80D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FBE-447D-B8E9-9906711F80D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FBE-447D-B8E9-9906711F80D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FBE-447D-B8E9-9906711F80D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FBE-447D-B8E9-9906711F80D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FBE-447D-B8E9-9906711F80D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FBE-447D-B8E9-9906711F80D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FBE-447D-B8E9-9906711F80D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FBE-447D-B8E9-9906711F80D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FBE-447D-B8E9-9906711F80D7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FBE-447D-B8E9-9906711F80D7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EFBE-447D-B8E9-9906711F80D7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EFBE-447D-B8E9-9906711F80D7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FBE-447D-B8E9-9906711F80D7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EFBE-447D-B8E9-9906711F80D7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EFBE-447D-B8E9-9906711F80D7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EFBE-447D-B8E9-9906711F80D7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EFBE-447D-B8E9-9906711F80D7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EFBE-447D-B8E9-9906711F80D7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EFBE-447D-B8E9-9906711F80D7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EFBE-447D-B8E9-9906711F80D7}"/>
              </c:ext>
            </c:extLst>
          </c:dPt>
          <c:cat>
            <c:strRef>
              <c:f>'Additional Statistics'!$B$49:$B$55</c:f>
              <c:strCache>
                <c:ptCount val="7"/>
                <c:pt idx="0">
                  <c:v>E4</c:v>
                </c:pt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Rx</c:v>
                </c:pt>
              </c:strCache>
            </c:strRef>
          </c:cat>
          <c:val>
            <c:numRef>
              <c:f>'Additional Statistics'!$C$49:$C$55</c:f>
              <c:numCache>
                <c:formatCode>General</c:formatCode>
                <c:ptCount val="7"/>
                <c:pt idx="0">
                  <c:v>0</c:v>
                </c:pt>
                <c:pt idx="1">
                  <c:v>77</c:v>
                </c:pt>
                <c:pt idx="2">
                  <c:v>48</c:v>
                </c:pt>
                <c:pt idx="3">
                  <c:v>28</c:v>
                </c:pt>
                <c:pt idx="4">
                  <c:v>20</c:v>
                </c:pt>
                <c:pt idx="5">
                  <c:v>9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EFBE-447D-B8E9-9906711F8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24725168"/>
        <c:axId val="457573664"/>
      </c:barChart>
      <c:catAx>
        <c:axId val="524725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73664"/>
        <c:crosses val="autoZero"/>
        <c:auto val="1"/>
        <c:lblAlgn val="ctr"/>
        <c:lblOffset val="100"/>
        <c:noMultiLvlLbl val="0"/>
      </c:catAx>
      <c:valAx>
        <c:axId val="45757366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alpha val="3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2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Incident Tickets per Sub-Service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85-43D0-A13B-09C9856C6C9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85-43D0-A13B-09C9856C6C9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985-43D0-A13B-09C9856C6C9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985-43D0-A13B-09C9856C6C9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985-43D0-A13B-09C9856C6C9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985-43D0-A13B-09C9856C6C9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985-43D0-A13B-09C9856C6C9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985-43D0-A13B-09C9856C6C99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C985-43D0-A13B-09C9856C6C9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985-43D0-A13B-09C9856C6C99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985-43D0-A13B-09C9856C6C99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C985-43D0-A13B-09C9856C6C99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C985-43D0-A13B-09C9856C6C99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C985-43D0-A13B-09C9856C6C99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C985-43D0-A13B-09C9856C6C99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C985-43D0-A13B-09C9856C6C99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C985-43D0-A13B-09C9856C6C99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C985-43D0-A13B-09C9856C6C99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C985-43D0-A13B-09C9856C6C99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C985-43D0-A13B-09C9856C6C99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C985-43D0-A13B-09C9856C6C99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C985-43D0-A13B-09C9856C6C99}"/>
              </c:ext>
            </c:extLst>
          </c:dPt>
          <c:cat>
            <c:strRef>
              <c:f>'Additional Statistics'!$B$61:$B$73</c:f>
              <c:strCache>
                <c:ptCount val="13"/>
                <c:pt idx="0">
                  <c:v>Application / Database</c:v>
                </c:pt>
                <c:pt idx="1">
                  <c:v>Data Security</c:v>
                </c:pt>
                <c:pt idx="2">
                  <c:v>Desktop / Laptop</c:v>
                </c:pt>
                <c:pt idx="3">
                  <c:v>Email / Internet</c:v>
                </c:pt>
                <c:pt idx="4">
                  <c:v>Interface / Integrations</c:v>
                </c:pt>
                <c:pt idx="5">
                  <c:v>Mobile Phone</c:v>
                </c:pt>
                <c:pt idx="6">
                  <c:v>Network - Wired</c:v>
                </c:pt>
                <c:pt idx="7">
                  <c:v>Network - Wireless</c:v>
                </c:pt>
                <c:pt idx="8">
                  <c:v>OPS Hardware</c:v>
                </c:pt>
                <c:pt idx="9">
                  <c:v>Other Hardware / Peripherals</c:v>
                </c:pt>
                <c:pt idx="10">
                  <c:v>Printer</c:v>
                </c:pt>
                <c:pt idx="11">
                  <c:v>Raspberry Pi / Tablets</c:v>
                </c:pt>
                <c:pt idx="12">
                  <c:v>Telephony</c:v>
                </c:pt>
              </c:strCache>
            </c:strRef>
          </c:cat>
          <c:val>
            <c:numRef>
              <c:f>'Additional Statistics'!$C$61:$C$73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985-43D0-A13B-09C9856C6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24725168"/>
        <c:axId val="457573664"/>
      </c:barChart>
      <c:catAx>
        <c:axId val="524725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73664"/>
        <c:crosses val="autoZero"/>
        <c:auto val="1"/>
        <c:lblAlgn val="ctr"/>
        <c:lblOffset val="100"/>
        <c:noMultiLvlLbl val="0"/>
      </c:catAx>
      <c:valAx>
        <c:axId val="45757366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alpha val="3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2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Others Tickets per Sub-Service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2F-4891-BEED-53ADF7801EE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F2F-4891-BEED-53ADF7801EE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F2F-4891-BEED-53ADF7801EE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F2F-4891-BEED-53ADF7801EE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F2F-4891-BEED-53ADF7801EE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F2F-4891-BEED-53ADF7801EE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F2F-4891-BEED-53ADF7801EE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F2F-4891-BEED-53ADF7801EE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F2F-4891-BEED-53ADF7801EEC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F2F-4891-BEED-53ADF7801EEC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F2F-4891-BEED-53ADF7801EEC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F2F-4891-BEED-53ADF7801EEC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EF2F-4891-BEED-53ADF7801EEC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EF2F-4891-BEED-53ADF7801EEC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F2F-4891-BEED-53ADF7801EEC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EF2F-4891-BEED-53ADF7801EEC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EF2F-4891-BEED-53ADF7801EEC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EF2F-4891-BEED-53ADF7801EEC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EF2F-4891-BEED-53ADF7801EEC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EF2F-4891-BEED-53ADF7801EEC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EF2F-4891-BEED-53ADF7801EEC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EF2F-4891-BEED-53ADF7801EEC}"/>
              </c:ext>
            </c:extLst>
          </c:dPt>
          <c:val>
            <c:numRef>
              <c:f>'Additional Statistics'!#REF!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'Additional Statistics'!#REF!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2C-EF2F-4891-BEED-53ADF7801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24725168"/>
        <c:axId val="457573664"/>
      </c:barChart>
      <c:catAx>
        <c:axId val="524725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73664"/>
        <c:crosses val="autoZero"/>
        <c:auto val="1"/>
        <c:lblAlgn val="ctr"/>
        <c:lblOffset val="100"/>
        <c:noMultiLvlLbl val="0"/>
      </c:catAx>
      <c:valAx>
        <c:axId val="45757366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alpha val="3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2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18</xdr:row>
      <xdr:rowOff>19050</xdr:rowOff>
    </xdr:from>
    <xdr:to>
      <xdr:col>3</xdr:col>
      <xdr:colOff>533400</xdr:colOff>
      <xdr:row>20</xdr:row>
      <xdr:rowOff>161925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3AFBA0DF-01A6-FA48-0B12-287CE48F35BE}"/>
            </a:ext>
          </a:extLst>
        </xdr:cNvPr>
        <xdr:cNvSpPr/>
      </xdr:nvSpPr>
      <xdr:spPr>
        <a:xfrm>
          <a:off x="4105275" y="3648075"/>
          <a:ext cx="1076325" cy="523875"/>
        </a:xfrm>
        <a:prstGeom prst="wedgeRectCallout">
          <a:avLst>
            <a:gd name="adj1" fmla="val 3109"/>
            <a:gd name="adj2" fmla="val -12931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With</a:t>
          </a:r>
          <a:r>
            <a:rPr lang="en-US" sz="1100" baseline="0"/>
            <a:t> formula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21</xdr:col>
      <xdr:colOff>0</xdr:colOff>
      <xdr:row>16</xdr:row>
      <xdr:rowOff>200025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18</xdr:row>
      <xdr:rowOff>1</xdr:rowOff>
    </xdr:from>
    <xdr:to>
      <xdr:col>21</xdr:col>
      <xdr:colOff>0</xdr:colOff>
      <xdr:row>45</xdr:row>
      <xdr:rowOff>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46</xdr:row>
      <xdr:rowOff>0</xdr:rowOff>
    </xdr:from>
    <xdr:to>
      <xdr:col>21</xdr:col>
      <xdr:colOff>0</xdr:colOff>
      <xdr:row>56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57</xdr:row>
      <xdr:rowOff>200024</xdr:rowOff>
    </xdr:from>
    <xdr:to>
      <xdr:col>21</xdr:col>
      <xdr:colOff>0</xdr:colOff>
      <xdr:row>74</xdr:row>
      <xdr:rowOff>9524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75</xdr:row>
      <xdr:rowOff>0</xdr:rowOff>
    </xdr:from>
    <xdr:to>
      <xdr:col>21</xdr:col>
      <xdr:colOff>0</xdr:colOff>
      <xdr:row>75</xdr:row>
      <xdr:rowOff>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713B-2DC6-48A4-A93F-6D009A428FA6}">
  <dimension ref="A1:M381"/>
  <sheetViews>
    <sheetView zoomScale="85" zoomScaleNormal="85" workbookViewId="0">
      <selection activeCell="C22" sqref="C22"/>
    </sheetView>
  </sheetViews>
  <sheetFormatPr defaultRowHeight="15" x14ac:dyDescent="0.2"/>
  <cols>
    <col min="1" max="1" width="10.28515625" style="114" bestFit="1" customWidth="1"/>
    <col min="2" max="2" width="14.140625" style="114" bestFit="1" customWidth="1"/>
    <col min="3" max="3" width="65.28515625" style="114" bestFit="1" customWidth="1"/>
    <col min="4" max="4" width="29.5703125" style="114" customWidth="1"/>
    <col min="5" max="5" width="22.85546875" style="114" customWidth="1"/>
    <col min="6" max="6" width="28.85546875" style="114" customWidth="1"/>
    <col min="7" max="7" width="17.85546875" style="114" customWidth="1"/>
    <col min="8" max="8" width="25.5703125" style="114" customWidth="1"/>
    <col min="9" max="9" width="35.7109375" style="114" customWidth="1"/>
    <col min="10" max="10" width="49.42578125" style="114" customWidth="1"/>
    <col min="11" max="11" width="58.5703125" style="114" bestFit="1" customWidth="1"/>
    <col min="12" max="12" width="24.5703125" style="117" bestFit="1" customWidth="1"/>
    <col min="13" max="13" width="24.5703125" style="118" customWidth="1"/>
    <col min="14" max="16384" width="9.140625" style="114"/>
  </cols>
  <sheetData>
    <row r="1" spans="1:13" ht="16.5" thickBot="1" x14ac:dyDescent="0.3">
      <c r="A1" s="111" t="s">
        <v>1314</v>
      </c>
      <c r="B1" s="111" t="s">
        <v>2</v>
      </c>
      <c r="C1" s="111" t="s">
        <v>43</v>
      </c>
      <c r="D1" s="111" t="s">
        <v>1315</v>
      </c>
      <c r="E1" s="111" t="s">
        <v>80</v>
      </c>
      <c r="F1" s="111" t="s">
        <v>4</v>
      </c>
      <c r="G1" s="111" t="s">
        <v>5</v>
      </c>
      <c r="H1" s="111" t="s">
        <v>81</v>
      </c>
      <c r="I1" s="111" t="s">
        <v>7</v>
      </c>
      <c r="J1" s="111" t="s">
        <v>10</v>
      </c>
      <c r="K1" s="111" t="s">
        <v>11</v>
      </c>
      <c r="L1" s="112" t="s">
        <v>99</v>
      </c>
      <c r="M1" s="113" t="s">
        <v>126</v>
      </c>
    </row>
    <row r="2" spans="1:13" ht="15.75" customHeight="1" thickBot="1" x14ac:dyDescent="0.25">
      <c r="A2" s="114">
        <v>1</v>
      </c>
      <c r="B2" s="114" t="s">
        <v>1320</v>
      </c>
      <c r="C2" s="115" t="s">
        <v>1321</v>
      </c>
      <c r="D2" s="116">
        <v>45544.645833333336</v>
      </c>
      <c r="E2" s="116">
        <v>45545.351388888892</v>
      </c>
      <c r="F2" s="116">
        <v>45545.474999999999</v>
      </c>
      <c r="G2" s="114" t="s">
        <v>1322</v>
      </c>
      <c r="H2" s="115" t="s">
        <v>137</v>
      </c>
      <c r="I2" s="114" t="s">
        <v>61</v>
      </c>
      <c r="J2" s="114" t="s">
        <v>1323</v>
      </c>
      <c r="K2" s="114" t="s">
        <v>54</v>
      </c>
      <c r="L2" s="117">
        <f>E2-D2</f>
        <v>0.70555555555620231</v>
      </c>
      <c r="M2" s="118">
        <f>F2-D2</f>
        <v>0.82916666666278616</v>
      </c>
    </row>
    <row r="3" spans="1:13" ht="15.75" customHeight="1" x14ac:dyDescent="0.2">
      <c r="L3" s="117" t="s">
        <v>1325</v>
      </c>
      <c r="M3" s="118" t="s">
        <v>1324</v>
      </c>
    </row>
    <row r="4" spans="1:13" ht="15.75" customHeight="1" x14ac:dyDescent="0.2"/>
    <row r="5" spans="1:13" ht="15.75" customHeight="1" x14ac:dyDescent="0.2"/>
    <row r="6" spans="1:13" ht="15.75" customHeight="1" x14ac:dyDescent="0.2"/>
    <row r="8" spans="1:13" ht="15.75" customHeight="1" x14ac:dyDescent="0.2"/>
    <row r="9" spans="1:13" ht="15.75" customHeight="1" x14ac:dyDescent="0.2"/>
    <row r="10" spans="1:13" ht="15.75" customHeight="1" x14ac:dyDescent="0.2"/>
    <row r="11" spans="1:13" ht="15.75" customHeight="1" x14ac:dyDescent="0.2"/>
    <row r="12" spans="1:13" ht="15.75" customHeight="1" x14ac:dyDescent="0.2"/>
    <row r="13" spans="1:13" ht="15.75" customHeight="1" x14ac:dyDescent="0.2"/>
    <row r="14" spans="1:13" ht="15.75" customHeight="1" x14ac:dyDescent="0.2"/>
    <row r="15" spans="1:13" ht="15.75" customHeight="1" x14ac:dyDescent="0.2"/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8" ht="15.75" customHeight="1" x14ac:dyDescent="0.2"/>
    <row r="79" ht="15.75" customHeight="1" x14ac:dyDescent="0.2"/>
    <row r="80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8" ht="15.75" customHeight="1" x14ac:dyDescent="0.2"/>
    <row r="99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4" ht="15.75" customHeight="1" x14ac:dyDescent="0.2"/>
    <row r="116" ht="15.75" customHeight="1" x14ac:dyDescent="0.2"/>
    <row r="118" ht="15.75" customHeight="1" x14ac:dyDescent="0.2"/>
    <row r="119" ht="15.75" customHeight="1" x14ac:dyDescent="0.2"/>
    <row r="120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9" ht="15.75" customHeight="1" x14ac:dyDescent="0.2"/>
    <row r="130" ht="15.75" customHeight="1" x14ac:dyDescent="0.2"/>
    <row r="131" ht="15.75" customHeight="1" x14ac:dyDescent="0.2"/>
    <row r="133" ht="15.75" customHeight="1" x14ac:dyDescent="0.2"/>
    <row r="134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4" ht="15.75" customHeight="1" x14ac:dyDescent="0.2"/>
    <row r="146" ht="15.75" customHeight="1" x14ac:dyDescent="0.2"/>
    <row r="147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3" ht="15.75" customHeight="1" x14ac:dyDescent="0.2"/>
    <row r="187" ht="15.75" customHeight="1" x14ac:dyDescent="0.2"/>
    <row r="188" ht="15.75" customHeight="1" x14ac:dyDescent="0.2"/>
    <row r="189" ht="15.75" customHeight="1" x14ac:dyDescent="0.2"/>
    <row r="191" ht="15.75" customHeight="1" x14ac:dyDescent="0.2"/>
    <row r="192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5" ht="15.75" customHeight="1" x14ac:dyDescent="0.2"/>
    <row r="216" ht="15.75" customHeight="1" x14ac:dyDescent="0.2"/>
    <row r="218" ht="15.75" customHeight="1" x14ac:dyDescent="0.2"/>
    <row r="219" ht="15.75" customHeight="1" x14ac:dyDescent="0.2"/>
    <row r="220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</sheetData>
  <autoFilter ref="H1:H382" xr:uid="{00000000-0009-0000-0000-000000000000}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7"/>
  <sheetViews>
    <sheetView topLeftCell="N1" zoomScale="85" zoomScaleNormal="85" workbookViewId="0">
      <selection activeCell="Q3" sqref="Q3"/>
    </sheetView>
  </sheetViews>
  <sheetFormatPr defaultRowHeight="15" x14ac:dyDescent="0.2"/>
  <cols>
    <col min="1" max="1" width="21.42578125" style="2" bestFit="1" customWidth="1"/>
    <col min="2" max="2" width="23.5703125" style="2" bestFit="1" customWidth="1"/>
    <col min="3" max="3" width="121.42578125" style="2" customWidth="1"/>
    <col min="4" max="4" width="29.5703125" style="2" customWidth="1"/>
    <col min="5" max="5" width="22.85546875" style="2" customWidth="1"/>
    <col min="6" max="6" width="28.85546875" style="2" customWidth="1"/>
    <col min="7" max="7" width="17.85546875" style="2" customWidth="1"/>
    <col min="8" max="9" width="25.5703125" style="2" customWidth="1"/>
    <col min="10" max="10" width="22.85546875" style="2" customWidth="1"/>
    <col min="11" max="11" width="35.7109375" style="2" customWidth="1"/>
    <col min="12" max="12" width="18" style="2" customWidth="1"/>
    <col min="13" max="13" width="36.85546875" style="2" customWidth="1"/>
    <col min="14" max="14" width="49.42578125" style="2" customWidth="1"/>
    <col min="15" max="15" width="58.5703125" style="2" bestFit="1" customWidth="1"/>
    <col min="16" max="16" width="24.5703125" style="35" bestFit="1" customWidth="1"/>
    <col min="17" max="17" width="24.5703125" style="38" customWidth="1"/>
    <col min="18" max="18" width="27.140625" style="2" bestFit="1" customWidth="1"/>
    <col min="19" max="19" width="24" style="2" bestFit="1" customWidth="1"/>
    <col min="20" max="20" width="27.140625" style="2" bestFit="1" customWidth="1"/>
    <col min="21" max="21" width="10.42578125" style="2" bestFit="1" customWidth="1"/>
    <col min="22" max="16384" width="9.140625" style="2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  <c r="F1" s="1" t="s">
        <v>4</v>
      </c>
      <c r="G1" s="1" t="s">
        <v>5</v>
      </c>
      <c r="H1" s="1" t="s">
        <v>81</v>
      </c>
      <c r="I1" s="1" t="s">
        <v>82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33" t="s">
        <v>99</v>
      </c>
      <c r="Q1" s="36" t="s">
        <v>126</v>
      </c>
      <c r="R1" s="22" t="s">
        <v>125</v>
      </c>
      <c r="S1" s="22" t="s">
        <v>108</v>
      </c>
      <c r="T1" s="22" t="s">
        <v>107</v>
      </c>
    </row>
    <row r="2" spans="1:21" ht="13.5" customHeight="1" x14ac:dyDescent="0.25">
      <c r="A2" t="s">
        <v>166</v>
      </c>
      <c r="B2" t="s">
        <v>167</v>
      </c>
      <c r="C2" t="s">
        <v>161</v>
      </c>
      <c r="D2" t="s">
        <v>168</v>
      </c>
      <c r="E2" t="s">
        <v>169</v>
      </c>
      <c r="F2" t="s">
        <v>170</v>
      </c>
      <c r="G2" t="s">
        <v>12</v>
      </c>
      <c r="H2" t="s">
        <v>117</v>
      </c>
      <c r="I2" t="s">
        <v>13</v>
      </c>
      <c r="J2" t="s">
        <v>143</v>
      </c>
      <c r="K2" t="s">
        <v>19</v>
      </c>
      <c r="L2" t="s">
        <v>109</v>
      </c>
      <c r="M2" t="s">
        <v>16</v>
      </c>
      <c r="N2" t="s">
        <v>35</v>
      </c>
      <c r="O2" t="s">
        <v>83</v>
      </c>
      <c r="P2" s="34">
        <f>E2-D2</f>
        <v>7.3263888916699216E-3</v>
      </c>
      <c r="Q2" s="37">
        <f>F2-D2</f>
        <v>11.401435185187438</v>
      </c>
      <c r="R2" s="25" t="str">
        <f t="shared" ref="R2:R65" si="0">IF(OR(COUNTIF(K2,"*Rx*"),COUNTIF(K2,"*Rp*")),"FALSE","TRUE")</f>
        <v>FALSE</v>
      </c>
      <c r="S2" s="27" t="str">
        <f>IF(AND(HOUR(D2)&gt;=8, HOUR(D2)&lt;16),"T","F")</f>
        <v>F</v>
      </c>
      <c r="T2" s="25" t="str">
        <f t="shared" ref="T2:T5" si="1">IF(OR(P2&lt;=0.0799,S2="F"),"T","F")</f>
        <v>T</v>
      </c>
      <c r="U2" s="38"/>
    </row>
    <row r="3" spans="1:21" ht="15.75" x14ac:dyDescent="0.25">
      <c r="A3" t="s">
        <v>171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12</v>
      </c>
      <c r="H3" t="s">
        <v>144</v>
      </c>
      <c r="I3" t="s">
        <v>142</v>
      </c>
      <c r="J3" t="s">
        <v>148</v>
      </c>
      <c r="K3" t="s">
        <v>15</v>
      </c>
      <c r="L3" t="s">
        <v>109</v>
      </c>
      <c r="M3" t="s">
        <v>16</v>
      </c>
      <c r="N3" t="s">
        <v>17</v>
      </c>
      <c r="O3" t="s">
        <v>86</v>
      </c>
      <c r="P3" s="34">
        <f t="shared" ref="P2:P65" si="2">E3-D3</f>
        <v>3.2638888878864236E-3</v>
      </c>
      <c r="Q3" s="37">
        <f t="shared" ref="Q2:Q65" si="3">F3-D3</f>
        <v>6.1620370368473232E-2</v>
      </c>
      <c r="R3" s="25" t="str">
        <f t="shared" si="0"/>
        <v>TRUE</v>
      </c>
      <c r="S3" s="27" t="str">
        <f>IF(AND(HOUR(D3)&gt;=8, HOUR(D3)&lt;16),"T","F")</f>
        <v>F</v>
      </c>
      <c r="T3" s="25" t="str">
        <f t="shared" si="1"/>
        <v>T</v>
      </c>
      <c r="U3" s="38"/>
    </row>
    <row r="4" spans="1:21" ht="15.75" customHeight="1" x14ac:dyDescent="0.25">
      <c r="A4" t="s">
        <v>177</v>
      </c>
      <c r="B4" t="s">
        <v>178</v>
      </c>
      <c r="C4" t="s">
        <v>179</v>
      </c>
      <c r="D4" t="s">
        <v>180</v>
      </c>
      <c r="E4" t="s">
        <v>181</v>
      </c>
      <c r="F4" t="s">
        <v>182</v>
      </c>
      <c r="G4" t="s">
        <v>12</v>
      </c>
      <c r="H4" t="s">
        <v>137</v>
      </c>
      <c r="I4" t="s">
        <v>137</v>
      </c>
      <c r="J4" t="s">
        <v>136</v>
      </c>
      <c r="K4" t="s">
        <v>32</v>
      </c>
      <c r="L4" t="s">
        <v>109</v>
      </c>
      <c r="M4" t="s">
        <v>16</v>
      </c>
      <c r="N4" t="s">
        <v>35</v>
      </c>
      <c r="O4" t="s">
        <v>43</v>
      </c>
      <c r="P4" s="34">
        <f t="shared" si="2"/>
        <v>1.1342592595610768E-2</v>
      </c>
      <c r="Q4" s="37">
        <f t="shared" si="3"/>
        <v>2.2197337962934398</v>
      </c>
      <c r="R4" s="25" t="str">
        <f t="shared" si="0"/>
        <v>TRUE</v>
      </c>
      <c r="S4" s="27" t="s">
        <v>115</v>
      </c>
      <c r="T4" s="25" t="str">
        <f t="shared" si="1"/>
        <v>T</v>
      </c>
    </row>
    <row r="5" spans="1:21" ht="15.75" x14ac:dyDescent="0.25">
      <c r="A5" t="s">
        <v>183</v>
      </c>
      <c r="B5" t="s">
        <v>184</v>
      </c>
      <c r="C5" t="s">
        <v>185</v>
      </c>
      <c r="D5" t="s">
        <v>186</v>
      </c>
      <c r="E5" t="s">
        <v>187</v>
      </c>
      <c r="F5" t="s">
        <v>188</v>
      </c>
      <c r="G5" t="s">
        <v>12</v>
      </c>
      <c r="H5" t="s">
        <v>139</v>
      </c>
      <c r="I5" t="s">
        <v>139</v>
      </c>
      <c r="J5" t="s">
        <v>136</v>
      </c>
      <c r="K5" t="s">
        <v>15</v>
      </c>
      <c r="L5" t="s">
        <v>109</v>
      </c>
      <c r="M5" t="s">
        <v>16</v>
      </c>
      <c r="N5" t="s">
        <v>29</v>
      </c>
      <c r="O5" t="s">
        <v>87</v>
      </c>
      <c r="P5" s="34">
        <f t="shared" si="2"/>
        <v>9.6064814788405783E-3</v>
      </c>
      <c r="Q5" s="37">
        <f t="shared" si="3"/>
        <v>0.25521990740526235</v>
      </c>
      <c r="R5" s="25" t="str">
        <f t="shared" si="0"/>
        <v>TRUE</v>
      </c>
      <c r="S5" s="27" t="str">
        <f t="shared" ref="S5:S32" si="4">IF(AND(HOUR(D5)&gt;=8, HOUR(D5)&lt;16),"T","F")</f>
        <v>T</v>
      </c>
      <c r="T5" s="25" t="str">
        <f t="shared" si="1"/>
        <v>T</v>
      </c>
    </row>
    <row r="6" spans="1:21" ht="15.75" x14ac:dyDescent="0.25">
      <c r="A6" t="s">
        <v>189</v>
      </c>
      <c r="B6" t="s">
        <v>190</v>
      </c>
      <c r="C6" t="s">
        <v>191</v>
      </c>
      <c r="D6" t="s">
        <v>192</v>
      </c>
      <c r="E6" t="s">
        <v>193</v>
      </c>
      <c r="F6" t="s">
        <v>194</v>
      </c>
      <c r="G6" t="s">
        <v>12</v>
      </c>
      <c r="H6" t="s">
        <v>137</v>
      </c>
      <c r="I6" t="s">
        <v>137</v>
      </c>
      <c r="J6" t="s">
        <v>136</v>
      </c>
      <c r="K6" t="s">
        <v>110</v>
      </c>
      <c r="L6" t="s">
        <v>109</v>
      </c>
      <c r="M6" t="s">
        <v>16</v>
      </c>
      <c r="N6" t="s">
        <v>34</v>
      </c>
      <c r="O6" t="s">
        <v>43</v>
      </c>
      <c r="P6" s="34">
        <f t="shared" si="2"/>
        <v>3.379629626579117E-3</v>
      </c>
      <c r="Q6" s="37">
        <f t="shared" si="3"/>
        <v>1.2297685185185401</v>
      </c>
      <c r="R6" s="25" t="str">
        <f t="shared" si="0"/>
        <v>TRUE</v>
      </c>
      <c r="S6" s="27" t="str">
        <f t="shared" si="4"/>
        <v>T</v>
      </c>
      <c r="T6" s="25" t="str">
        <f>IF(OR(P6&lt;=0.0799,S6="F"),"T","F")</f>
        <v>T</v>
      </c>
    </row>
    <row r="7" spans="1:21" ht="15.75" x14ac:dyDescent="0.25">
      <c r="A7" t="s">
        <v>195</v>
      </c>
      <c r="B7" t="s">
        <v>196</v>
      </c>
      <c r="C7" t="s">
        <v>165</v>
      </c>
      <c r="D7" t="s">
        <v>197</v>
      </c>
      <c r="E7" t="s">
        <v>198</v>
      </c>
      <c r="F7" t="s">
        <v>199</v>
      </c>
      <c r="G7" t="s">
        <v>12</v>
      </c>
      <c r="H7" t="s">
        <v>26</v>
      </c>
      <c r="I7" t="s">
        <v>26</v>
      </c>
      <c r="J7" t="s">
        <v>141</v>
      </c>
      <c r="K7" t="s">
        <v>15</v>
      </c>
      <c r="L7" t="s">
        <v>109</v>
      </c>
      <c r="M7" t="s">
        <v>16</v>
      </c>
      <c r="N7" t="s">
        <v>35</v>
      </c>
      <c r="O7" t="s">
        <v>92</v>
      </c>
      <c r="P7" s="34">
        <f t="shared" si="2"/>
        <v>4.7337962969322689E-3</v>
      </c>
      <c r="Q7" s="37">
        <f t="shared" si="3"/>
        <v>0.9987962962986785</v>
      </c>
      <c r="R7" s="25" t="str">
        <f t="shared" si="0"/>
        <v>TRUE</v>
      </c>
      <c r="S7" s="27" t="str">
        <f t="shared" si="4"/>
        <v>T</v>
      </c>
      <c r="T7" s="25" t="str">
        <f>IF(OR(P7&lt;=0.0799,S7="F"),"T","F")</f>
        <v>T</v>
      </c>
    </row>
    <row r="8" spans="1:21" ht="15.75" x14ac:dyDescent="0.25">
      <c r="A8" t="s">
        <v>200</v>
      </c>
      <c r="B8" t="s">
        <v>201</v>
      </c>
      <c r="C8" t="s">
        <v>128</v>
      </c>
      <c r="D8" t="s">
        <v>202</v>
      </c>
      <c r="E8" t="s">
        <v>203</v>
      </c>
      <c r="F8" t="s">
        <v>204</v>
      </c>
      <c r="G8" t="s">
        <v>12</v>
      </c>
      <c r="H8" t="s">
        <v>132</v>
      </c>
      <c r="I8" t="s">
        <v>132</v>
      </c>
      <c r="J8" t="s">
        <v>141</v>
      </c>
      <c r="K8" t="s">
        <v>110</v>
      </c>
      <c r="L8" t="s">
        <v>109</v>
      </c>
      <c r="M8" t="s">
        <v>16</v>
      </c>
      <c r="N8" t="s">
        <v>35</v>
      </c>
      <c r="O8" t="s">
        <v>85</v>
      </c>
      <c r="P8" s="34">
        <f t="shared" si="2"/>
        <v>5.1759259258687962E-2</v>
      </c>
      <c r="Q8" s="37">
        <f t="shared" si="3"/>
        <v>1.4437731481521041</v>
      </c>
      <c r="R8" s="25" t="str">
        <f t="shared" si="0"/>
        <v>TRUE</v>
      </c>
      <c r="S8" s="27" t="str">
        <f t="shared" si="4"/>
        <v>T</v>
      </c>
      <c r="T8" s="57" t="s">
        <v>116</v>
      </c>
    </row>
    <row r="9" spans="1:21" ht="15.75" x14ac:dyDescent="0.25">
      <c r="A9" t="s">
        <v>205</v>
      </c>
      <c r="B9" t="s">
        <v>206</v>
      </c>
      <c r="C9" t="s">
        <v>128</v>
      </c>
      <c r="D9" t="s">
        <v>207</v>
      </c>
      <c r="E9" t="s">
        <v>208</v>
      </c>
      <c r="F9" t="s">
        <v>209</v>
      </c>
      <c r="G9" t="s">
        <v>12</v>
      </c>
      <c r="H9" t="s">
        <v>132</v>
      </c>
      <c r="I9" t="s">
        <v>132</v>
      </c>
      <c r="J9" t="s">
        <v>141</v>
      </c>
      <c r="K9" t="s">
        <v>110</v>
      </c>
      <c r="L9" t="s">
        <v>109</v>
      </c>
      <c r="M9" t="s">
        <v>16</v>
      </c>
      <c r="N9" t="s">
        <v>35</v>
      </c>
      <c r="O9" t="s">
        <v>85</v>
      </c>
      <c r="P9" s="34">
        <f t="shared" si="2"/>
        <v>5.1817129635310266E-2</v>
      </c>
      <c r="Q9" s="37">
        <f t="shared" si="3"/>
        <v>1.4435300925979391</v>
      </c>
      <c r="R9" s="25" t="str">
        <f t="shared" si="0"/>
        <v>TRUE</v>
      </c>
      <c r="S9" s="27" t="str">
        <f t="shared" si="4"/>
        <v>T</v>
      </c>
      <c r="T9" s="49" t="s">
        <v>116</v>
      </c>
    </row>
    <row r="10" spans="1:21" ht="15.75" customHeight="1" x14ac:dyDescent="0.25">
      <c r="A10" t="s">
        <v>210</v>
      </c>
      <c r="B10" t="s">
        <v>211</v>
      </c>
      <c r="C10" t="s">
        <v>128</v>
      </c>
      <c r="D10" t="s">
        <v>212</v>
      </c>
      <c r="E10" t="s">
        <v>213</v>
      </c>
      <c r="F10" t="s">
        <v>214</v>
      </c>
      <c r="G10" t="s">
        <v>12</v>
      </c>
      <c r="H10" t="s">
        <v>132</v>
      </c>
      <c r="I10" t="s">
        <v>132</v>
      </c>
      <c r="J10" t="s">
        <v>141</v>
      </c>
      <c r="K10" t="s">
        <v>110</v>
      </c>
      <c r="L10" t="s">
        <v>109</v>
      </c>
      <c r="M10" t="s">
        <v>16</v>
      </c>
      <c r="N10" t="s">
        <v>35</v>
      </c>
      <c r="O10" t="s">
        <v>85</v>
      </c>
      <c r="P10" s="34">
        <f t="shared" si="2"/>
        <v>5.1238425927294884E-2</v>
      </c>
      <c r="Q10" s="37">
        <f t="shared" si="3"/>
        <v>1.442557870366727</v>
      </c>
      <c r="R10" s="25" t="str">
        <f t="shared" si="0"/>
        <v>TRUE</v>
      </c>
      <c r="S10" s="27" t="str">
        <f t="shared" si="4"/>
        <v>T</v>
      </c>
      <c r="T10" s="25" t="str">
        <f>IF(OR(P10&lt;=0.0799,S10="F"),"T","F")</f>
        <v>T</v>
      </c>
    </row>
    <row r="11" spans="1:21" ht="15.75" x14ac:dyDescent="0.25">
      <c r="A11" t="s">
        <v>215</v>
      </c>
      <c r="B11" t="s">
        <v>216</v>
      </c>
      <c r="C11" t="s">
        <v>128</v>
      </c>
      <c r="D11" t="s">
        <v>217</v>
      </c>
      <c r="E11" t="s">
        <v>218</v>
      </c>
      <c r="F11" t="s">
        <v>219</v>
      </c>
      <c r="G11" t="s">
        <v>12</v>
      </c>
      <c r="H11" t="s">
        <v>132</v>
      </c>
      <c r="I11" t="s">
        <v>132</v>
      </c>
      <c r="J11" t="s">
        <v>141</v>
      </c>
      <c r="K11" t="s">
        <v>110</v>
      </c>
      <c r="L11" t="s">
        <v>109</v>
      </c>
      <c r="M11" t="s">
        <v>16</v>
      </c>
      <c r="N11" t="s">
        <v>35</v>
      </c>
      <c r="O11" t="s">
        <v>85</v>
      </c>
      <c r="P11" s="34">
        <f t="shared" si="2"/>
        <v>5.1284722219861578E-2</v>
      </c>
      <c r="Q11" s="37">
        <f t="shared" si="3"/>
        <v>1.4422337962969323</v>
      </c>
      <c r="R11" s="25" t="str">
        <f t="shared" si="0"/>
        <v>TRUE</v>
      </c>
      <c r="S11" s="27" t="str">
        <f t="shared" si="4"/>
        <v>T</v>
      </c>
      <c r="T11" s="25" t="str">
        <f>IF(OR(P11&lt;=0.0799,S11="F"),"T","F")</f>
        <v>T</v>
      </c>
    </row>
    <row r="12" spans="1:21" ht="15.75" customHeight="1" x14ac:dyDescent="0.25">
      <c r="A12" t="s">
        <v>220</v>
      </c>
      <c r="B12" t="s">
        <v>221</v>
      </c>
      <c r="C12" t="s">
        <v>128</v>
      </c>
      <c r="D12" t="s">
        <v>222</v>
      </c>
      <c r="E12" t="s">
        <v>223</v>
      </c>
      <c r="F12" t="s">
        <v>224</v>
      </c>
      <c r="G12" t="s">
        <v>12</v>
      </c>
      <c r="H12" t="s">
        <v>132</v>
      </c>
      <c r="I12" t="s">
        <v>132</v>
      </c>
      <c r="J12" t="s">
        <v>141</v>
      </c>
      <c r="K12" t="s">
        <v>110</v>
      </c>
      <c r="L12" t="s">
        <v>109</v>
      </c>
      <c r="M12" t="s">
        <v>16</v>
      </c>
      <c r="N12" t="s">
        <v>35</v>
      </c>
      <c r="O12" t="s">
        <v>85</v>
      </c>
      <c r="P12" s="34">
        <f t="shared" si="2"/>
        <v>5.0729166672681458E-2</v>
      </c>
      <c r="Q12" s="37">
        <f t="shared" si="3"/>
        <v>1.4412962962960592</v>
      </c>
      <c r="R12" s="25" t="str">
        <f t="shared" si="0"/>
        <v>TRUE</v>
      </c>
      <c r="S12" s="27" t="str">
        <f t="shared" si="4"/>
        <v>T</v>
      </c>
      <c r="T12" s="25" t="str">
        <f>IF(OR(P12&lt;=0.0799,S12="F"),"T","F")</f>
        <v>T</v>
      </c>
    </row>
    <row r="13" spans="1:21" ht="15.75" customHeight="1" x14ac:dyDescent="0.25">
      <c r="A13" t="s">
        <v>225</v>
      </c>
      <c r="B13" t="s">
        <v>226</v>
      </c>
      <c r="C13" t="s">
        <v>227</v>
      </c>
      <c r="D13" t="s">
        <v>228</v>
      </c>
      <c r="E13" t="s">
        <v>229</v>
      </c>
      <c r="F13" t="s">
        <v>230</v>
      </c>
      <c r="G13" t="s">
        <v>12</v>
      </c>
      <c r="H13" t="s">
        <v>26</v>
      </c>
      <c r="I13" t="s">
        <v>26</v>
      </c>
      <c r="J13" t="s">
        <v>141</v>
      </c>
      <c r="K13" t="s">
        <v>15</v>
      </c>
      <c r="L13" t="s">
        <v>109</v>
      </c>
      <c r="M13" t="s">
        <v>16</v>
      </c>
      <c r="N13" t="s">
        <v>35</v>
      </c>
      <c r="O13" t="s">
        <v>145</v>
      </c>
      <c r="P13" s="34">
        <f t="shared" si="2"/>
        <v>4.0439814816636499E-2</v>
      </c>
      <c r="Q13" s="37">
        <f t="shared" si="3"/>
        <v>0.97771990740875481</v>
      </c>
      <c r="R13" s="25" t="str">
        <f t="shared" si="0"/>
        <v>TRUE</v>
      </c>
      <c r="S13" s="27" t="str">
        <f t="shared" si="4"/>
        <v>T</v>
      </c>
      <c r="T13" s="25" t="str">
        <f>IF(OR(P13&lt;=0.0799,S13="F"),"T","F")</f>
        <v>T</v>
      </c>
    </row>
    <row r="14" spans="1:21" ht="15.75" x14ac:dyDescent="0.25">
      <c r="A14" t="s">
        <v>231</v>
      </c>
      <c r="B14" t="s">
        <v>232</v>
      </c>
      <c r="C14" t="s">
        <v>233</v>
      </c>
      <c r="D14" t="s">
        <v>234</v>
      </c>
      <c r="E14" t="s">
        <v>235</v>
      </c>
      <c r="F14" t="s">
        <v>236</v>
      </c>
      <c r="G14" t="s">
        <v>12</v>
      </c>
      <c r="H14" t="s">
        <v>132</v>
      </c>
      <c r="I14" t="s">
        <v>132</v>
      </c>
      <c r="J14" t="s">
        <v>141</v>
      </c>
      <c r="K14" t="s">
        <v>110</v>
      </c>
      <c r="L14" t="s">
        <v>109</v>
      </c>
      <c r="M14" t="s">
        <v>16</v>
      </c>
      <c r="N14" t="s">
        <v>17</v>
      </c>
      <c r="O14" t="s">
        <v>91</v>
      </c>
      <c r="P14" s="34">
        <f t="shared" si="2"/>
        <v>4.0520833332266193E-2</v>
      </c>
      <c r="Q14" s="37">
        <f t="shared" si="3"/>
        <v>1.9933680555550382</v>
      </c>
      <c r="R14" s="25" t="str">
        <f t="shared" si="0"/>
        <v>TRUE</v>
      </c>
      <c r="S14" s="27" t="str">
        <f t="shared" si="4"/>
        <v>T</v>
      </c>
      <c r="T14" s="49" t="s">
        <v>116</v>
      </c>
    </row>
    <row r="15" spans="1:21" ht="15.75" customHeight="1" x14ac:dyDescent="0.25">
      <c r="A15" t="s">
        <v>237</v>
      </c>
      <c r="B15" t="s">
        <v>238</v>
      </c>
      <c r="C15" t="s">
        <v>128</v>
      </c>
      <c r="D15" t="s">
        <v>239</v>
      </c>
      <c r="E15" t="s">
        <v>240</v>
      </c>
      <c r="F15" t="s">
        <v>241</v>
      </c>
      <c r="G15" t="s">
        <v>12</v>
      </c>
      <c r="H15" t="s">
        <v>132</v>
      </c>
      <c r="I15" t="s">
        <v>132</v>
      </c>
      <c r="J15" t="s">
        <v>141</v>
      </c>
      <c r="K15" t="s">
        <v>110</v>
      </c>
      <c r="L15" t="s">
        <v>109</v>
      </c>
      <c r="M15" t="s">
        <v>16</v>
      </c>
      <c r="N15" t="s">
        <v>30</v>
      </c>
      <c r="O15" t="s">
        <v>85</v>
      </c>
      <c r="P15" s="34">
        <f t="shared" si="2"/>
        <v>1.6898148169275373E-3</v>
      </c>
      <c r="Q15" s="37">
        <f t="shared" si="3"/>
        <v>1.3912962962931488</v>
      </c>
      <c r="R15" s="25" t="str">
        <f t="shared" si="0"/>
        <v>TRUE</v>
      </c>
      <c r="S15" s="27" t="str">
        <f t="shared" si="4"/>
        <v>T</v>
      </c>
      <c r="T15" s="49" t="s">
        <v>116</v>
      </c>
    </row>
    <row r="16" spans="1:21" ht="15.75" x14ac:dyDescent="0.25">
      <c r="A16" t="s">
        <v>242</v>
      </c>
      <c r="B16" t="s">
        <v>243</v>
      </c>
      <c r="C16" t="s">
        <v>244</v>
      </c>
      <c r="D16" t="s">
        <v>245</v>
      </c>
      <c r="E16" t="s">
        <v>246</v>
      </c>
      <c r="F16" t="s">
        <v>247</v>
      </c>
      <c r="G16" t="s">
        <v>12</v>
      </c>
      <c r="H16" t="s">
        <v>132</v>
      </c>
      <c r="I16" t="s">
        <v>132</v>
      </c>
      <c r="J16" t="s">
        <v>141</v>
      </c>
      <c r="K16" t="s">
        <v>110</v>
      </c>
      <c r="L16" t="s">
        <v>109</v>
      </c>
      <c r="M16" t="s">
        <v>16</v>
      </c>
      <c r="N16" t="s">
        <v>35</v>
      </c>
      <c r="O16" t="s">
        <v>85</v>
      </c>
      <c r="P16" s="34">
        <f t="shared" si="2"/>
        <v>2.1261574074742384E-2</v>
      </c>
      <c r="Q16" s="37">
        <f t="shared" si="3"/>
        <v>1.2863657407433493</v>
      </c>
      <c r="R16" s="25" t="str">
        <f t="shared" si="0"/>
        <v>TRUE</v>
      </c>
      <c r="S16" s="27" t="str">
        <f t="shared" si="4"/>
        <v>T</v>
      </c>
      <c r="T16" s="49" t="s">
        <v>116</v>
      </c>
    </row>
    <row r="17" spans="1:20" ht="15.75" x14ac:dyDescent="0.25">
      <c r="A17" t="s">
        <v>248</v>
      </c>
      <c r="B17" t="s">
        <v>249</v>
      </c>
      <c r="C17" t="s">
        <v>244</v>
      </c>
      <c r="D17" t="s">
        <v>250</v>
      </c>
      <c r="E17" t="s">
        <v>251</v>
      </c>
      <c r="F17" t="s">
        <v>252</v>
      </c>
      <c r="G17" t="s">
        <v>12</v>
      </c>
      <c r="H17" t="s">
        <v>132</v>
      </c>
      <c r="I17" t="s">
        <v>132</v>
      </c>
      <c r="J17" t="s">
        <v>141</v>
      </c>
      <c r="K17" t="s">
        <v>110</v>
      </c>
      <c r="L17" t="s">
        <v>109</v>
      </c>
      <c r="M17" t="s">
        <v>16</v>
      </c>
      <c r="N17" t="s">
        <v>35</v>
      </c>
      <c r="O17" t="s">
        <v>85</v>
      </c>
      <c r="P17" s="34">
        <f t="shared" si="2"/>
        <v>2.1435185182781424E-2</v>
      </c>
      <c r="Q17" s="37">
        <f t="shared" si="3"/>
        <v>1.2858796296277433</v>
      </c>
      <c r="R17" s="25" t="str">
        <f t="shared" si="0"/>
        <v>TRUE</v>
      </c>
      <c r="S17" s="27" t="str">
        <f t="shared" si="4"/>
        <v>T</v>
      </c>
      <c r="T17" s="49" t="s">
        <v>116</v>
      </c>
    </row>
    <row r="18" spans="1:20" ht="15.75" x14ac:dyDescent="0.25">
      <c r="A18" t="s">
        <v>253</v>
      </c>
      <c r="B18" t="s">
        <v>254</v>
      </c>
      <c r="C18" t="s">
        <v>128</v>
      </c>
      <c r="D18" t="s">
        <v>255</v>
      </c>
      <c r="E18" t="s">
        <v>256</v>
      </c>
      <c r="F18" t="s">
        <v>257</v>
      </c>
      <c r="G18" t="s">
        <v>12</v>
      </c>
      <c r="H18" t="s">
        <v>132</v>
      </c>
      <c r="I18" t="s">
        <v>132</v>
      </c>
      <c r="J18" t="s">
        <v>141</v>
      </c>
      <c r="K18" t="s">
        <v>110</v>
      </c>
      <c r="L18" t="s">
        <v>109</v>
      </c>
      <c r="M18" t="s">
        <v>16</v>
      </c>
      <c r="N18" t="s">
        <v>20</v>
      </c>
      <c r="O18" t="s">
        <v>85</v>
      </c>
      <c r="P18" s="34">
        <f t="shared" si="2"/>
        <v>1.7604166663659271E-2</v>
      </c>
      <c r="Q18" s="37">
        <f t="shared" si="3"/>
        <v>1.3827314814770943</v>
      </c>
      <c r="R18" s="25" t="str">
        <f t="shared" si="0"/>
        <v>TRUE</v>
      </c>
      <c r="S18" s="27" t="str">
        <f t="shared" si="4"/>
        <v>T</v>
      </c>
      <c r="T18" s="25" t="str">
        <f>IF(OR(P18&lt;=0.0799,S18="F"),"T","F")</f>
        <v>T</v>
      </c>
    </row>
    <row r="19" spans="1:20" ht="15.75" x14ac:dyDescent="0.25">
      <c r="A19" t="s">
        <v>258</v>
      </c>
      <c r="B19" t="s">
        <v>259</v>
      </c>
      <c r="C19" t="s">
        <v>128</v>
      </c>
      <c r="D19" t="s">
        <v>260</v>
      </c>
      <c r="E19" t="s">
        <v>261</v>
      </c>
      <c r="F19" t="s">
        <v>262</v>
      </c>
      <c r="G19" t="s">
        <v>12</v>
      </c>
      <c r="H19" t="s">
        <v>132</v>
      </c>
      <c r="I19" t="s">
        <v>132</v>
      </c>
      <c r="J19" t="s">
        <v>141</v>
      </c>
      <c r="K19" t="s">
        <v>110</v>
      </c>
      <c r="L19" t="s">
        <v>109</v>
      </c>
      <c r="M19" t="s">
        <v>16</v>
      </c>
      <c r="N19" t="s">
        <v>20</v>
      </c>
      <c r="O19" t="s">
        <v>85</v>
      </c>
      <c r="P19" s="34">
        <f t="shared" si="2"/>
        <v>1.7372685186273884E-2</v>
      </c>
      <c r="Q19" s="37">
        <f t="shared" si="3"/>
        <v>1.3817708333372138</v>
      </c>
      <c r="R19" s="25" t="str">
        <f t="shared" si="0"/>
        <v>TRUE</v>
      </c>
      <c r="S19" s="27" t="str">
        <f t="shared" si="4"/>
        <v>T</v>
      </c>
      <c r="T19" s="25" t="str">
        <f>IF(OR(P19&lt;=0.0799,S19="F"),"T","F")</f>
        <v>T</v>
      </c>
    </row>
    <row r="20" spans="1:20" ht="15.75" x14ac:dyDescent="0.25">
      <c r="A20" t="s">
        <v>263</v>
      </c>
      <c r="B20" t="s">
        <v>264</v>
      </c>
      <c r="C20" t="s">
        <v>265</v>
      </c>
      <c r="D20" t="s">
        <v>266</v>
      </c>
      <c r="E20" t="s">
        <v>267</v>
      </c>
      <c r="F20" t="s">
        <v>268</v>
      </c>
      <c r="G20" t="s">
        <v>12</v>
      </c>
      <c r="H20" t="s">
        <v>147</v>
      </c>
      <c r="I20" t="s">
        <v>147</v>
      </c>
      <c r="J20" t="s">
        <v>141</v>
      </c>
      <c r="K20" t="s">
        <v>110</v>
      </c>
      <c r="L20" t="s">
        <v>109</v>
      </c>
      <c r="M20" t="s">
        <v>16</v>
      </c>
      <c r="N20" t="s">
        <v>34</v>
      </c>
      <c r="O20" t="s">
        <v>43</v>
      </c>
      <c r="P20" s="34">
        <f t="shared" si="2"/>
        <v>1.6134259254613426E-2</v>
      </c>
      <c r="Q20" s="37">
        <f t="shared" si="3"/>
        <v>1.2164351851824904</v>
      </c>
      <c r="R20" s="25" t="str">
        <f t="shared" si="0"/>
        <v>TRUE</v>
      </c>
      <c r="S20" s="27" t="str">
        <f t="shared" si="4"/>
        <v>T</v>
      </c>
      <c r="T20" s="25" t="str">
        <f>IF(OR(P20&lt;=0.0799,S20="F"),"T","F")</f>
        <v>T</v>
      </c>
    </row>
    <row r="21" spans="1:20" ht="15.75" customHeight="1" x14ac:dyDescent="0.25">
      <c r="A21" t="s">
        <v>269</v>
      </c>
      <c r="B21" t="s">
        <v>270</v>
      </c>
      <c r="C21" t="s">
        <v>128</v>
      </c>
      <c r="D21" t="s">
        <v>271</v>
      </c>
      <c r="E21" t="s">
        <v>272</v>
      </c>
      <c r="F21" t="s">
        <v>273</v>
      </c>
      <c r="G21" t="s">
        <v>12</v>
      </c>
      <c r="H21" t="s">
        <v>132</v>
      </c>
      <c r="I21" t="s">
        <v>132</v>
      </c>
      <c r="J21" t="s">
        <v>141</v>
      </c>
      <c r="K21" t="s">
        <v>110</v>
      </c>
      <c r="L21" t="s">
        <v>109</v>
      </c>
      <c r="M21" t="s">
        <v>16</v>
      </c>
      <c r="N21" t="s">
        <v>35</v>
      </c>
      <c r="O21" t="s">
        <v>85</v>
      </c>
      <c r="P21" s="34">
        <f t="shared" si="2"/>
        <v>1.1886574073287193E-2</v>
      </c>
      <c r="Q21" s="37">
        <f t="shared" si="3"/>
        <v>1.3759375000008731</v>
      </c>
      <c r="R21" s="25" t="str">
        <f t="shared" si="0"/>
        <v>TRUE</v>
      </c>
      <c r="S21" s="27" t="str">
        <f t="shared" si="4"/>
        <v>T</v>
      </c>
      <c r="T21" s="25" t="str">
        <f>IF(OR(P21&lt;=0.0799,S21="F"),"T","F")</f>
        <v>T</v>
      </c>
    </row>
    <row r="22" spans="1:20" ht="15.75" x14ac:dyDescent="0.25">
      <c r="A22" t="s">
        <v>274</v>
      </c>
      <c r="B22" t="s">
        <v>275</v>
      </c>
      <c r="C22" t="s">
        <v>276</v>
      </c>
      <c r="D22" t="s">
        <v>277</v>
      </c>
      <c r="E22" t="s">
        <v>278</v>
      </c>
      <c r="F22" t="s">
        <v>279</v>
      </c>
      <c r="G22" t="s">
        <v>12</v>
      </c>
      <c r="H22" t="s">
        <v>138</v>
      </c>
      <c r="I22" t="s">
        <v>138</v>
      </c>
      <c r="J22" t="s">
        <v>14</v>
      </c>
      <c r="K22" t="s">
        <v>15</v>
      </c>
      <c r="L22" t="s">
        <v>109</v>
      </c>
      <c r="M22" t="s">
        <v>16</v>
      </c>
      <c r="N22" t="s">
        <v>20</v>
      </c>
      <c r="O22" t="s">
        <v>43</v>
      </c>
      <c r="P22" s="34">
        <f t="shared" si="2"/>
        <v>1.4699074090458453E-3</v>
      </c>
      <c r="Q22" s="37">
        <f t="shared" si="3"/>
        <v>0.99887731481430819</v>
      </c>
      <c r="R22" s="25" t="str">
        <f t="shared" si="0"/>
        <v>TRUE</v>
      </c>
      <c r="S22" s="27" t="str">
        <f t="shared" si="4"/>
        <v>T</v>
      </c>
      <c r="T22" s="53" t="s">
        <v>116</v>
      </c>
    </row>
    <row r="23" spans="1:20" ht="15.75" x14ac:dyDescent="0.25">
      <c r="A23" t="s">
        <v>280</v>
      </c>
      <c r="B23" t="s">
        <v>281</v>
      </c>
      <c r="C23" t="s">
        <v>282</v>
      </c>
      <c r="D23" t="s">
        <v>283</v>
      </c>
      <c r="E23" t="s">
        <v>284</v>
      </c>
      <c r="F23" t="s">
        <v>285</v>
      </c>
      <c r="G23" t="s">
        <v>12</v>
      </c>
      <c r="H23" t="s">
        <v>138</v>
      </c>
      <c r="I23" t="s">
        <v>138</v>
      </c>
      <c r="J23" t="s">
        <v>14</v>
      </c>
      <c r="K23" t="s">
        <v>15</v>
      </c>
      <c r="L23" t="s">
        <v>109</v>
      </c>
      <c r="M23" t="s">
        <v>16</v>
      </c>
      <c r="N23" t="s">
        <v>30</v>
      </c>
      <c r="O23" t="s">
        <v>43</v>
      </c>
      <c r="P23" s="34">
        <f t="shared" si="2"/>
        <v>4.8148148125619628E-3</v>
      </c>
      <c r="Q23" s="37">
        <f t="shared" si="3"/>
        <v>0.83270833333517658</v>
      </c>
      <c r="R23" s="25" t="str">
        <f t="shared" si="0"/>
        <v>TRUE</v>
      </c>
      <c r="S23" s="27" t="str">
        <f t="shared" si="4"/>
        <v>T</v>
      </c>
      <c r="T23" s="25" t="str">
        <f>IF(OR(P23&lt;=0.0799,S23="F"),"T","F")</f>
        <v>T</v>
      </c>
    </row>
    <row r="24" spans="1:20" ht="15.75" x14ac:dyDescent="0.25">
      <c r="A24" t="s">
        <v>286</v>
      </c>
      <c r="B24" t="s">
        <v>287</v>
      </c>
      <c r="C24" t="s">
        <v>288</v>
      </c>
      <c r="D24" t="s">
        <v>289</v>
      </c>
      <c r="E24" t="s">
        <v>290</v>
      </c>
      <c r="F24" t="s">
        <v>291</v>
      </c>
      <c r="G24" t="s">
        <v>12</v>
      </c>
      <c r="H24" t="s">
        <v>147</v>
      </c>
      <c r="I24" t="s">
        <v>147</v>
      </c>
      <c r="J24" t="s">
        <v>141</v>
      </c>
      <c r="K24" t="s">
        <v>15</v>
      </c>
      <c r="L24" t="s">
        <v>109</v>
      </c>
      <c r="M24" t="s">
        <v>16</v>
      </c>
      <c r="N24" t="s">
        <v>35</v>
      </c>
      <c r="O24" t="s">
        <v>43</v>
      </c>
      <c r="P24" s="34">
        <f t="shared" si="2"/>
        <v>1.5601851853716653E-2</v>
      </c>
      <c r="Q24" s="37">
        <f t="shared" si="3"/>
        <v>0.98651620370219462</v>
      </c>
      <c r="R24" s="25" t="str">
        <f t="shared" si="0"/>
        <v>TRUE</v>
      </c>
      <c r="S24" s="27" t="str">
        <f t="shared" si="4"/>
        <v>T</v>
      </c>
      <c r="T24" s="25" t="str">
        <f>IF(OR(P24&lt;=0.0799,S24="F"),"T","F")</f>
        <v>T</v>
      </c>
    </row>
    <row r="25" spans="1:20" ht="15.75" customHeight="1" x14ac:dyDescent="0.25">
      <c r="A25" t="s">
        <v>292</v>
      </c>
      <c r="B25" t="s">
        <v>293</v>
      </c>
      <c r="C25" t="s">
        <v>294</v>
      </c>
      <c r="D25" t="s">
        <v>295</v>
      </c>
      <c r="E25" t="s">
        <v>296</v>
      </c>
      <c r="F25" t="s">
        <v>297</v>
      </c>
      <c r="G25" t="s">
        <v>12</v>
      </c>
      <c r="H25" t="s">
        <v>138</v>
      </c>
      <c r="I25" t="s">
        <v>138</v>
      </c>
      <c r="J25" t="s">
        <v>14</v>
      </c>
      <c r="K25" t="s">
        <v>15</v>
      </c>
      <c r="L25" t="s">
        <v>109</v>
      </c>
      <c r="M25" t="s">
        <v>16</v>
      </c>
      <c r="N25" t="s">
        <v>24</v>
      </c>
      <c r="O25" t="s">
        <v>43</v>
      </c>
      <c r="P25" s="34">
        <f t="shared" si="2"/>
        <v>1.2291666665987577E-2</v>
      </c>
      <c r="Q25" s="37">
        <f t="shared" si="3"/>
        <v>0.74924768518394558</v>
      </c>
      <c r="R25" s="25" t="str">
        <f t="shared" si="0"/>
        <v>TRUE</v>
      </c>
      <c r="S25" s="27" t="str">
        <f t="shared" si="4"/>
        <v>T</v>
      </c>
      <c r="T25" s="25" t="str">
        <f>IF(OR(P25&lt;=0.0799,S25="F"),"T","F")</f>
        <v>T</v>
      </c>
    </row>
    <row r="26" spans="1:20" ht="15.75" customHeight="1" x14ac:dyDescent="0.25">
      <c r="A26" t="s">
        <v>298</v>
      </c>
      <c r="B26" t="s">
        <v>299</v>
      </c>
      <c r="C26" t="s">
        <v>300</v>
      </c>
      <c r="D26" t="s">
        <v>301</v>
      </c>
      <c r="E26" t="s">
        <v>302</v>
      </c>
      <c r="F26" t="s">
        <v>303</v>
      </c>
      <c r="G26" t="s">
        <v>12</v>
      </c>
      <c r="H26" t="s">
        <v>138</v>
      </c>
      <c r="I26" t="s">
        <v>138</v>
      </c>
      <c r="J26" t="s">
        <v>14</v>
      </c>
      <c r="K26" t="s">
        <v>110</v>
      </c>
      <c r="L26" t="s">
        <v>109</v>
      </c>
      <c r="M26" t="s">
        <v>31</v>
      </c>
      <c r="N26" t="s">
        <v>35</v>
      </c>
      <c r="O26" t="s">
        <v>43</v>
      </c>
      <c r="P26" s="34">
        <f t="shared" si="2"/>
        <v>0.54222222222597338</v>
      </c>
      <c r="Q26" s="37">
        <f t="shared" si="3"/>
        <v>1.7508912037083064</v>
      </c>
      <c r="R26" s="25" t="str">
        <f t="shared" si="0"/>
        <v>TRUE</v>
      </c>
      <c r="S26" s="27" t="str">
        <f t="shared" si="4"/>
        <v>F</v>
      </c>
      <c r="T26" s="54" t="s">
        <v>116</v>
      </c>
    </row>
    <row r="27" spans="1:20" ht="15.75" customHeight="1" x14ac:dyDescent="0.25">
      <c r="A27" t="s">
        <v>304</v>
      </c>
      <c r="B27" t="s">
        <v>305</v>
      </c>
      <c r="C27" t="s">
        <v>306</v>
      </c>
      <c r="D27" t="s">
        <v>307</v>
      </c>
      <c r="E27" t="s">
        <v>308</v>
      </c>
      <c r="F27" t="s">
        <v>309</v>
      </c>
      <c r="G27" t="s">
        <v>12</v>
      </c>
      <c r="H27" t="s">
        <v>26</v>
      </c>
      <c r="I27" t="s">
        <v>26</v>
      </c>
      <c r="J27" t="s">
        <v>141</v>
      </c>
      <c r="K27" t="s">
        <v>36</v>
      </c>
      <c r="L27" t="s">
        <v>109</v>
      </c>
      <c r="M27" t="s">
        <v>16</v>
      </c>
      <c r="N27" t="s">
        <v>18</v>
      </c>
      <c r="O27" t="s">
        <v>145</v>
      </c>
      <c r="P27" s="34">
        <f t="shared" si="2"/>
        <v>9.0162037035042886E-2</v>
      </c>
      <c r="Q27" s="37">
        <f t="shared" si="3"/>
        <v>5.9751041666677338</v>
      </c>
      <c r="R27" s="25" t="str">
        <f t="shared" si="0"/>
        <v>TRUE</v>
      </c>
      <c r="S27" s="27" t="str">
        <f t="shared" si="4"/>
        <v>T</v>
      </c>
      <c r="T27" s="25" t="str">
        <f t="shared" ref="T27:T35" si="5">IF(OR(P27&lt;=0.0799,S27="F"),"T","F")</f>
        <v>F</v>
      </c>
    </row>
    <row r="28" spans="1:20" ht="15.75" customHeight="1" x14ac:dyDescent="0.25">
      <c r="A28" t="s">
        <v>310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12</v>
      </c>
      <c r="H28" t="s">
        <v>139</v>
      </c>
      <c r="I28" t="s">
        <v>139</v>
      </c>
      <c r="J28" t="s">
        <v>136</v>
      </c>
      <c r="K28" t="s">
        <v>110</v>
      </c>
      <c r="L28" t="s">
        <v>109</v>
      </c>
      <c r="M28" t="s">
        <v>16</v>
      </c>
      <c r="N28" t="s">
        <v>39</v>
      </c>
      <c r="O28" t="s">
        <v>87</v>
      </c>
      <c r="P28" s="34">
        <f t="shared" si="2"/>
        <v>8.5300925929914229E-3</v>
      </c>
      <c r="Q28" s="37">
        <f t="shared" si="3"/>
        <v>1.2251967592601432</v>
      </c>
      <c r="R28" s="25" t="str">
        <f t="shared" si="0"/>
        <v>TRUE</v>
      </c>
      <c r="S28" s="27" t="str">
        <f t="shared" si="4"/>
        <v>T</v>
      </c>
      <c r="T28" s="25" t="str">
        <f t="shared" si="5"/>
        <v>T</v>
      </c>
    </row>
    <row r="29" spans="1:20" ht="15.75" customHeight="1" x14ac:dyDescent="0.25">
      <c r="A29" t="s">
        <v>316</v>
      </c>
      <c r="B29" t="s">
        <v>317</v>
      </c>
      <c r="C29" t="s">
        <v>318</v>
      </c>
      <c r="D29" t="s">
        <v>319</v>
      </c>
      <c r="E29" t="s">
        <v>320</v>
      </c>
      <c r="F29" t="s">
        <v>321</v>
      </c>
      <c r="G29" t="s">
        <v>12</v>
      </c>
      <c r="H29" t="s">
        <v>139</v>
      </c>
      <c r="I29" t="s">
        <v>139</v>
      </c>
      <c r="J29" t="s">
        <v>136</v>
      </c>
      <c r="K29" t="s">
        <v>15</v>
      </c>
      <c r="L29" t="s">
        <v>109</v>
      </c>
      <c r="M29" t="s">
        <v>16</v>
      </c>
      <c r="N29" t="s">
        <v>25</v>
      </c>
      <c r="O29" t="s">
        <v>146</v>
      </c>
      <c r="P29" s="34">
        <f t="shared" si="2"/>
        <v>1.2071759258105885E-2</v>
      </c>
      <c r="Q29" s="37">
        <f t="shared" si="3"/>
        <v>0.98804398148058681</v>
      </c>
      <c r="R29" s="25" t="str">
        <f t="shared" si="0"/>
        <v>TRUE</v>
      </c>
      <c r="S29" s="27" t="str">
        <f t="shared" si="4"/>
        <v>T</v>
      </c>
      <c r="T29" s="25" t="str">
        <f t="shared" si="5"/>
        <v>T</v>
      </c>
    </row>
    <row r="30" spans="1:20" ht="15.75" customHeight="1" x14ac:dyDescent="0.25">
      <c r="A30" t="s">
        <v>322</v>
      </c>
      <c r="B30" t="s">
        <v>323</v>
      </c>
      <c r="C30" t="s">
        <v>324</v>
      </c>
      <c r="D30" t="s">
        <v>325</v>
      </c>
      <c r="E30" t="s">
        <v>326</v>
      </c>
      <c r="F30" t="s">
        <v>327</v>
      </c>
      <c r="G30" t="s">
        <v>12</v>
      </c>
      <c r="H30" t="s">
        <v>132</v>
      </c>
      <c r="I30" t="s">
        <v>132</v>
      </c>
      <c r="J30" t="s">
        <v>141</v>
      </c>
      <c r="K30" t="s">
        <v>15</v>
      </c>
      <c r="L30" t="s">
        <v>109</v>
      </c>
      <c r="M30" t="s">
        <v>16</v>
      </c>
      <c r="N30" t="s">
        <v>41</v>
      </c>
      <c r="O30" t="s">
        <v>85</v>
      </c>
      <c r="P30" s="34">
        <f t="shared" si="2"/>
        <v>2.421296296233777E-2</v>
      </c>
      <c r="Q30" s="37">
        <f t="shared" si="3"/>
        <v>0.91930555555154569</v>
      </c>
      <c r="R30" s="25" t="str">
        <f t="shared" si="0"/>
        <v>TRUE</v>
      </c>
      <c r="S30" s="27" t="str">
        <f t="shared" si="4"/>
        <v>T</v>
      </c>
      <c r="T30" s="25" t="str">
        <f t="shared" si="5"/>
        <v>T</v>
      </c>
    </row>
    <row r="31" spans="1:20" ht="15.75" customHeight="1" x14ac:dyDescent="0.25">
      <c r="A31" t="s">
        <v>328</v>
      </c>
      <c r="B31" t="s">
        <v>329</v>
      </c>
      <c r="C31" t="s">
        <v>330</v>
      </c>
      <c r="D31" t="s">
        <v>331</v>
      </c>
      <c r="E31" t="s">
        <v>332</v>
      </c>
      <c r="F31" t="s">
        <v>333</v>
      </c>
      <c r="G31" t="s">
        <v>12</v>
      </c>
      <c r="H31" t="s">
        <v>132</v>
      </c>
      <c r="I31" t="s">
        <v>132</v>
      </c>
      <c r="J31" t="s">
        <v>141</v>
      </c>
      <c r="K31" t="s">
        <v>15</v>
      </c>
      <c r="L31" t="s">
        <v>109</v>
      </c>
      <c r="M31" t="s">
        <v>16</v>
      </c>
      <c r="N31" t="s">
        <v>41</v>
      </c>
      <c r="O31" t="s">
        <v>85</v>
      </c>
      <c r="P31" s="34">
        <f t="shared" si="2"/>
        <v>7.3611111074569635E-3</v>
      </c>
      <c r="Q31" s="37">
        <f t="shared" si="3"/>
        <v>0.92670138888934162</v>
      </c>
      <c r="R31" s="25" t="str">
        <f t="shared" si="0"/>
        <v>TRUE</v>
      </c>
      <c r="S31" s="27" t="str">
        <f t="shared" si="4"/>
        <v>T</v>
      </c>
      <c r="T31" s="25" t="str">
        <f t="shared" si="5"/>
        <v>T</v>
      </c>
    </row>
    <row r="32" spans="1:20" ht="15.75" customHeight="1" x14ac:dyDescent="0.25">
      <c r="A32" t="s">
        <v>334</v>
      </c>
      <c r="B32" t="s">
        <v>335</v>
      </c>
      <c r="C32" t="s">
        <v>336</v>
      </c>
      <c r="D32" t="s">
        <v>337</v>
      </c>
      <c r="E32" t="s">
        <v>338</v>
      </c>
      <c r="F32" t="s">
        <v>339</v>
      </c>
      <c r="G32" t="s">
        <v>12</v>
      </c>
      <c r="H32" t="s">
        <v>138</v>
      </c>
      <c r="I32" t="s">
        <v>138</v>
      </c>
      <c r="J32" t="s">
        <v>14</v>
      </c>
      <c r="K32" t="s">
        <v>110</v>
      </c>
      <c r="L32" t="s">
        <v>109</v>
      </c>
      <c r="M32" t="s">
        <v>16</v>
      </c>
      <c r="N32" t="s">
        <v>34</v>
      </c>
      <c r="O32" t="s">
        <v>43</v>
      </c>
      <c r="P32" s="34">
        <f t="shared" si="2"/>
        <v>7.1759258571546525E-4</v>
      </c>
      <c r="Q32" s="37">
        <f t="shared" si="3"/>
        <v>1.0956828703638166</v>
      </c>
      <c r="R32" s="25" t="str">
        <f t="shared" si="0"/>
        <v>TRUE</v>
      </c>
      <c r="S32" s="27" t="str">
        <f t="shared" si="4"/>
        <v>T</v>
      </c>
      <c r="T32" s="25" t="str">
        <f t="shared" si="5"/>
        <v>T</v>
      </c>
    </row>
    <row r="33" spans="1:20" ht="15.75" customHeight="1" x14ac:dyDescent="0.25">
      <c r="A33" t="s">
        <v>340</v>
      </c>
      <c r="B33" t="s">
        <v>341</v>
      </c>
      <c r="C33" t="s">
        <v>342</v>
      </c>
      <c r="D33" t="s">
        <v>343</v>
      </c>
      <c r="E33" t="s">
        <v>344</v>
      </c>
      <c r="F33" t="s">
        <v>345</v>
      </c>
      <c r="G33" t="s">
        <v>12</v>
      </c>
      <c r="H33" t="s">
        <v>147</v>
      </c>
      <c r="I33" t="s">
        <v>147</v>
      </c>
      <c r="J33" t="s">
        <v>141</v>
      </c>
      <c r="K33" t="s">
        <v>15</v>
      </c>
      <c r="L33" t="s">
        <v>109</v>
      </c>
      <c r="M33" t="s">
        <v>16</v>
      </c>
      <c r="N33" t="s">
        <v>18</v>
      </c>
      <c r="O33" t="s">
        <v>43</v>
      </c>
      <c r="P33" s="34">
        <f t="shared" si="2"/>
        <v>3.8935185184527654E-2</v>
      </c>
      <c r="Q33" s="37">
        <f t="shared" si="3"/>
        <v>0.15156249999563443</v>
      </c>
      <c r="R33" s="25" t="str">
        <f t="shared" si="0"/>
        <v>TRUE</v>
      </c>
      <c r="S33" s="27" t="s">
        <v>115</v>
      </c>
      <c r="T33" s="25" t="str">
        <f t="shared" si="5"/>
        <v>T</v>
      </c>
    </row>
    <row r="34" spans="1:20" ht="15.75" customHeight="1" x14ac:dyDescent="0.25">
      <c r="A34" t="s">
        <v>346</v>
      </c>
      <c r="B34" t="s">
        <v>347</v>
      </c>
      <c r="C34" t="s">
        <v>348</v>
      </c>
      <c r="D34" t="s">
        <v>349</v>
      </c>
      <c r="E34" t="s">
        <v>350</v>
      </c>
      <c r="F34" t="s">
        <v>351</v>
      </c>
      <c r="G34" t="s">
        <v>12</v>
      </c>
      <c r="H34" t="s">
        <v>147</v>
      </c>
      <c r="I34" t="s">
        <v>147</v>
      </c>
      <c r="J34" t="s">
        <v>141</v>
      </c>
      <c r="K34" t="s">
        <v>15</v>
      </c>
      <c r="L34" t="s">
        <v>109</v>
      </c>
      <c r="M34" t="s">
        <v>16</v>
      </c>
      <c r="N34" t="s">
        <v>37</v>
      </c>
      <c r="O34" t="s">
        <v>43</v>
      </c>
      <c r="P34" s="34">
        <f t="shared" si="2"/>
        <v>2.4074074099189602E-3</v>
      </c>
      <c r="Q34" s="37">
        <f t="shared" si="3"/>
        <v>8.5810185184527654E-2</v>
      </c>
      <c r="R34" s="25" t="str">
        <f t="shared" si="0"/>
        <v>TRUE</v>
      </c>
      <c r="S34" s="27" t="s">
        <v>115</v>
      </c>
      <c r="T34" s="25" t="str">
        <f t="shared" si="5"/>
        <v>T</v>
      </c>
    </row>
    <row r="35" spans="1:20" ht="15.75" customHeight="1" x14ac:dyDescent="0.25">
      <c r="A35" t="s">
        <v>352</v>
      </c>
      <c r="B35" t="s">
        <v>353</v>
      </c>
      <c r="C35" t="s">
        <v>354</v>
      </c>
      <c r="D35" t="s">
        <v>355</v>
      </c>
      <c r="E35" t="s">
        <v>356</v>
      </c>
      <c r="F35" t="s">
        <v>357</v>
      </c>
      <c r="G35" t="s">
        <v>12</v>
      </c>
      <c r="H35" t="s">
        <v>138</v>
      </c>
      <c r="I35" t="s">
        <v>138</v>
      </c>
      <c r="J35" t="s">
        <v>14</v>
      </c>
      <c r="K35" t="s">
        <v>15</v>
      </c>
      <c r="L35" t="s">
        <v>109</v>
      </c>
      <c r="M35" t="s">
        <v>31</v>
      </c>
      <c r="N35" t="s">
        <v>35</v>
      </c>
      <c r="O35" t="s">
        <v>43</v>
      </c>
      <c r="P35" s="34">
        <f t="shared" si="2"/>
        <v>3.5648148186737671E-3</v>
      </c>
      <c r="Q35" s="37">
        <f t="shared" si="3"/>
        <v>0.90281249999679858</v>
      </c>
      <c r="R35" s="25" t="str">
        <f t="shared" si="0"/>
        <v>TRUE</v>
      </c>
      <c r="S35" s="27" t="s">
        <v>115</v>
      </c>
      <c r="T35" s="25" t="str">
        <f t="shared" si="5"/>
        <v>T</v>
      </c>
    </row>
    <row r="36" spans="1:20" ht="15.75" customHeight="1" x14ac:dyDescent="0.25">
      <c r="A36" t="s">
        <v>358</v>
      </c>
      <c r="B36" t="s">
        <v>359</v>
      </c>
      <c r="C36" t="s">
        <v>164</v>
      </c>
      <c r="D36" t="s">
        <v>360</v>
      </c>
      <c r="E36" t="s">
        <v>361</v>
      </c>
      <c r="F36" t="s">
        <v>362</v>
      </c>
      <c r="G36" t="s">
        <v>12</v>
      </c>
      <c r="H36" t="s">
        <v>147</v>
      </c>
      <c r="I36" t="s">
        <v>147</v>
      </c>
      <c r="J36" t="s">
        <v>141</v>
      </c>
      <c r="K36" t="s">
        <v>15</v>
      </c>
      <c r="L36" t="s">
        <v>109</v>
      </c>
      <c r="M36" t="s">
        <v>16</v>
      </c>
      <c r="N36" t="s">
        <v>35</v>
      </c>
      <c r="O36" t="s">
        <v>43</v>
      </c>
      <c r="P36" s="34">
        <f t="shared" si="2"/>
        <v>3.8078703655628487E-3</v>
      </c>
      <c r="Q36" s="37">
        <f t="shared" si="3"/>
        <v>0.76714120370161254</v>
      </c>
      <c r="R36" s="25" t="str">
        <f t="shared" si="0"/>
        <v>TRUE</v>
      </c>
      <c r="S36" s="27" t="str">
        <f t="shared" ref="S36:S67" si="6">IF(AND(HOUR(D36)&gt;=8, HOUR(D36)&lt;16),"T","F")</f>
        <v>T</v>
      </c>
      <c r="T36" s="47" t="s">
        <v>116</v>
      </c>
    </row>
    <row r="37" spans="1:20" ht="15.75" customHeight="1" x14ac:dyDescent="0.25">
      <c r="A37" t="s">
        <v>363</v>
      </c>
      <c r="B37" t="s">
        <v>364</v>
      </c>
      <c r="C37" t="s">
        <v>160</v>
      </c>
      <c r="D37" t="s">
        <v>365</v>
      </c>
      <c r="E37" t="s">
        <v>366</v>
      </c>
      <c r="F37" t="s">
        <v>367</v>
      </c>
      <c r="G37" t="s">
        <v>12</v>
      </c>
      <c r="H37" t="s">
        <v>138</v>
      </c>
      <c r="I37" t="s">
        <v>138</v>
      </c>
      <c r="J37" t="s">
        <v>14</v>
      </c>
      <c r="K37" t="s">
        <v>15</v>
      </c>
      <c r="L37" t="s">
        <v>109</v>
      </c>
      <c r="M37" t="s">
        <v>16</v>
      </c>
      <c r="N37" t="s">
        <v>34</v>
      </c>
      <c r="O37" t="s">
        <v>43</v>
      </c>
      <c r="P37" s="34">
        <f t="shared" si="2"/>
        <v>4.016203703940846E-3</v>
      </c>
      <c r="Q37" s="37">
        <f t="shared" si="3"/>
        <v>0.99434027777897427</v>
      </c>
      <c r="R37" s="25" t="str">
        <f t="shared" si="0"/>
        <v>TRUE</v>
      </c>
      <c r="S37" s="27" t="str">
        <f t="shared" si="6"/>
        <v>F</v>
      </c>
      <c r="T37" s="25" t="str">
        <f t="shared" ref="T37:T68" si="7">IF(OR(P37&lt;=0.0799,S37="F"),"T","F")</f>
        <v>T</v>
      </c>
    </row>
    <row r="38" spans="1:20" ht="15.75" x14ac:dyDescent="0.25">
      <c r="A38" t="s">
        <v>368</v>
      </c>
      <c r="B38" t="s">
        <v>369</v>
      </c>
      <c r="C38" t="s">
        <v>370</v>
      </c>
      <c r="D38" t="s">
        <v>371</v>
      </c>
      <c r="E38" t="s">
        <v>372</v>
      </c>
      <c r="F38" t="s">
        <v>373</v>
      </c>
      <c r="G38" t="s">
        <v>12</v>
      </c>
      <c r="H38" t="s">
        <v>147</v>
      </c>
      <c r="I38" t="s">
        <v>147</v>
      </c>
      <c r="J38" t="s">
        <v>141</v>
      </c>
      <c r="K38" t="s">
        <v>15</v>
      </c>
      <c r="L38" t="s">
        <v>109</v>
      </c>
      <c r="M38" t="s">
        <v>16</v>
      </c>
      <c r="N38" t="s">
        <v>24</v>
      </c>
      <c r="O38" t="s">
        <v>43</v>
      </c>
      <c r="P38" s="34">
        <f t="shared" si="2"/>
        <v>1.7824074093368836E-3</v>
      </c>
      <c r="Q38" s="37">
        <f t="shared" si="3"/>
        <v>8.1006944441469386E-2</v>
      </c>
      <c r="R38" s="25" t="str">
        <f t="shared" si="0"/>
        <v>TRUE</v>
      </c>
      <c r="S38" s="27" t="str">
        <f t="shared" si="6"/>
        <v>T</v>
      </c>
      <c r="T38" s="25" t="str">
        <f t="shared" si="7"/>
        <v>T</v>
      </c>
    </row>
    <row r="39" spans="1:20" ht="15.75" customHeight="1" x14ac:dyDescent="0.25">
      <c r="A39" t="s">
        <v>374</v>
      </c>
      <c r="B39" t="s">
        <v>375</v>
      </c>
      <c r="C39" t="s">
        <v>128</v>
      </c>
      <c r="D39" t="s">
        <v>376</v>
      </c>
      <c r="E39" t="s">
        <v>377</v>
      </c>
      <c r="F39" t="s">
        <v>378</v>
      </c>
      <c r="G39" t="s">
        <v>12</v>
      </c>
      <c r="H39" t="s">
        <v>132</v>
      </c>
      <c r="I39" t="s">
        <v>132</v>
      </c>
      <c r="J39" t="s">
        <v>141</v>
      </c>
      <c r="K39" t="s">
        <v>32</v>
      </c>
      <c r="L39" t="s">
        <v>109</v>
      </c>
      <c r="M39" t="s">
        <v>16</v>
      </c>
      <c r="N39" t="s">
        <v>41</v>
      </c>
      <c r="O39" t="s">
        <v>85</v>
      </c>
      <c r="P39" s="34">
        <f t="shared" si="2"/>
        <v>1.5868055554165039E-2</v>
      </c>
      <c r="Q39" s="37">
        <f t="shared" si="3"/>
        <v>2.9799074074035161</v>
      </c>
      <c r="R39" s="25" t="str">
        <f t="shared" si="0"/>
        <v>TRUE</v>
      </c>
      <c r="S39" s="27" t="str">
        <f t="shared" si="6"/>
        <v>T</v>
      </c>
      <c r="T39" s="25" t="str">
        <f t="shared" si="7"/>
        <v>T</v>
      </c>
    </row>
    <row r="40" spans="1:20" ht="15.75" customHeight="1" x14ac:dyDescent="0.25">
      <c r="A40" t="s">
        <v>379</v>
      </c>
      <c r="B40" t="s">
        <v>380</v>
      </c>
      <c r="C40" t="s">
        <v>381</v>
      </c>
      <c r="D40" t="s">
        <v>382</v>
      </c>
      <c r="E40" t="s">
        <v>383</v>
      </c>
      <c r="F40" t="s">
        <v>384</v>
      </c>
      <c r="G40" t="s">
        <v>12</v>
      </c>
      <c r="H40" t="s">
        <v>144</v>
      </c>
      <c r="I40" t="s">
        <v>142</v>
      </c>
      <c r="J40" t="s">
        <v>148</v>
      </c>
      <c r="K40" t="s">
        <v>110</v>
      </c>
      <c r="L40" t="s">
        <v>109</v>
      </c>
      <c r="M40" t="s">
        <v>16</v>
      </c>
      <c r="N40" t="s">
        <v>17</v>
      </c>
      <c r="O40" t="s">
        <v>86</v>
      </c>
      <c r="P40" s="34">
        <f t="shared" si="2"/>
        <v>1.0173611117352266E-2</v>
      </c>
      <c r="Q40" s="37">
        <f t="shared" si="3"/>
        <v>1.9444907407450955</v>
      </c>
      <c r="R40" s="25" t="str">
        <f t="shared" si="0"/>
        <v>TRUE</v>
      </c>
      <c r="S40" s="27" t="str">
        <f t="shared" si="6"/>
        <v>T</v>
      </c>
      <c r="T40" s="25" t="str">
        <f t="shared" si="7"/>
        <v>T</v>
      </c>
    </row>
    <row r="41" spans="1:20" ht="15.75" customHeight="1" x14ac:dyDescent="0.25">
      <c r="A41" t="s">
        <v>385</v>
      </c>
      <c r="B41" t="s">
        <v>386</v>
      </c>
      <c r="C41" t="s">
        <v>387</v>
      </c>
      <c r="D41" t="s">
        <v>388</v>
      </c>
      <c r="E41" t="s">
        <v>389</v>
      </c>
      <c r="F41" t="s">
        <v>390</v>
      </c>
      <c r="G41" t="s">
        <v>12</v>
      </c>
      <c r="H41" t="s">
        <v>147</v>
      </c>
      <c r="I41" t="s">
        <v>147</v>
      </c>
      <c r="J41" t="s">
        <v>141</v>
      </c>
      <c r="K41" t="s">
        <v>110</v>
      </c>
      <c r="L41" t="s">
        <v>109</v>
      </c>
      <c r="M41" t="s">
        <v>16</v>
      </c>
      <c r="N41" t="s">
        <v>34</v>
      </c>
      <c r="O41" t="s">
        <v>43</v>
      </c>
      <c r="P41" s="34">
        <f t="shared" si="2"/>
        <v>3.5300925956107676E-3</v>
      </c>
      <c r="Q41" s="37">
        <f t="shared" si="3"/>
        <v>1.8999768518551718</v>
      </c>
      <c r="R41" s="25" t="str">
        <f t="shared" si="0"/>
        <v>TRUE</v>
      </c>
      <c r="S41" s="27" t="str">
        <f t="shared" si="6"/>
        <v>T</v>
      </c>
      <c r="T41" s="25" t="str">
        <f t="shared" si="7"/>
        <v>T</v>
      </c>
    </row>
    <row r="42" spans="1:20" ht="15.75" customHeight="1" x14ac:dyDescent="0.25">
      <c r="A42" t="s">
        <v>391</v>
      </c>
      <c r="B42" t="s">
        <v>392</v>
      </c>
      <c r="C42" t="s">
        <v>393</v>
      </c>
      <c r="D42" t="s">
        <v>394</v>
      </c>
      <c r="E42" t="s">
        <v>395</v>
      </c>
      <c r="F42" t="s">
        <v>396</v>
      </c>
      <c r="G42" t="s">
        <v>12</v>
      </c>
      <c r="H42" t="s">
        <v>137</v>
      </c>
      <c r="I42" t="s">
        <v>137</v>
      </c>
      <c r="J42" t="s">
        <v>136</v>
      </c>
      <c r="K42" t="s">
        <v>110</v>
      </c>
      <c r="L42" t="s">
        <v>109</v>
      </c>
      <c r="M42" t="s">
        <v>16</v>
      </c>
      <c r="N42" t="s">
        <v>25</v>
      </c>
      <c r="O42" t="s">
        <v>43</v>
      </c>
      <c r="P42" s="34">
        <f t="shared" si="2"/>
        <v>3.4490740727051161E-3</v>
      </c>
      <c r="Q42" s="37">
        <f t="shared" si="3"/>
        <v>1.9947916666642413</v>
      </c>
      <c r="R42" s="25" t="str">
        <f t="shared" si="0"/>
        <v>TRUE</v>
      </c>
      <c r="S42" s="27" t="str">
        <f t="shared" si="6"/>
        <v>T</v>
      </c>
      <c r="T42" s="25" t="str">
        <f t="shared" si="7"/>
        <v>T</v>
      </c>
    </row>
    <row r="43" spans="1:20" ht="15.75" customHeight="1" x14ac:dyDescent="0.25">
      <c r="A43" t="s">
        <v>397</v>
      </c>
      <c r="B43" t="s">
        <v>398</v>
      </c>
      <c r="C43" t="s">
        <v>370</v>
      </c>
      <c r="D43" t="s">
        <v>399</v>
      </c>
      <c r="E43" t="s">
        <v>400</v>
      </c>
      <c r="F43" t="s">
        <v>401</v>
      </c>
      <c r="G43" t="s">
        <v>12</v>
      </c>
      <c r="H43" t="s">
        <v>147</v>
      </c>
      <c r="I43" t="s">
        <v>147</v>
      </c>
      <c r="J43" t="s">
        <v>141</v>
      </c>
      <c r="K43" t="s">
        <v>110</v>
      </c>
      <c r="L43" t="s">
        <v>109</v>
      </c>
      <c r="M43" t="s">
        <v>31</v>
      </c>
      <c r="N43" t="s">
        <v>24</v>
      </c>
      <c r="O43" t="s">
        <v>43</v>
      </c>
      <c r="P43" s="34">
        <f t="shared" si="2"/>
        <v>8.0208333311020397E-3</v>
      </c>
      <c r="Q43" s="37">
        <f t="shared" si="3"/>
        <v>1.7908101851862739</v>
      </c>
      <c r="R43" s="25" t="str">
        <f t="shared" si="0"/>
        <v>TRUE</v>
      </c>
      <c r="S43" s="27" t="str">
        <f t="shared" si="6"/>
        <v>T</v>
      </c>
      <c r="T43" s="25" t="str">
        <f t="shared" si="7"/>
        <v>T</v>
      </c>
    </row>
    <row r="44" spans="1:20" ht="15.75" customHeight="1" x14ac:dyDescent="0.25">
      <c r="A44" t="s">
        <v>402</v>
      </c>
      <c r="B44" t="s">
        <v>403</v>
      </c>
      <c r="C44" t="s">
        <v>404</v>
      </c>
      <c r="D44" t="s">
        <v>405</v>
      </c>
      <c r="E44" t="s">
        <v>406</v>
      </c>
      <c r="F44" t="s">
        <v>407</v>
      </c>
      <c r="G44" t="s">
        <v>12</v>
      </c>
      <c r="H44" t="s">
        <v>137</v>
      </c>
      <c r="I44" t="s">
        <v>137</v>
      </c>
      <c r="J44" t="s">
        <v>136</v>
      </c>
      <c r="K44" t="s">
        <v>36</v>
      </c>
      <c r="L44" t="s">
        <v>109</v>
      </c>
      <c r="M44" t="s">
        <v>16</v>
      </c>
      <c r="N44" t="s">
        <v>17</v>
      </c>
      <c r="O44" t="s">
        <v>43</v>
      </c>
      <c r="P44" s="34">
        <f t="shared" si="2"/>
        <v>2.7199074029340409E-3</v>
      </c>
      <c r="Q44" s="37">
        <f t="shared" si="3"/>
        <v>5.8492476851824904</v>
      </c>
      <c r="R44" s="25" t="str">
        <f t="shared" si="0"/>
        <v>TRUE</v>
      </c>
      <c r="S44" s="27" t="str">
        <f t="shared" si="6"/>
        <v>T</v>
      </c>
      <c r="T44" s="25" t="str">
        <f t="shared" si="7"/>
        <v>T</v>
      </c>
    </row>
    <row r="45" spans="1:20" ht="15.75" x14ac:dyDescent="0.25">
      <c r="A45" t="s">
        <v>408</v>
      </c>
      <c r="B45" t="s">
        <v>409</v>
      </c>
      <c r="C45" t="s">
        <v>410</v>
      </c>
      <c r="D45" t="s">
        <v>411</v>
      </c>
      <c r="E45" t="s">
        <v>412</v>
      </c>
      <c r="F45" t="s">
        <v>413</v>
      </c>
      <c r="G45" t="s">
        <v>12</v>
      </c>
      <c r="H45" t="s">
        <v>144</v>
      </c>
      <c r="I45" t="s">
        <v>142</v>
      </c>
      <c r="J45" t="s">
        <v>148</v>
      </c>
      <c r="K45" t="s">
        <v>111</v>
      </c>
      <c r="L45" t="s">
        <v>109</v>
      </c>
      <c r="M45" t="s">
        <v>16</v>
      </c>
      <c r="N45" t="s">
        <v>35</v>
      </c>
      <c r="O45" t="s">
        <v>43</v>
      </c>
      <c r="P45" s="34">
        <f t="shared" si="2"/>
        <v>8.0208333383779973E-3</v>
      </c>
      <c r="Q45" s="37">
        <f t="shared" si="3"/>
        <v>4.7486342592601432</v>
      </c>
      <c r="R45" s="25" t="str">
        <f t="shared" si="0"/>
        <v>TRUE</v>
      </c>
      <c r="S45" s="27" t="str">
        <f t="shared" si="6"/>
        <v>T</v>
      </c>
      <c r="T45" s="25" t="str">
        <f t="shared" si="7"/>
        <v>T</v>
      </c>
    </row>
    <row r="46" spans="1:20" ht="15.75" customHeight="1" x14ac:dyDescent="0.25">
      <c r="A46" t="s">
        <v>414</v>
      </c>
      <c r="B46" t="s">
        <v>415</v>
      </c>
      <c r="C46" t="s">
        <v>416</v>
      </c>
      <c r="D46" t="s">
        <v>417</v>
      </c>
      <c r="E46" t="s">
        <v>418</v>
      </c>
      <c r="F46" t="s">
        <v>419</v>
      </c>
      <c r="G46" t="s">
        <v>12</v>
      </c>
      <c r="H46" t="s">
        <v>147</v>
      </c>
      <c r="I46" t="s">
        <v>147</v>
      </c>
      <c r="J46" t="s">
        <v>141</v>
      </c>
      <c r="K46" t="s">
        <v>19</v>
      </c>
      <c r="L46" t="s">
        <v>109</v>
      </c>
      <c r="M46" t="s">
        <v>16</v>
      </c>
      <c r="N46" t="s">
        <v>23</v>
      </c>
      <c r="O46" t="s">
        <v>43</v>
      </c>
      <c r="P46" s="34">
        <f t="shared" si="2"/>
        <v>1.6539583333360497</v>
      </c>
      <c r="Q46" s="37">
        <f t="shared" si="3"/>
        <v>19.803715277776064</v>
      </c>
      <c r="R46" s="25" t="str">
        <f t="shared" si="0"/>
        <v>FALSE</v>
      </c>
      <c r="S46" s="27" t="str">
        <f t="shared" si="6"/>
        <v>F</v>
      </c>
      <c r="T46" s="25" t="str">
        <f t="shared" si="7"/>
        <v>T</v>
      </c>
    </row>
    <row r="47" spans="1:20" ht="15.75" customHeight="1" x14ac:dyDescent="0.25">
      <c r="A47" t="s">
        <v>420</v>
      </c>
      <c r="B47" t="s">
        <v>421</v>
      </c>
      <c r="C47" t="s">
        <v>422</v>
      </c>
      <c r="D47" t="s">
        <v>423</v>
      </c>
      <c r="E47" t="s">
        <v>424</v>
      </c>
      <c r="F47" t="s">
        <v>425</v>
      </c>
      <c r="G47" t="s">
        <v>12</v>
      </c>
      <c r="H47" t="s">
        <v>139</v>
      </c>
      <c r="I47" t="s">
        <v>139</v>
      </c>
      <c r="J47" t="s">
        <v>136</v>
      </c>
      <c r="K47" t="s">
        <v>15</v>
      </c>
      <c r="L47" t="s">
        <v>109</v>
      </c>
      <c r="M47" t="s">
        <v>16</v>
      </c>
      <c r="N47" t="s">
        <v>20</v>
      </c>
      <c r="O47" t="s">
        <v>89</v>
      </c>
      <c r="P47" s="34">
        <f t="shared" si="2"/>
        <v>0.94335648148262408</v>
      </c>
      <c r="Q47" s="37">
        <f t="shared" si="3"/>
        <v>0.98153935185109731</v>
      </c>
      <c r="R47" s="25" t="str">
        <f t="shared" si="0"/>
        <v>TRUE</v>
      </c>
      <c r="S47" s="27" t="str">
        <f t="shared" si="6"/>
        <v>T</v>
      </c>
      <c r="T47" s="25" t="str">
        <f t="shared" si="7"/>
        <v>F</v>
      </c>
    </row>
    <row r="48" spans="1:20" ht="15.75" customHeight="1" x14ac:dyDescent="0.25">
      <c r="A48" t="s">
        <v>426</v>
      </c>
      <c r="B48" t="s">
        <v>427</v>
      </c>
      <c r="C48" t="s">
        <v>428</v>
      </c>
      <c r="D48" t="s">
        <v>429</v>
      </c>
      <c r="E48" t="s">
        <v>430</v>
      </c>
      <c r="F48" t="s">
        <v>431</v>
      </c>
      <c r="G48" t="s">
        <v>12</v>
      </c>
      <c r="H48" t="s">
        <v>139</v>
      </c>
      <c r="I48" t="s">
        <v>139</v>
      </c>
      <c r="J48" t="s">
        <v>136</v>
      </c>
      <c r="K48" t="s">
        <v>32</v>
      </c>
      <c r="L48" t="s">
        <v>109</v>
      </c>
      <c r="M48" t="s">
        <v>16</v>
      </c>
      <c r="N48" t="s">
        <v>20</v>
      </c>
      <c r="O48" t="s">
        <v>91</v>
      </c>
      <c r="P48" s="34">
        <f t="shared" si="2"/>
        <v>0.69833333333372138</v>
      </c>
      <c r="Q48" s="37">
        <f t="shared" si="3"/>
        <v>3.8474305555573665</v>
      </c>
      <c r="R48" s="25" t="str">
        <f t="shared" si="0"/>
        <v>TRUE</v>
      </c>
      <c r="S48" s="27" t="str">
        <f t="shared" si="6"/>
        <v>T</v>
      </c>
      <c r="T48" s="25" t="str">
        <f t="shared" si="7"/>
        <v>F</v>
      </c>
    </row>
    <row r="49" spans="1:20" ht="15.75" customHeight="1" x14ac:dyDescent="0.25">
      <c r="A49" t="s">
        <v>432</v>
      </c>
      <c r="B49" t="s">
        <v>433</v>
      </c>
      <c r="C49" t="s">
        <v>434</v>
      </c>
      <c r="D49" t="s">
        <v>435</v>
      </c>
      <c r="E49" t="s">
        <v>436</v>
      </c>
      <c r="F49" t="s">
        <v>437</v>
      </c>
      <c r="G49" t="s">
        <v>12</v>
      </c>
      <c r="H49" t="s">
        <v>144</v>
      </c>
      <c r="I49" t="s">
        <v>142</v>
      </c>
      <c r="J49" t="s">
        <v>148</v>
      </c>
      <c r="K49" t="s">
        <v>15</v>
      </c>
      <c r="L49" t="s">
        <v>109</v>
      </c>
      <c r="M49" t="s">
        <v>16</v>
      </c>
      <c r="N49" t="s">
        <v>17</v>
      </c>
      <c r="O49" t="s">
        <v>86</v>
      </c>
      <c r="P49" s="34">
        <f t="shared" si="2"/>
        <v>3.0902777776645962E-2</v>
      </c>
      <c r="Q49" s="37">
        <f t="shared" si="3"/>
        <v>0.37291666665987577</v>
      </c>
      <c r="R49" s="25" t="str">
        <f t="shared" si="0"/>
        <v>TRUE</v>
      </c>
      <c r="S49" s="27" t="str">
        <f t="shared" si="6"/>
        <v>F</v>
      </c>
      <c r="T49" s="25" t="str">
        <f t="shared" si="7"/>
        <v>T</v>
      </c>
    </row>
    <row r="50" spans="1:20" ht="15.75" customHeight="1" x14ac:dyDescent="0.25">
      <c r="A50" t="s">
        <v>438</v>
      </c>
      <c r="B50" t="s">
        <v>439</v>
      </c>
      <c r="C50" t="s">
        <v>158</v>
      </c>
      <c r="D50" t="s">
        <v>440</v>
      </c>
      <c r="E50" t="s">
        <v>441</v>
      </c>
      <c r="F50" t="s">
        <v>442</v>
      </c>
      <c r="G50" t="s">
        <v>12</v>
      </c>
      <c r="H50" t="s">
        <v>147</v>
      </c>
      <c r="I50" t="s">
        <v>147</v>
      </c>
      <c r="J50" t="s">
        <v>141</v>
      </c>
      <c r="K50" t="s">
        <v>110</v>
      </c>
      <c r="L50" t="s">
        <v>109</v>
      </c>
      <c r="M50" t="s">
        <v>16</v>
      </c>
      <c r="N50" t="s">
        <v>35</v>
      </c>
      <c r="O50" t="s">
        <v>43</v>
      </c>
      <c r="P50" s="34">
        <f t="shared" si="2"/>
        <v>1.3888888861401938E-3</v>
      </c>
      <c r="Q50" s="37">
        <f t="shared" si="3"/>
        <v>2.9646296296268702</v>
      </c>
      <c r="R50" s="25" t="str">
        <f t="shared" si="0"/>
        <v>TRUE</v>
      </c>
      <c r="S50" s="27" t="str">
        <f t="shared" si="6"/>
        <v>T</v>
      </c>
      <c r="T50" s="25" t="str">
        <f t="shared" si="7"/>
        <v>T</v>
      </c>
    </row>
    <row r="51" spans="1:20" ht="15.75" customHeight="1" x14ac:dyDescent="0.25">
      <c r="A51" t="s">
        <v>443</v>
      </c>
      <c r="B51" t="s">
        <v>444</v>
      </c>
      <c r="C51" t="s">
        <v>158</v>
      </c>
      <c r="D51" t="s">
        <v>441</v>
      </c>
      <c r="E51" t="s">
        <v>445</v>
      </c>
      <c r="F51" t="s">
        <v>446</v>
      </c>
      <c r="G51" t="s">
        <v>12</v>
      </c>
      <c r="H51" t="s">
        <v>117</v>
      </c>
      <c r="I51" t="s">
        <v>13</v>
      </c>
      <c r="J51" t="s">
        <v>143</v>
      </c>
      <c r="K51" t="s">
        <v>19</v>
      </c>
      <c r="L51" t="s">
        <v>109</v>
      </c>
      <c r="M51" t="s">
        <v>16</v>
      </c>
      <c r="N51" t="s">
        <v>35</v>
      </c>
      <c r="O51" t="s">
        <v>83</v>
      </c>
      <c r="P51" s="34">
        <f t="shared" si="2"/>
        <v>1.6203703853534535E-4</v>
      </c>
      <c r="Q51" s="37">
        <f t="shared" si="3"/>
        <v>7.3043055555608589</v>
      </c>
      <c r="R51" s="25" t="str">
        <f t="shared" si="0"/>
        <v>FALSE</v>
      </c>
      <c r="S51" s="27" t="str">
        <f t="shared" si="6"/>
        <v>T</v>
      </c>
      <c r="T51" s="25" t="str">
        <f t="shared" si="7"/>
        <v>T</v>
      </c>
    </row>
    <row r="52" spans="1:20" ht="15.75" customHeight="1" x14ac:dyDescent="0.25">
      <c r="A52" t="s">
        <v>447</v>
      </c>
      <c r="B52" t="s">
        <v>448</v>
      </c>
      <c r="C52" t="s">
        <v>449</v>
      </c>
      <c r="D52" t="s">
        <v>450</v>
      </c>
      <c r="E52" t="s">
        <v>451</v>
      </c>
      <c r="F52" t="s">
        <v>452</v>
      </c>
      <c r="G52" t="s">
        <v>12</v>
      </c>
      <c r="H52" t="s">
        <v>138</v>
      </c>
      <c r="I52" t="s">
        <v>138</v>
      </c>
      <c r="J52" t="s">
        <v>14</v>
      </c>
      <c r="K52" t="s">
        <v>15</v>
      </c>
      <c r="L52" t="s">
        <v>109</v>
      </c>
      <c r="M52" t="s">
        <v>31</v>
      </c>
      <c r="N52" t="s">
        <v>34</v>
      </c>
      <c r="O52" t="s">
        <v>43</v>
      </c>
      <c r="P52" s="34">
        <f t="shared" si="2"/>
        <v>6.4571759256068617E-2</v>
      </c>
      <c r="Q52" s="37">
        <f t="shared" si="3"/>
        <v>0.27108796295942739</v>
      </c>
      <c r="R52" s="25" t="str">
        <f t="shared" si="0"/>
        <v>TRUE</v>
      </c>
      <c r="S52" s="27" t="str">
        <f t="shared" si="6"/>
        <v>T</v>
      </c>
      <c r="T52" s="25" t="str">
        <f t="shared" si="7"/>
        <v>T</v>
      </c>
    </row>
    <row r="53" spans="1:20" ht="15.75" customHeight="1" x14ac:dyDescent="0.25">
      <c r="A53" t="s">
        <v>453</v>
      </c>
      <c r="B53" t="s">
        <v>454</v>
      </c>
      <c r="C53" t="s">
        <v>455</v>
      </c>
      <c r="D53" t="s">
        <v>456</v>
      </c>
      <c r="E53" t="s">
        <v>457</v>
      </c>
      <c r="F53" t="s">
        <v>458</v>
      </c>
      <c r="G53" t="s">
        <v>12</v>
      </c>
      <c r="H53" t="s">
        <v>147</v>
      </c>
      <c r="I53" t="s">
        <v>147</v>
      </c>
      <c r="J53" t="s">
        <v>141</v>
      </c>
      <c r="K53" t="s">
        <v>110</v>
      </c>
      <c r="L53" t="s">
        <v>109</v>
      </c>
      <c r="M53" t="s">
        <v>16</v>
      </c>
      <c r="N53" t="s">
        <v>35</v>
      </c>
      <c r="O53" t="s">
        <v>43</v>
      </c>
      <c r="P53" s="34">
        <f t="shared" si="2"/>
        <v>3.4722222226264421E-2</v>
      </c>
      <c r="Q53" s="37">
        <f t="shared" si="3"/>
        <v>2.9377314814846613</v>
      </c>
      <c r="R53" s="25" t="str">
        <f t="shared" si="0"/>
        <v>TRUE</v>
      </c>
      <c r="S53" s="27" t="str">
        <f t="shared" si="6"/>
        <v>T</v>
      </c>
      <c r="T53" s="25" t="str">
        <f t="shared" si="7"/>
        <v>T</v>
      </c>
    </row>
    <row r="54" spans="1:20" ht="15.75" customHeight="1" x14ac:dyDescent="0.25">
      <c r="A54" t="s">
        <v>459</v>
      </c>
      <c r="B54" t="s">
        <v>460</v>
      </c>
      <c r="C54" t="s">
        <v>461</v>
      </c>
      <c r="D54" t="s">
        <v>462</v>
      </c>
      <c r="E54" t="s">
        <v>463</v>
      </c>
      <c r="F54" t="s">
        <v>464</v>
      </c>
      <c r="G54" t="s">
        <v>12</v>
      </c>
      <c r="H54" t="s">
        <v>137</v>
      </c>
      <c r="I54" t="s">
        <v>137</v>
      </c>
      <c r="J54" t="s">
        <v>136</v>
      </c>
      <c r="K54" t="s">
        <v>15</v>
      </c>
      <c r="L54" t="s">
        <v>109</v>
      </c>
      <c r="M54" t="s">
        <v>16</v>
      </c>
      <c r="N54" t="s">
        <v>25</v>
      </c>
      <c r="O54" t="s">
        <v>43</v>
      </c>
      <c r="P54" s="34">
        <f t="shared" si="2"/>
        <v>4.9999999973806553E-3</v>
      </c>
      <c r="Q54" s="37">
        <f t="shared" si="3"/>
        <v>9.9386574074742384E-2</v>
      </c>
      <c r="R54" s="25" t="str">
        <f t="shared" si="0"/>
        <v>TRUE</v>
      </c>
      <c r="S54" s="27" t="str">
        <f t="shared" si="6"/>
        <v>T</v>
      </c>
      <c r="T54" s="25" t="str">
        <f t="shared" si="7"/>
        <v>T</v>
      </c>
    </row>
    <row r="55" spans="1:20" ht="15.75" customHeight="1" x14ac:dyDescent="0.25">
      <c r="A55" t="s">
        <v>465</v>
      </c>
      <c r="B55" t="s">
        <v>466</v>
      </c>
      <c r="C55" t="s">
        <v>467</v>
      </c>
      <c r="D55" t="s">
        <v>468</v>
      </c>
      <c r="E55" t="s">
        <v>469</v>
      </c>
      <c r="F55" t="s">
        <v>470</v>
      </c>
      <c r="G55" t="s">
        <v>12</v>
      </c>
      <c r="H55" t="s">
        <v>138</v>
      </c>
      <c r="I55" t="s">
        <v>138</v>
      </c>
      <c r="J55" t="s">
        <v>14</v>
      </c>
      <c r="K55" t="s">
        <v>15</v>
      </c>
      <c r="L55" t="s">
        <v>109</v>
      </c>
      <c r="M55" t="s">
        <v>16</v>
      </c>
      <c r="N55" t="s">
        <v>35</v>
      </c>
      <c r="O55" t="s">
        <v>43</v>
      </c>
      <c r="P55" s="34">
        <f t="shared" si="2"/>
        <v>3.1469907407881692E-2</v>
      </c>
      <c r="Q55" s="37">
        <f t="shared" si="3"/>
        <v>0.99209490740759065</v>
      </c>
      <c r="R55" s="25" t="str">
        <f t="shared" si="0"/>
        <v>TRUE</v>
      </c>
      <c r="S55" s="27" t="str">
        <f t="shared" si="6"/>
        <v>T</v>
      </c>
      <c r="T55" s="25" t="str">
        <f t="shared" si="7"/>
        <v>T</v>
      </c>
    </row>
    <row r="56" spans="1:20" ht="15.75" x14ac:dyDescent="0.25">
      <c r="A56" t="s">
        <v>471</v>
      </c>
      <c r="B56" t="s">
        <v>472</v>
      </c>
      <c r="C56" t="s">
        <v>473</v>
      </c>
      <c r="D56" t="s">
        <v>474</v>
      </c>
      <c r="E56" t="s">
        <v>475</v>
      </c>
      <c r="F56" t="s">
        <v>476</v>
      </c>
      <c r="G56" t="s">
        <v>12</v>
      </c>
      <c r="H56" t="s">
        <v>138</v>
      </c>
      <c r="I56" t="s">
        <v>138</v>
      </c>
      <c r="J56" t="s">
        <v>14</v>
      </c>
      <c r="K56" t="s">
        <v>15</v>
      </c>
      <c r="L56" t="s">
        <v>109</v>
      </c>
      <c r="M56" t="s">
        <v>16</v>
      </c>
      <c r="N56" t="s">
        <v>35</v>
      </c>
      <c r="O56" t="s">
        <v>43</v>
      </c>
      <c r="P56" s="34">
        <f t="shared" si="2"/>
        <v>2.638888887304347E-3</v>
      </c>
      <c r="Q56" s="37">
        <f t="shared" si="3"/>
        <v>9.9664351851970423E-2</v>
      </c>
      <c r="R56" s="25" t="str">
        <f t="shared" si="0"/>
        <v>TRUE</v>
      </c>
      <c r="S56" s="27" t="str">
        <f t="shared" si="6"/>
        <v>T</v>
      </c>
      <c r="T56" s="25" t="str">
        <f t="shared" si="7"/>
        <v>T</v>
      </c>
    </row>
    <row r="57" spans="1:20" ht="15.75" customHeight="1" x14ac:dyDescent="0.25">
      <c r="A57" t="s">
        <v>477</v>
      </c>
      <c r="B57" t="s">
        <v>478</v>
      </c>
      <c r="C57" t="s">
        <v>479</v>
      </c>
      <c r="D57" t="s">
        <v>480</v>
      </c>
      <c r="E57" t="s">
        <v>481</v>
      </c>
      <c r="F57" t="s">
        <v>482</v>
      </c>
      <c r="G57" t="s">
        <v>12</v>
      </c>
      <c r="H57" t="s">
        <v>26</v>
      </c>
      <c r="I57" t="s">
        <v>26</v>
      </c>
      <c r="J57" t="s">
        <v>141</v>
      </c>
      <c r="K57" t="s">
        <v>110</v>
      </c>
      <c r="L57" t="s">
        <v>109</v>
      </c>
      <c r="M57" t="s">
        <v>155</v>
      </c>
      <c r="N57" t="s">
        <v>35</v>
      </c>
      <c r="O57" t="s">
        <v>38</v>
      </c>
      <c r="P57" s="34">
        <f t="shared" si="2"/>
        <v>0.72574074073781958</v>
      </c>
      <c r="Q57" s="37">
        <f t="shared" si="3"/>
        <v>2.9542708333319752</v>
      </c>
      <c r="R57" s="25" t="str">
        <f t="shared" si="0"/>
        <v>TRUE</v>
      </c>
      <c r="S57" s="27" t="str">
        <f t="shared" si="6"/>
        <v>T</v>
      </c>
      <c r="T57" s="25" t="str">
        <f t="shared" si="7"/>
        <v>F</v>
      </c>
    </row>
    <row r="58" spans="1:20" ht="15.75" customHeight="1" x14ac:dyDescent="0.25">
      <c r="A58" t="s">
        <v>483</v>
      </c>
      <c r="B58" t="s">
        <v>484</v>
      </c>
      <c r="C58" t="s">
        <v>485</v>
      </c>
      <c r="D58" t="s">
        <v>486</v>
      </c>
      <c r="E58" t="s">
        <v>487</v>
      </c>
      <c r="F58" t="s">
        <v>488</v>
      </c>
      <c r="G58" t="s">
        <v>12</v>
      </c>
      <c r="H58" t="s">
        <v>149</v>
      </c>
      <c r="I58" t="s">
        <v>149</v>
      </c>
      <c r="J58" t="s">
        <v>141</v>
      </c>
      <c r="K58" t="s">
        <v>110</v>
      </c>
      <c r="L58" t="s">
        <v>109</v>
      </c>
      <c r="M58" t="s">
        <v>16</v>
      </c>
      <c r="N58" t="s">
        <v>35</v>
      </c>
      <c r="O58" t="s">
        <v>43</v>
      </c>
      <c r="P58" s="34">
        <f t="shared" si="2"/>
        <v>5.971064815093996E-2</v>
      </c>
      <c r="Q58" s="37">
        <f t="shared" si="3"/>
        <v>0.99995370370743331</v>
      </c>
      <c r="R58" s="25" t="str">
        <f t="shared" si="0"/>
        <v>TRUE</v>
      </c>
      <c r="S58" s="27" t="str">
        <f t="shared" si="6"/>
        <v>T</v>
      </c>
      <c r="T58" s="25" t="str">
        <f t="shared" si="7"/>
        <v>T</v>
      </c>
    </row>
    <row r="59" spans="1:20" ht="15.75" customHeight="1" x14ac:dyDescent="0.25">
      <c r="A59" t="s">
        <v>489</v>
      </c>
      <c r="B59" t="s">
        <v>490</v>
      </c>
      <c r="C59" t="s">
        <v>491</v>
      </c>
      <c r="D59" t="s">
        <v>492</v>
      </c>
      <c r="E59" t="s">
        <v>493</v>
      </c>
      <c r="F59" t="s">
        <v>494</v>
      </c>
      <c r="G59" t="s">
        <v>12</v>
      </c>
      <c r="H59" t="s">
        <v>159</v>
      </c>
      <c r="I59" t="s">
        <v>159</v>
      </c>
      <c r="J59" t="s">
        <v>141</v>
      </c>
      <c r="K59" t="s">
        <v>15</v>
      </c>
      <c r="L59" t="s">
        <v>109</v>
      </c>
      <c r="M59" t="s">
        <v>16</v>
      </c>
      <c r="N59" t="s">
        <v>35</v>
      </c>
      <c r="O59" t="s">
        <v>43</v>
      </c>
      <c r="P59" s="34">
        <f t="shared" si="2"/>
        <v>6.6666666607488878E-3</v>
      </c>
      <c r="Q59" s="37">
        <f t="shared" si="3"/>
        <v>0.11862268518598285</v>
      </c>
      <c r="R59" s="25" t="str">
        <f t="shared" si="0"/>
        <v>TRUE</v>
      </c>
      <c r="S59" s="27" t="str">
        <f t="shared" si="6"/>
        <v>T</v>
      </c>
      <c r="T59" s="25" t="str">
        <f t="shared" si="7"/>
        <v>T</v>
      </c>
    </row>
    <row r="60" spans="1:20" ht="15.75" customHeight="1" x14ac:dyDescent="0.25">
      <c r="A60" t="s">
        <v>495</v>
      </c>
      <c r="B60" t="s">
        <v>496</v>
      </c>
      <c r="C60" t="s">
        <v>370</v>
      </c>
      <c r="D60" t="s">
        <v>497</v>
      </c>
      <c r="E60" t="s">
        <v>498</v>
      </c>
      <c r="F60" t="s">
        <v>499</v>
      </c>
      <c r="G60" t="s">
        <v>12</v>
      </c>
      <c r="H60" t="s">
        <v>147</v>
      </c>
      <c r="I60" t="s">
        <v>147</v>
      </c>
      <c r="J60" t="s">
        <v>141</v>
      </c>
      <c r="K60" t="s">
        <v>110</v>
      </c>
      <c r="L60" t="s">
        <v>109</v>
      </c>
      <c r="M60" t="s">
        <v>16</v>
      </c>
      <c r="N60" t="s">
        <v>34</v>
      </c>
      <c r="O60" t="s">
        <v>43</v>
      </c>
      <c r="P60" s="34">
        <f t="shared" si="2"/>
        <v>8.9120370830642059E-4</v>
      </c>
      <c r="Q60" s="37">
        <f t="shared" si="3"/>
        <v>2.7165972222283017</v>
      </c>
      <c r="R60" s="25" t="str">
        <f t="shared" si="0"/>
        <v>TRUE</v>
      </c>
      <c r="S60" s="27" t="str">
        <f t="shared" si="6"/>
        <v>F</v>
      </c>
      <c r="T60" s="25" t="str">
        <f t="shared" si="7"/>
        <v>T</v>
      </c>
    </row>
    <row r="61" spans="1:20" ht="15.75" customHeight="1" x14ac:dyDescent="0.25">
      <c r="A61" t="s">
        <v>500</v>
      </c>
      <c r="B61" t="s">
        <v>501</v>
      </c>
      <c r="C61" t="s">
        <v>502</v>
      </c>
      <c r="D61" t="s">
        <v>503</v>
      </c>
      <c r="E61" t="s">
        <v>504</v>
      </c>
      <c r="F61" t="s">
        <v>505</v>
      </c>
      <c r="G61" t="s">
        <v>12</v>
      </c>
      <c r="H61" t="s">
        <v>138</v>
      </c>
      <c r="I61" t="s">
        <v>138</v>
      </c>
      <c r="J61" t="s">
        <v>14</v>
      </c>
      <c r="K61" t="s">
        <v>15</v>
      </c>
      <c r="L61" t="s">
        <v>109</v>
      </c>
      <c r="M61" t="s">
        <v>16</v>
      </c>
      <c r="N61" t="s">
        <v>35</v>
      </c>
      <c r="O61" t="s">
        <v>43</v>
      </c>
      <c r="P61" s="34">
        <f t="shared" si="2"/>
        <v>1.1087962957390118E-2</v>
      </c>
      <c r="Q61" s="37">
        <f t="shared" si="3"/>
        <v>0.23704861111036735</v>
      </c>
      <c r="R61" s="25" t="str">
        <f t="shared" si="0"/>
        <v>TRUE</v>
      </c>
      <c r="S61" s="27" t="str">
        <f t="shared" si="6"/>
        <v>F</v>
      </c>
      <c r="T61" s="25" t="str">
        <f t="shared" si="7"/>
        <v>T</v>
      </c>
    </row>
    <row r="62" spans="1:20" ht="15.75" customHeight="1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511</v>
      </c>
      <c r="G62" t="s">
        <v>12</v>
      </c>
      <c r="H62" t="s">
        <v>144</v>
      </c>
      <c r="I62" t="s">
        <v>142</v>
      </c>
      <c r="J62" t="s">
        <v>148</v>
      </c>
      <c r="K62" t="s">
        <v>15</v>
      </c>
      <c r="L62" t="s">
        <v>109</v>
      </c>
      <c r="M62" t="s">
        <v>16</v>
      </c>
      <c r="N62" t="s">
        <v>35</v>
      </c>
      <c r="O62" t="s">
        <v>43</v>
      </c>
      <c r="P62" s="34">
        <f t="shared" si="2"/>
        <v>1.0740740741312038E-2</v>
      </c>
      <c r="Q62" s="37">
        <f t="shared" si="3"/>
        <v>0.10130787036905531</v>
      </c>
      <c r="R62" s="25" t="str">
        <f t="shared" si="0"/>
        <v>TRUE</v>
      </c>
      <c r="S62" s="27" t="str">
        <f t="shared" si="6"/>
        <v>T</v>
      </c>
      <c r="T62" s="25" t="str">
        <f t="shared" si="7"/>
        <v>T</v>
      </c>
    </row>
    <row r="63" spans="1:20" ht="15.75" customHeight="1" x14ac:dyDescent="0.25">
      <c r="A63" t="s">
        <v>512</v>
      </c>
      <c r="B63" t="s">
        <v>513</v>
      </c>
      <c r="C63" t="s">
        <v>514</v>
      </c>
      <c r="D63" t="s">
        <v>515</v>
      </c>
      <c r="E63" t="s">
        <v>516</v>
      </c>
      <c r="F63" t="s">
        <v>517</v>
      </c>
      <c r="G63" t="s">
        <v>12</v>
      </c>
      <c r="H63" t="s">
        <v>144</v>
      </c>
      <c r="I63" t="s">
        <v>142</v>
      </c>
      <c r="J63" t="s">
        <v>148</v>
      </c>
      <c r="K63" t="s">
        <v>15</v>
      </c>
      <c r="L63" t="s">
        <v>109</v>
      </c>
      <c r="M63" t="s">
        <v>16</v>
      </c>
      <c r="N63" t="s">
        <v>34</v>
      </c>
      <c r="O63" t="s">
        <v>86</v>
      </c>
      <c r="P63" s="34">
        <f t="shared" si="2"/>
        <v>8.217592621804215E-4</v>
      </c>
      <c r="Q63" s="37">
        <f t="shared" si="3"/>
        <v>8.3634259259270038E-2</v>
      </c>
      <c r="R63" s="25" t="str">
        <f t="shared" si="0"/>
        <v>TRUE</v>
      </c>
      <c r="S63" s="27" t="str">
        <f t="shared" si="6"/>
        <v>T</v>
      </c>
      <c r="T63" s="25" t="str">
        <f t="shared" si="7"/>
        <v>T</v>
      </c>
    </row>
    <row r="64" spans="1:20" ht="15.75" customHeight="1" x14ac:dyDescent="0.25">
      <c r="A64" t="s">
        <v>518</v>
      </c>
      <c r="B64" t="s">
        <v>519</v>
      </c>
      <c r="C64" t="s">
        <v>520</v>
      </c>
      <c r="D64" t="s">
        <v>521</v>
      </c>
      <c r="E64" t="s">
        <v>522</v>
      </c>
      <c r="F64" t="s">
        <v>523</v>
      </c>
      <c r="G64" t="s">
        <v>12</v>
      </c>
      <c r="H64" t="s">
        <v>139</v>
      </c>
      <c r="I64" t="s">
        <v>139</v>
      </c>
      <c r="J64" t="s">
        <v>136</v>
      </c>
      <c r="K64" t="s">
        <v>15</v>
      </c>
      <c r="L64" t="s">
        <v>109</v>
      </c>
      <c r="M64" t="s">
        <v>16</v>
      </c>
      <c r="N64" t="s">
        <v>20</v>
      </c>
      <c r="O64" t="s">
        <v>89</v>
      </c>
      <c r="P64" s="34">
        <f t="shared" si="2"/>
        <v>5.1354166665987577E-2</v>
      </c>
      <c r="Q64" s="37">
        <f t="shared" si="3"/>
        <v>1.8714004629655392</v>
      </c>
      <c r="R64" s="25" t="str">
        <f t="shared" si="0"/>
        <v>TRUE</v>
      </c>
      <c r="S64" s="27" t="str">
        <f t="shared" si="6"/>
        <v>T</v>
      </c>
      <c r="T64" s="25" t="str">
        <f t="shared" si="7"/>
        <v>T</v>
      </c>
    </row>
    <row r="65" spans="1:20" ht="15.75" customHeight="1" x14ac:dyDescent="0.25">
      <c r="A65" t="s">
        <v>524</v>
      </c>
      <c r="B65" t="s">
        <v>525</v>
      </c>
      <c r="C65" t="s">
        <v>526</v>
      </c>
      <c r="D65" t="s">
        <v>527</v>
      </c>
      <c r="E65" t="s">
        <v>528</v>
      </c>
      <c r="F65" t="s">
        <v>529</v>
      </c>
      <c r="G65" t="s">
        <v>12</v>
      </c>
      <c r="H65" t="s">
        <v>139</v>
      </c>
      <c r="I65" t="s">
        <v>139</v>
      </c>
      <c r="J65" t="s">
        <v>136</v>
      </c>
      <c r="K65" t="s">
        <v>15</v>
      </c>
      <c r="L65" t="s">
        <v>109</v>
      </c>
      <c r="M65" t="s">
        <v>16</v>
      </c>
      <c r="N65" t="s">
        <v>35</v>
      </c>
      <c r="O65" t="s">
        <v>92</v>
      </c>
      <c r="P65" s="34">
        <f t="shared" si="2"/>
        <v>4.9444444441178348E-2</v>
      </c>
      <c r="Q65" s="37">
        <f t="shared" si="3"/>
        <v>1.8701388888875954</v>
      </c>
      <c r="R65" s="25" t="str">
        <f t="shared" si="0"/>
        <v>TRUE</v>
      </c>
      <c r="S65" s="27" t="str">
        <f t="shared" si="6"/>
        <v>T</v>
      </c>
      <c r="T65" s="25" t="str">
        <f t="shared" si="7"/>
        <v>T</v>
      </c>
    </row>
    <row r="66" spans="1:20" ht="15.75" customHeight="1" x14ac:dyDescent="0.25">
      <c r="A66" t="s">
        <v>530</v>
      </c>
      <c r="B66" t="s">
        <v>531</v>
      </c>
      <c r="C66" t="s">
        <v>532</v>
      </c>
      <c r="D66" t="s">
        <v>533</v>
      </c>
      <c r="E66" t="s">
        <v>534</v>
      </c>
      <c r="F66" t="s">
        <v>535</v>
      </c>
      <c r="G66" t="s">
        <v>12</v>
      </c>
      <c r="H66" t="s">
        <v>144</v>
      </c>
      <c r="I66" t="s">
        <v>142</v>
      </c>
      <c r="J66" t="s">
        <v>148</v>
      </c>
      <c r="K66" t="s">
        <v>32</v>
      </c>
      <c r="L66" t="s">
        <v>109</v>
      </c>
      <c r="M66" t="s">
        <v>16</v>
      </c>
      <c r="N66" t="s">
        <v>34</v>
      </c>
      <c r="O66" t="s">
        <v>43</v>
      </c>
      <c r="P66" s="34">
        <f t="shared" ref="P66:P129" si="8">E66-D66</f>
        <v>3.0439814800047316E-3</v>
      </c>
      <c r="Q66" s="37">
        <f t="shared" ref="Q66:Q129" si="9">F66-D66</f>
        <v>3.1232870370367891</v>
      </c>
      <c r="R66" s="25" t="str">
        <f t="shared" ref="R66:R129" si="10">IF(OR(COUNTIF(K66,"*Rx*"),COUNTIF(K66,"*Rp*")),"FALSE","TRUE")</f>
        <v>TRUE</v>
      </c>
      <c r="S66" s="27" t="str">
        <f t="shared" si="6"/>
        <v>T</v>
      </c>
      <c r="T66" s="25" t="str">
        <f t="shared" si="7"/>
        <v>T</v>
      </c>
    </row>
    <row r="67" spans="1:20" ht="15.75" customHeight="1" x14ac:dyDescent="0.25">
      <c r="A67" t="s">
        <v>536</v>
      </c>
      <c r="B67" t="s">
        <v>537</v>
      </c>
      <c r="C67" t="s">
        <v>538</v>
      </c>
      <c r="D67" t="s">
        <v>539</v>
      </c>
      <c r="E67" t="s">
        <v>540</v>
      </c>
      <c r="F67" t="s">
        <v>541</v>
      </c>
      <c r="G67" t="s">
        <v>12</v>
      </c>
      <c r="H67" t="s">
        <v>132</v>
      </c>
      <c r="I67" t="s">
        <v>132</v>
      </c>
      <c r="J67" t="s">
        <v>141</v>
      </c>
      <c r="K67" t="s">
        <v>19</v>
      </c>
      <c r="L67" t="s">
        <v>109</v>
      </c>
      <c r="M67" t="s">
        <v>16</v>
      </c>
      <c r="N67" t="s">
        <v>35</v>
      </c>
      <c r="O67" t="s">
        <v>85</v>
      </c>
      <c r="P67" s="34">
        <f t="shared" si="8"/>
        <v>1.4814814814599231E-2</v>
      </c>
      <c r="Q67" s="37">
        <f t="shared" si="9"/>
        <v>10.953483796292858</v>
      </c>
      <c r="R67" s="25" t="str">
        <f t="shared" si="10"/>
        <v>FALSE</v>
      </c>
      <c r="S67" s="27" t="str">
        <f t="shared" si="6"/>
        <v>T</v>
      </c>
      <c r="T67" s="25" t="str">
        <f t="shared" si="7"/>
        <v>T</v>
      </c>
    </row>
    <row r="68" spans="1:20" ht="15.75" x14ac:dyDescent="0.25">
      <c r="A68" t="s">
        <v>542</v>
      </c>
      <c r="B68" t="s">
        <v>543</v>
      </c>
      <c r="C68" t="s">
        <v>538</v>
      </c>
      <c r="D68" t="s">
        <v>544</v>
      </c>
      <c r="E68" t="s">
        <v>545</v>
      </c>
      <c r="F68" t="s">
        <v>546</v>
      </c>
      <c r="G68" t="s">
        <v>12</v>
      </c>
      <c r="H68" t="s">
        <v>132</v>
      </c>
      <c r="I68" t="s">
        <v>132</v>
      </c>
      <c r="J68" t="s">
        <v>141</v>
      </c>
      <c r="K68" t="s">
        <v>19</v>
      </c>
      <c r="L68" t="s">
        <v>109</v>
      </c>
      <c r="M68" t="s">
        <v>16</v>
      </c>
      <c r="N68" t="s">
        <v>35</v>
      </c>
      <c r="O68" t="s">
        <v>85</v>
      </c>
      <c r="P68" s="34">
        <f t="shared" si="8"/>
        <v>1.4212962967576459E-2</v>
      </c>
      <c r="Q68" s="37">
        <f t="shared" si="9"/>
        <v>10.95181712962949</v>
      </c>
      <c r="R68" s="25" t="str">
        <f t="shared" si="10"/>
        <v>FALSE</v>
      </c>
      <c r="S68" s="27" t="str">
        <f t="shared" ref="S68:S98" si="11">IF(AND(HOUR(D68)&gt;=8, HOUR(D68)&lt;16),"T","F")</f>
        <v>T</v>
      </c>
      <c r="T68" s="25" t="str">
        <f t="shared" si="7"/>
        <v>T</v>
      </c>
    </row>
    <row r="69" spans="1:20" ht="15.75" customHeight="1" x14ac:dyDescent="0.25">
      <c r="A69" t="s">
        <v>547</v>
      </c>
      <c r="B69" t="s">
        <v>548</v>
      </c>
      <c r="C69" t="s">
        <v>549</v>
      </c>
      <c r="D69" t="s">
        <v>550</v>
      </c>
      <c r="E69" t="s">
        <v>551</v>
      </c>
      <c r="F69" t="s">
        <v>552</v>
      </c>
      <c r="G69" t="s">
        <v>12</v>
      </c>
      <c r="H69" t="s">
        <v>138</v>
      </c>
      <c r="I69" t="s">
        <v>138</v>
      </c>
      <c r="J69" t="s">
        <v>14</v>
      </c>
      <c r="K69" t="s">
        <v>110</v>
      </c>
      <c r="L69" t="s">
        <v>109</v>
      </c>
      <c r="M69" t="s">
        <v>16</v>
      </c>
      <c r="N69" t="s">
        <v>35</v>
      </c>
      <c r="O69" t="s">
        <v>43</v>
      </c>
      <c r="P69" s="34">
        <f t="shared" si="8"/>
        <v>1.9097222248092294E-3</v>
      </c>
      <c r="Q69" s="37">
        <f t="shared" si="9"/>
        <v>2.0518865740741603</v>
      </c>
      <c r="R69" s="25" t="str">
        <f t="shared" si="10"/>
        <v>TRUE</v>
      </c>
      <c r="S69" s="27" t="str">
        <f t="shared" si="11"/>
        <v>T</v>
      </c>
      <c r="T69" s="25" t="str">
        <f t="shared" ref="T69:T100" si="12">IF(OR(P69&lt;=0.0799,S69="F"),"T","F")</f>
        <v>T</v>
      </c>
    </row>
    <row r="70" spans="1:20" ht="15.75" customHeight="1" x14ac:dyDescent="0.25">
      <c r="A70" t="s">
        <v>553</v>
      </c>
      <c r="B70" t="s">
        <v>554</v>
      </c>
      <c r="C70" t="s">
        <v>555</v>
      </c>
      <c r="D70" t="s">
        <v>556</v>
      </c>
      <c r="E70" t="s">
        <v>557</v>
      </c>
      <c r="F70" t="s">
        <v>558</v>
      </c>
      <c r="G70" t="s">
        <v>12</v>
      </c>
      <c r="H70" t="s">
        <v>139</v>
      </c>
      <c r="I70" t="s">
        <v>139</v>
      </c>
      <c r="J70" t="s">
        <v>136</v>
      </c>
      <c r="K70" t="s">
        <v>15</v>
      </c>
      <c r="L70" t="s">
        <v>109</v>
      </c>
      <c r="M70" t="s">
        <v>16</v>
      </c>
      <c r="N70" t="s">
        <v>34</v>
      </c>
      <c r="O70" t="s">
        <v>91</v>
      </c>
      <c r="P70" s="34">
        <f t="shared" si="8"/>
        <v>1.7915277777719893</v>
      </c>
      <c r="Q70" s="37">
        <f t="shared" si="9"/>
        <v>1.7996874999953434</v>
      </c>
      <c r="R70" s="25" t="str">
        <f t="shared" si="10"/>
        <v>TRUE</v>
      </c>
      <c r="S70" s="27" t="str">
        <f t="shared" si="11"/>
        <v>T</v>
      </c>
      <c r="T70" s="25" t="str">
        <f t="shared" si="12"/>
        <v>F</v>
      </c>
    </row>
    <row r="71" spans="1:20" ht="15.75" x14ac:dyDescent="0.25">
      <c r="A71" t="s">
        <v>559</v>
      </c>
      <c r="B71" t="s">
        <v>560</v>
      </c>
      <c r="C71" t="s">
        <v>561</v>
      </c>
      <c r="D71" t="s">
        <v>562</v>
      </c>
      <c r="E71" t="s">
        <v>563</v>
      </c>
      <c r="F71" t="s">
        <v>564</v>
      </c>
      <c r="G71" t="s">
        <v>12</v>
      </c>
      <c r="H71" t="s">
        <v>139</v>
      </c>
      <c r="I71" t="s">
        <v>139</v>
      </c>
      <c r="J71" t="s">
        <v>136</v>
      </c>
      <c r="K71" t="s">
        <v>15</v>
      </c>
      <c r="L71" t="s">
        <v>109</v>
      </c>
      <c r="M71" t="s">
        <v>16</v>
      </c>
      <c r="N71" t="s">
        <v>34</v>
      </c>
      <c r="O71" t="s">
        <v>91</v>
      </c>
      <c r="P71" s="34">
        <f t="shared" si="8"/>
        <v>1.7749189814785495</v>
      </c>
      <c r="Q71" s="37">
        <f t="shared" si="9"/>
        <v>1.7891203703693463</v>
      </c>
      <c r="R71" s="25" t="str">
        <f t="shared" si="10"/>
        <v>TRUE</v>
      </c>
      <c r="S71" s="27" t="str">
        <f t="shared" si="11"/>
        <v>T</v>
      </c>
      <c r="T71" s="25" t="str">
        <f t="shared" si="12"/>
        <v>F</v>
      </c>
    </row>
    <row r="72" spans="1:20" ht="15.75" customHeight="1" x14ac:dyDescent="0.25">
      <c r="A72" t="s">
        <v>565</v>
      </c>
      <c r="B72" t="s">
        <v>566</v>
      </c>
      <c r="C72" t="s">
        <v>567</v>
      </c>
      <c r="D72" t="s">
        <v>568</v>
      </c>
      <c r="E72" t="s">
        <v>569</v>
      </c>
      <c r="F72" t="s">
        <v>570</v>
      </c>
      <c r="G72" t="s">
        <v>12</v>
      </c>
      <c r="H72" t="s">
        <v>117</v>
      </c>
      <c r="I72" t="s">
        <v>13</v>
      </c>
      <c r="J72" t="s">
        <v>143</v>
      </c>
      <c r="K72" t="s">
        <v>19</v>
      </c>
      <c r="L72" t="s">
        <v>109</v>
      </c>
      <c r="M72" t="s">
        <v>16</v>
      </c>
      <c r="N72" t="s">
        <v>35</v>
      </c>
      <c r="O72" t="s">
        <v>83</v>
      </c>
      <c r="P72" s="34">
        <f t="shared" si="8"/>
        <v>1.6608217592583969</v>
      </c>
      <c r="Q72" s="37">
        <f t="shared" si="9"/>
        <v>6.0350810185191222</v>
      </c>
      <c r="R72" s="25" t="str">
        <f t="shared" si="10"/>
        <v>FALSE</v>
      </c>
      <c r="S72" s="27" t="str">
        <f t="shared" si="11"/>
        <v>T</v>
      </c>
      <c r="T72" s="25" t="str">
        <f t="shared" si="12"/>
        <v>F</v>
      </c>
    </row>
    <row r="73" spans="1:20" ht="15.75" customHeight="1" x14ac:dyDescent="0.25">
      <c r="A73" t="s">
        <v>571</v>
      </c>
      <c r="B73" t="s">
        <v>572</v>
      </c>
      <c r="C73" t="s">
        <v>573</v>
      </c>
      <c r="D73" t="s">
        <v>574</v>
      </c>
      <c r="E73" t="s">
        <v>575</v>
      </c>
      <c r="F73" t="s">
        <v>576</v>
      </c>
      <c r="G73" t="s">
        <v>12</v>
      </c>
      <c r="H73" t="s">
        <v>138</v>
      </c>
      <c r="I73" t="s">
        <v>138</v>
      </c>
      <c r="J73" t="s">
        <v>14</v>
      </c>
      <c r="K73" t="s">
        <v>15</v>
      </c>
      <c r="L73" t="s">
        <v>109</v>
      </c>
      <c r="M73" t="s">
        <v>16</v>
      </c>
      <c r="N73" t="s">
        <v>18</v>
      </c>
      <c r="O73" t="s">
        <v>43</v>
      </c>
      <c r="P73" s="34">
        <f t="shared" si="8"/>
        <v>1.0123379629658302</v>
      </c>
      <c r="Q73" s="37">
        <f t="shared" si="9"/>
        <v>1.296770833338087</v>
      </c>
      <c r="R73" s="25" t="str">
        <f t="shared" si="10"/>
        <v>TRUE</v>
      </c>
      <c r="S73" s="27" t="str">
        <f t="shared" si="11"/>
        <v>F</v>
      </c>
      <c r="T73" s="25" t="str">
        <f t="shared" si="12"/>
        <v>T</v>
      </c>
    </row>
    <row r="74" spans="1:20" ht="15.75" customHeight="1" x14ac:dyDescent="0.25">
      <c r="A74" t="s">
        <v>577</v>
      </c>
      <c r="B74" t="s">
        <v>578</v>
      </c>
      <c r="C74" t="s">
        <v>579</v>
      </c>
      <c r="D74" t="s">
        <v>580</v>
      </c>
      <c r="E74" t="s">
        <v>581</v>
      </c>
      <c r="F74" t="s">
        <v>582</v>
      </c>
      <c r="G74" t="s">
        <v>12</v>
      </c>
      <c r="H74" t="s">
        <v>138</v>
      </c>
      <c r="I74" t="s">
        <v>138</v>
      </c>
      <c r="J74" t="s">
        <v>14</v>
      </c>
      <c r="K74" t="s">
        <v>15</v>
      </c>
      <c r="L74" t="s">
        <v>109</v>
      </c>
      <c r="M74" t="s">
        <v>16</v>
      </c>
      <c r="N74" t="s">
        <v>39</v>
      </c>
      <c r="O74" t="s">
        <v>43</v>
      </c>
      <c r="P74" s="34">
        <f t="shared" si="8"/>
        <v>1.0891203710343689E-2</v>
      </c>
      <c r="Q74" s="37">
        <f t="shared" si="9"/>
        <v>0.16081018518889323</v>
      </c>
      <c r="R74" s="25" t="str">
        <f t="shared" si="10"/>
        <v>TRUE</v>
      </c>
      <c r="S74" s="27" t="str">
        <f t="shared" si="11"/>
        <v>T</v>
      </c>
      <c r="T74" s="25" t="str">
        <f t="shared" si="12"/>
        <v>T</v>
      </c>
    </row>
    <row r="75" spans="1:20" ht="15.75" customHeight="1" x14ac:dyDescent="0.25">
      <c r="A75" t="s">
        <v>583</v>
      </c>
      <c r="B75" t="s">
        <v>584</v>
      </c>
      <c r="C75" t="s">
        <v>585</v>
      </c>
      <c r="D75" t="s">
        <v>586</v>
      </c>
      <c r="E75" t="s">
        <v>587</v>
      </c>
      <c r="F75" t="s">
        <v>588</v>
      </c>
      <c r="G75" t="s">
        <v>12</v>
      </c>
      <c r="H75" t="s">
        <v>137</v>
      </c>
      <c r="I75" t="s">
        <v>137</v>
      </c>
      <c r="J75" t="s">
        <v>136</v>
      </c>
      <c r="K75" t="s">
        <v>15</v>
      </c>
      <c r="L75" t="s">
        <v>109</v>
      </c>
      <c r="M75" t="s">
        <v>16</v>
      </c>
      <c r="N75" t="s">
        <v>20</v>
      </c>
      <c r="O75" t="s">
        <v>43</v>
      </c>
      <c r="P75" s="34">
        <f t="shared" si="8"/>
        <v>3.8067129629780538E-2</v>
      </c>
      <c r="Q75" s="37">
        <f t="shared" si="9"/>
        <v>0.99681712962774327</v>
      </c>
      <c r="R75" s="25" t="str">
        <f t="shared" si="10"/>
        <v>TRUE</v>
      </c>
      <c r="S75" s="27" t="str">
        <f t="shared" si="11"/>
        <v>T</v>
      </c>
      <c r="T75" s="25" t="str">
        <f t="shared" si="12"/>
        <v>T</v>
      </c>
    </row>
    <row r="76" spans="1:20" ht="15.75" customHeight="1" x14ac:dyDescent="0.25">
      <c r="A76" t="s">
        <v>589</v>
      </c>
      <c r="B76" t="s">
        <v>590</v>
      </c>
      <c r="C76" t="s">
        <v>591</v>
      </c>
      <c r="D76" t="s">
        <v>592</v>
      </c>
      <c r="E76" t="s">
        <v>593</v>
      </c>
      <c r="F76" t="s">
        <v>594</v>
      </c>
      <c r="G76" t="s">
        <v>12</v>
      </c>
      <c r="H76" t="s">
        <v>117</v>
      </c>
      <c r="I76" t="s">
        <v>13</v>
      </c>
      <c r="J76" t="s">
        <v>143</v>
      </c>
      <c r="K76" t="s">
        <v>36</v>
      </c>
      <c r="L76" t="s">
        <v>109</v>
      </c>
      <c r="M76" t="s">
        <v>16</v>
      </c>
      <c r="N76" t="s">
        <v>35</v>
      </c>
      <c r="O76" t="s">
        <v>83</v>
      </c>
      <c r="P76" s="34">
        <f t="shared" si="8"/>
        <v>2.7199074029340409E-3</v>
      </c>
      <c r="Q76" s="37">
        <f t="shared" si="9"/>
        <v>4.0938657407386927</v>
      </c>
      <c r="R76" s="25" t="str">
        <f t="shared" si="10"/>
        <v>TRUE</v>
      </c>
      <c r="S76" s="27" t="str">
        <f t="shared" si="11"/>
        <v>T</v>
      </c>
      <c r="T76" s="25" t="str">
        <f t="shared" si="12"/>
        <v>T</v>
      </c>
    </row>
    <row r="77" spans="1:20" ht="15.75" x14ac:dyDescent="0.25">
      <c r="A77" t="s">
        <v>595</v>
      </c>
      <c r="B77" t="s">
        <v>596</v>
      </c>
      <c r="C77" t="s">
        <v>163</v>
      </c>
      <c r="D77" t="s">
        <v>597</v>
      </c>
      <c r="E77" t="s">
        <v>598</v>
      </c>
      <c r="F77" t="s">
        <v>599</v>
      </c>
      <c r="G77" t="s">
        <v>12</v>
      </c>
      <c r="H77" t="s">
        <v>117</v>
      </c>
      <c r="I77" t="s">
        <v>13</v>
      </c>
      <c r="J77" t="s">
        <v>143</v>
      </c>
      <c r="K77" t="s">
        <v>36</v>
      </c>
      <c r="L77" t="s">
        <v>109</v>
      </c>
      <c r="M77" t="s">
        <v>16</v>
      </c>
      <c r="N77" t="s">
        <v>25</v>
      </c>
      <c r="O77" t="s">
        <v>85</v>
      </c>
      <c r="P77" s="34">
        <f t="shared" si="8"/>
        <v>6.8981481454102322E-3</v>
      </c>
      <c r="Q77" s="37">
        <f t="shared" si="9"/>
        <v>4.0429166666654055</v>
      </c>
      <c r="R77" s="25" t="str">
        <f t="shared" si="10"/>
        <v>TRUE</v>
      </c>
      <c r="S77" s="27" t="str">
        <f t="shared" si="11"/>
        <v>T</v>
      </c>
      <c r="T77" s="25" t="str">
        <f t="shared" si="12"/>
        <v>T</v>
      </c>
    </row>
    <row r="78" spans="1:20" ht="15.75" customHeight="1" x14ac:dyDescent="0.25">
      <c r="A78" t="s">
        <v>600</v>
      </c>
      <c r="B78" t="s">
        <v>601</v>
      </c>
      <c r="C78" t="s">
        <v>602</v>
      </c>
      <c r="D78" t="s">
        <v>603</v>
      </c>
      <c r="E78" t="s">
        <v>604</v>
      </c>
      <c r="F78" t="s">
        <v>605</v>
      </c>
      <c r="G78" t="s">
        <v>12</v>
      </c>
      <c r="H78" t="s">
        <v>147</v>
      </c>
      <c r="I78" t="s">
        <v>147</v>
      </c>
      <c r="J78" t="s">
        <v>141</v>
      </c>
      <c r="K78" t="s">
        <v>32</v>
      </c>
      <c r="L78" t="s">
        <v>109</v>
      </c>
      <c r="M78" t="s">
        <v>16</v>
      </c>
      <c r="N78" t="s">
        <v>34</v>
      </c>
      <c r="O78" t="s">
        <v>43</v>
      </c>
      <c r="P78" s="34">
        <f t="shared" si="8"/>
        <v>4.166666665696539E-3</v>
      </c>
      <c r="Q78" s="37">
        <f t="shared" si="9"/>
        <v>2.601701388892252</v>
      </c>
      <c r="R78" s="25" t="str">
        <f t="shared" si="10"/>
        <v>TRUE</v>
      </c>
      <c r="S78" s="27" t="str">
        <f t="shared" si="11"/>
        <v>F</v>
      </c>
      <c r="T78" s="25" t="str">
        <f t="shared" si="12"/>
        <v>T</v>
      </c>
    </row>
    <row r="79" spans="1:20" ht="15.75" customHeight="1" x14ac:dyDescent="0.25">
      <c r="A79" t="s">
        <v>606</v>
      </c>
      <c r="B79" t="s">
        <v>607</v>
      </c>
      <c r="C79" t="s">
        <v>608</v>
      </c>
      <c r="D79" t="s">
        <v>609</v>
      </c>
      <c r="E79" t="s">
        <v>610</v>
      </c>
      <c r="F79" t="s">
        <v>611</v>
      </c>
      <c r="G79" t="s">
        <v>12</v>
      </c>
      <c r="H79" t="s">
        <v>147</v>
      </c>
      <c r="I79" t="s">
        <v>147</v>
      </c>
      <c r="J79" t="s">
        <v>141</v>
      </c>
      <c r="K79" t="s">
        <v>32</v>
      </c>
      <c r="L79" t="s">
        <v>109</v>
      </c>
      <c r="M79" t="s">
        <v>16</v>
      </c>
      <c r="N79" t="s">
        <v>34</v>
      </c>
      <c r="O79" t="s">
        <v>43</v>
      </c>
      <c r="P79" s="34">
        <f t="shared" si="8"/>
        <v>1.9328703710925765E-3</v>
      </c>
      <c r="Q79" s="37">
        <f t="shared" si="9"/>
        <v>2.5993402777821757</v>
      </c>
      <c r="R79" s="25" t="str">
        <f t="shared" si="10"/>
        <v>TRUE</v>
      </c>
      <c r="S79" s="27" t="str">
        <f t="shared" si="11"/>
        <v>F</v>
      </c>
      <c r="T79" s="25" t="str">
        <f t="shared" si="12"/>
        <v>T</v>
      </c>
    </row>
    <row r="80" spans="1:20" ht="15.75" customHeight="1" x14ac:dyDescent="0.25">
      <c r="A80" t="s">
        <v>612</v>
      </c>
      <c r="B80" t="s">
        <v>613</v>
      </c>
      <c r="C80" t="s">
        <v>614</v>
      </c>
      <c r="D80" t="s">
        <v>615</v>
      </c>
      <c r="E80" t="s">
        <v>616</v>
      </c>
      <c r="F80" t="s">
        <v>617</v>
      </c>
      <c r="G80" t="s">
        <v>12</v>
      </c>
      <c r="H80" t="s">
        <v>144</v>
      </c>
      <c r="I80" t="s">
        <v>142</v>
      </c>
      <c r="J80" t="s">
        <v>148</v>
      </c>
      <c r="K80" t="s">
        <v>15</v>
      </c>
      <c r="L80" t="s">
        <v>109</v>
      </c>
      <c r="M80" t="s">
        <v>16</v>
      </c>
      <c r="N80" t="s">
        <v>29</v>
      </c>
      <c r="O80" t="s">
        <v>43</v>
      </c>
      <c r="P80" s="34">
        <f t="shared" si="8"/>
        <v>2.8796296297514345E-2</v>
      </c>
      <c r="Q80" s="37">
        <f t="shared" si="9"/>
        <v>0.97234953704173677</v>
      </c>
      <c r="R80" s="25" t="str">
        <f t="shared" si="10"/>
        <v>TRUE</v>
      </c>
      <c r="S80" s="27" t="str">
        <f t="shared" si="11"/>
        <v>T</v>
      </c>
      <c r="T80" s="25" t="str">
        <f t="shared" si="12"/>
        <v>T</v>
      </c>
    </row>
    <row r="81" spans="1:20" ht="15.75" customHeight="1" x14ac:dyDescent="0.25">
      <c r="A81" t="s">
        <v>618</v>
      </c>
      <c r="B81" t="s">
        <v>619</v>
      </c>
      <c r="C81" t="s">
        <v>163</v>
      </c>
      <c r="D81" t="s">
        <v>620</v>
      </c>
      <c r="E81" t="s">
        <v>621</v>
      </c>
      <c r="F81" t="s">
        <v>622</v>
      </c>
      <c r="G81" t="s">
        <v>12</v>
      </c>
      <c r="H81" t="s">
        <v>117</v>
      </c>
      <c r="I81" t="s">
        <v>13</v>
      </c>
      <c r="J81" t="s">
        <v>143</v>
      </c>
      <c r="K81" t="s">
        <v>111</v>
      </c>
      <c r="L81" t="s">
        <v>109</v>
      </c>
      <c r="M81" t="s">
        <v>16</v>
      </c>
      <c r="N81" t="s">
        <v>25</v>
      </c>
      <c r="O81" t="s">
        <v>85</v>
      </c>
      <c r="P81" s="34">
        <f t="shared" si="8"/>
        <v>1.5694444446125999E-2</v>
      </c>
      <c r="Q81" s="37">
        <f t="shared" si="9"/>
        <v>3.3314351851877291</v>
      </c>
      <c r="R81" s="25" t="str">
        <f t="shared" si="10"/>
        <v>TRUE</v>
      </c>
      <c r="S81" s="27" t="str">
        <f t="shared" si="11"/>
        <v>T</v>
      </c>
      <c r="T81" s="25" t="str">
        <f t="shared" si="12"/>
        <v>T</v>
      </c>
    </row>
    <row r="82" spans="1:20" ht="15.75" customHeight="1" x14ac:dyDescent="0.25">
      <c r="A82" t="s">
        <v>623</v>
      </c>
      <c r="B82" t="s">
        <v>624</v>
      </c>
      <c r="C82" t="s">
        <v>625</v>
      </c>
      <c r="D82" t="s">
        <v>626</v>
      </c>
      <c r="E82" t="s">
        <v>627</v>
      </c>
      <c r="F82" t="s">
        <v>628</v>
      </c>
      <c r="G82" t="s">
        <v>12</v>
      </c>
      <c r="H82" t="s">
        <v>147</v>
      </c>
      <c r="I82" t="s">
        <v>147</v>
      </c>
      <c r="J82" t="s">
        <v>141</v>
      </c>
      <c r="K82" t="s">
        <v>110</v>
      </c>
      <c r="L82" t="s">
        <v>109</v>
      </c>
      <c r="M82" t="s">
        <v>16</v>
      </c>
      <c r="N82" t="s">
        <v>17</v>
      </c>
      <c r="O82" t="s">
        <v>43</v>
      </c>
      <c r="P82" s="34">
        <f t="shared" si="8"/>
        <v>3.8819444445834961E-2</v>
      </c>
      <c r="Q82" s="37">
        <f t="shared" si="9"/>
        <v>1.9262268518505152</v>
      </c>
      <c r="R82" s="25" t="str">
        <f t="shared" si="10"/>
        <v>TRUE</v>
      </c>
      <c r="S82" s="27" t="str">
        <f t="shared" si="11"/>
        <v>T</v>
      </c>
      <c r="T82" s="25" t="str">
        <f t="shared" si="12"/>
        <v>T</v>
      </c>
    </row>
    <row r="83" spans="1:20" ht="15.75" x14ac:dyDescent="0.25">
      <c r="A83" t="s">
        <v>629</v>
      </c>
      <c r="B83" t="s">
        <v>630</v>
      </c>
      <c r="C83" t="s">
        <v>631</v>
      </c>
      <c r="D83" t="s">
        <v>632</v>
      </c>
      <c r="E83" t="s">
        <v>633</v>
      </c>
      <c r="F83" t="s">
        <v>634</v>
      </c>
      <c r="G83" t="s">
        <v>12</v>
      </c>
      <c r="H83" t="s">
        <v>132</v>
      </c>
      <c r="I83" t="s">
        <v>132</v>
      </c>
      <c r="J83" t="s">
        <v>141</v>
      </c>
      <c r="K83" t="s">
        <v>32</v>
      </c>
      <c r="L83" t="s">
        <v>109</v>
      </c>
      <c r="M83" t="s">
        <v>16</v>
      </c>
      <c r="N83" t="s">
        <v>35</v>
      </c>
      <c r="O83" t="s">
        <v>93</v>
      </c>
      <c r="P83" s="34">
        <f t="shared" si="8"/>
        <v>2.4108796300424729E-2</v>
      </c>
      <c r="Q83" s="37">
        <f t="shared" si="9"/>
        <v>2.9047222222216078</v>
      </c>
      <c r="R83" s="25" t="str">
        <f t="shared" si="10"/>
        <v>TRUE</v>
      </c>
      <c r="S83" s="27" t="str">
        <f t="shared" si="11"/>
        <v>T</v>
      </c>
      <c r="T83" s="25" t="str">
        <f t="shared" si="12"/>
        <v>T</v>
      </c>
    </row>
    <row r="84" spans="1:20" ht="15.75" customHeight="1" x14ac:dyDescent="0.25">
      <c r="A84" t="s">
        <v>635</v>
      </c>
      <c r="B84" t="s">
        <v>636</v>
      </c>
      <c r="C84" t="s">
        <v>158</v>
      </c>
      <c r="D84" t="s">
        <v>637</v>
      </c>
      <c r="E84" t="s">
        <v>638</v>
      </c>
      <c r="F84" t="s">
        <v>639</v>
      </c>
      <c r="G84" t="s">
        <v>12</v>
      </c>
      <c r="H84" t="s">
        <v>139</v>
      </c>
      <c r="I84" t="s">
        <v>139</v>
      </c>
      <c r="J84" t="s">
        <v>136</v>
      </c>
      <c r="K84" t="s">
        <v>32</v>
      </c>
      <c r="L84" t="s">
        <v>109</v>
      </c>
      <c r="M84" t="s">
        <v>16</v>
      </c>
      <c r="N84" t="s">
        <v>35</v>
      </c>
      <c r="O84" t="s">
        <v>89</v>
      </c>
      <c r="P84" s="34">
        <f t="shared" si="8"/>
        <v>8.078703707724344E-3</v>
      </c>
      <c r="Q84" s="37">
        <f t="shared" si="9"/>
        <v>2.8686689814858255</v>
      </c>
      <c r="R84" s="25" t="str">
        <f t="shared" si="10"/>
        <v>TRUE</v>
      </c>
      <c r="S84" s="27" t="str">
        <f t="shared" si="11"/>
        <v>T</v>
      </c>
      <c r="T84" s="25" t="str">
        <f t="shared" si="12"/>
        <v>T</v>
      </c>
    </row>
    <row r="85" spans="1:20" ht="15.75" x14ac:dyDescent="0.25">
      <c r="A85" t="s">
        <v>640</v>
      </c>
      <c r="B85" t="s">
        <v>641</v>
      </c>
      <c r="C85" t="s">
        <v>642</v>
      </c>
      <c r="D85" t="s">
        <v>643</v>
      </c>
      <c r="E85" t="s">
        <v>644</v>
      </c>
      <c r="F85" t="s">
        <v>645</v>
      </c>
      <c r="G85" t="s">
        <v>12</v>
      </c>
      <c r="H85" t="s">
        <v>144</v>
      </c>
      <c r="I85" t="s">
        <v>142</v>
      </c>
      <c r="J85" t="s">
        <v>148</v>
      </c>
      <c r="K85" t="s">
        <v>15</v>
      </c>
      <c r="L85" t="s">
        <v>109</v>
      </c>
      <c r="M85" t="s">
        <v>16</v>
      </c>
      <c r="N85" t="s">
        <v>17</v>
      </c>
      <c r="O85" t="s">
        <v>43</v>
      </c>
      <c r="P85" s="34">
        <f t="shared" si="8"/>
        <v>4.8726851891842671E-3</v>
      </c>
      <c r="Q85" s="37">
        <f t="shared" si="9"/>
        <v>0.11446759258979</v>
      </c>
      <c r="R85" s="25" t="str">
        <f t="shared" si="10"/>
        <v>TRUE</v>
      </c>
      <c r="S85" s="27" t="str">
        <f t="shared" si="11"/>
        <v>T</v>
      </c>
      <c r="T85" s="25" t="str">
        <f t="shared" si="12"/>
        <v>T</v>
      </c>
    </row>
    <row r="86" spans="1:20" ht="15.75" customHeight="1" x14ac:dyDescent="0.25">
      <c r="A86" t="s">
        <v>646</v>
      </c>
      <c r="B86" t="s">
        <v>647</v>
      </c>
      <c r="C86" t="s">
        <v>648</v>
      </c>
      <c r="D86" t="s">
        <v>649</v>
      </c>
      <c r="E86" t="s">
        <v>650</v>
      </c>
      <c r="F86" t="s">
        <v>651</v>
      </c>
      <c r="G86" t="s">
        <v>12</v>
      </c>
      <c r="H86" t="s">
        <v>144</v>
      </c>
      <c r="I86" t="s">
        <v>142</v>
      </c>
      <c r="J86" t="s">
        <v>148</v>
      </c>
      <c r="K86" t="s">
        <v>15</v>
      </c>
      <c r="L86" t="s">
        <v>109</v>
      </c>
      <c r="M86" t="s">
        <v>16</v>
      </c>
      <c r="N86" t="s">
        <v>34</v>
      </c>
      <c r="O86" t="s">
        <v>43</v>
      </c>
      <c r="P86" s="34">
        <f t="shared" si="8"/>
        <v>3.7500000034924597E-3</v>
      </c>
      <c r="Q86" s="37">
        <f t="shared" si="9"/>
        <v>0.17774305555940373</v>
      </c>
      <c r="R86" s="25" t="str">
        <f t="shared" si="10"/>
        <v>TRUE</v>
      </c>
      <c r="S86" s="27" t="str">
        <f t="shared" si="11"/>
        <v>T</v>
      </c>
      <c r="T86" s="25" t="str">
        <f t="shared" si="12"/>
        <v>T</v>
      </c>
    </row>
    <row r="87" spans="1:20" ht="15.75" customHeight="1" x14ac:dyDescent="0.25">
      <c r="A87" t="s">
        <v>652</v>
      </c>
      <c r="B87" t="s">
        <v>653</v>
      </c>
      <c r="C87" t="s">
        <v>654</v>
      </c>
      <c r="D87" t="s">
        <v>655</v>
      </c>
      <c r="E87" t="s">
        <v>656</v>
      </c>
      <c r="F87" t="s">
        <v>657</v>
      </c>
      <c r="G87" t="s">
        <v>12</v>
      </c>
      <c r="H87" t="s">
        <v>149</v>
      </c>
      <c r="I87" t="s">
        <v>149</v>
      </c>
      <c r="J87" t="s">
        <v>141</v>
      </c>
      <c r="K87" t="s">
        <v>15</v>
      </c>
      <c r="L87" t="s">
        <v>109</v>
      </c>
      <c r="M87" t="s">
        <v>16</v>
      </c>
      <c r="N87" t="s">
        <v>18</v>
      </c>
      <c r="O87" t="s">
        <v>43</v>
      </c>
      <c r="P87" s="34">
        <f t="shared" si="8"/>
        <v>1.8055555556202307E-2</v>
      </c>
      <c r="Q87" s="37">
        <f t="shared" si="9"/>
        <v>0.14094907406979473</v>
      </c>
      <c r="R87" s="25" t="str">
        <f t="shared" si="10"/>
        <v>TRUE</v>
      </c>
      <c r="S87" s="27" t="str">
        <f t="shared" si="11"/>
        <v>T</v>
      </c>
      <c r="T87" s="25" t="str">
        <f t="shared" si="12"/>
        <v>T</v>
      </c>
    </row>
    <row r="88" spans="1:20" ht="15.75" x14ac:dyDescent="0.25">
      <c r="A88" t="s">
        <v>658</v>
      </c>
      <c r="B88" t="s">
        <v>659</v>
      </c>
      <c r="C88" t="s">
        <v>660</v>
      </c>
      <c r="D88" t="s">
        <v>661</v>
      </c>
      <c r="E88" t="s">
        <v>662</v>
      </c>
      <c r="F88" t="s">
        <v>663</v>
      </c>
      <c r="G88" t="s">
        <v>12</v>
      </c>
      <c r="H88" t="s">
        <v>138</v>
      </c>
      <c r="I88" t="s">
        <v>138</v>
      </c>
      <c r="J88" t="s">
        <v>14</v>
      </c>
      <c r="K88" t="s">
        <v>15</v>
      </c>
      <c r="L88" t="s">
        <v>109</v>
      </c>
      <c r="M88" t="s">
        <v>664</v>
      </c>
      <c r="N88" t="s">
        <v>35</v>
      </c>
      <c r="O88" t="s">
        <v>43</v>
      </c>
      <c r="P88" s="34">
        <f t="shared" si="8"/>
        <v>1.1030092588043772E-2</v>
      </c>
      <c r="Q88" s="37">
        <f t="shared" si="9"/>
        <v>0.96901620370044839</v>
      </c>
      <c r="R88" s="25" t="str">
        <f t="shared" si="10"/>
        <v>TRUE</v>
      </c>
      <c r="S88" s="27" t="str">
        <f t="shared" si="11"/>
        <v>T</v>
      </c>
      <c r="T88" s="25" t="str">
        <f t="shared" si="12"/>
        <v>T</v>
      </c>
    </row>
    <row r="89" spans="1:20" ht="15.75" customHeight="1" x14ac:dyDescent="0.25">
      <c r="A89" t="s">
        <v>665</v>
      </c>
      <c r="B89" t="s">
        <v>666</v>
      </c>
      <c r="C89" t="s">
        <v>667</v>
      </c>
      <c r="D89" t="s">
        <v>668</v>
      </c>
      <c r="E89" t="s">
        <v>669</v>
      </c>
      <c r="F89" t="s">
        <v>670</v>
      </c>
      <c r="G89" t="s">
        <v>12</v>
      </c>
      <c r="H89" t="s">
        <v>137</v>
      </c>
      <c r="I89" t="s">
        <v>137</v>
      </c>
      <c r="J89" t="s">
        <v>136</v>
      </c>
      <c r="K89" t="s">
        <v>111</v>
      </c>
      <c r="L89" t="s">
        <v>109</v>
      </c>
      <c r="M89" t="s">
        <v>16</v>
      </c>
      <c r="N89" t="s">
        <v>20</v>
      </c>
      <c r="O89" t="s">
        <v>43</v>
      </c>
      <c r="P89" s="34">
        <f t="shared" si="8"/>
        <v>6.8287036992842332E-4</v>
      </c>
      <c r="Q89" s="37">
        <f t="shared" si="9"/>
        <v>3.3104513888902147</v>
      </c>
      <c r="R89" s="25" t="str">
        <f t="shared" si="10"/>
        <v>TRUE</v>
      </c>
      <c r="S89" s="27" t="str">
        <f t="shared" si="11"/>
        <v>T</v>
      </c>
      <c r="T89" s="25" t="str">
        <f t="shared" si="12"/>
        <v>T</v>
      </c>
    </row>
    <row r="90" spans="1:20" ht="15.75" customHeight="1" x14ac:dyDescent="0.25">
      <c r="A90" t="s">
        <v>671</v>
      </c>
      <c r="B90" t="s">
        <v>672</v>
      </c>
      <c r="C90" t="s">
        <v>673</v>
      </c>
      <c r="D90" t="s">
        <v>674</v>
      </c>
      <c r="E90" t="s">
        <v>675</v>
      </c>
      <c r="F90" t="s">
        <v>676</v>
      </c>
      <c r="G90" t="s">
        <v>12</v>
      </c>
      <c r="H90" t="s">
        <v>137</v>
      </c>
      <c r="I90" t="s">
        <v>137</v>
      </c>
      <c r="J90" t="s">
        <v>136</v>
      </c>
      <c r="K90" t="s">
        <v>111</v>
      </c>
      <c r="L90" t="s">
        <v>109</v>
      </c>
      <c r="M90" t="s">
        <v>16</v>
      </c>
      <c r="N90" t="s">
        <v>35</v>
      </c>
      <c r="O90" t="s">
        <v>43</v>
      </c>
      <c r="P90" s="34">
        <f t="shared" si="8"/>
        <v>1.061342593311565E-2</v>
      </c>
      <c r="Q90" s="37">
        <f t="shared" si="9"/>
        <v>3.2934606481503579</v>
      </c>
      <c r="R90" s="25" t="str">
        <f t="shared" si="10"/>
        <v>TRUE</v>
      </c>
      <c r="S90" s="27" t="str">
        <f t="shared" si="11"/>
        <v>T</v>
      </c>
      <c r="T90" s="25" t="str">
        <f t="shared" si="12"/>
        <v>T</v>
      </c>
    </row>
    <row r="91" spans="1:20" ht="15.75" x14ac:dyDescent="0.25">
      <c r="A91" t="s">
        <v>677</v>
      </c>
      <c r="B91" t="s">
        <v>678</v>
      </c>
      <c r="C91" t="s">
        <v>679</v>
      </c>
      <c r="D91" t="s">
        <v>680</v>
      </c>
      <c r="E91" t="s">
        <v>681</v>
      </c>
      <c r="F91" t="s">
        <v>682</v>
      </c>
      <c r="G91" t="s">
        <v>12</v>
      </c>
      <c r="H91" t="s">
        <v>139</v>
      </c>
      <c r="I91" t="s">
        <v>139</v>
      </c>
      <c r="J91" t="s">
        <v>136</v>
      </c>
      <c r="K91" t="s">
        <v>110</v>
      </c>
      <c r="L91" t="s">
        <v>109</v>
      </c>
      <c r="M91" t="s">
        <v>16</v>
      </c>
      <c r="N91" t="s">
        <v>17</v>
      </c>
      <c r="O91" t="s">
        <v>91</v>
      </c>
      <c r="P91" s="34">
        <f t="shared" si="8"/>
        <v>1.8819444449036382E-2</v>
      </c>
      <c r="Q91" s="37">
        <f t="shared" si="9"/>
        <v>1.8711111111115315</v>
      </c>
      <c r="R91" s="25" t="str">
        <f t="shared" si="10"/>
        <v>TRUE</v>
      </c>
      <c r="S91" s="27" t="str">
        <f t="shared" si="11"/>
        <v>T</v>
      </c>
      <c r="T91" s="25" t="str">
        <f t="shared" si="12"/>
        <v>T</v>
      </c>
    </row>
    <row r="92" spans="1:20" ht="15.75" customHeight="1" x14ac:dyDescent="0.25">
      <c r="A92" t="s">
        <v>683</v>
      </c>
      <c r="B92" t="s">
        <v>684</v>
      </c>
      <c r="C92" t="s">
        <v>685</v>
      </c>
      <c r="D92" t="s">
        <v>686</v>
      </c>
      <c r="E92" t="s">
        <v>687</v>
      </c>
      <c r="F92" t="s">
        <v>688</v>
      </c>
      <c r="G92" t="s">
        <v>12</v>
      </c>
      <c r="H92" t="s">
        <v>138</v>
      </c>
      <c r="I92" t="s">
        <v>138</v>
      </c>
      <c r="J92" t="s">
        <v>14</v>
      </c>
      <c r="K92" t="s">
        <v>15</v>
      </c>
      <c r="L92" t="s">
        <v>109</v>
      </c>
      <c r="M92" t="s">
        <v>16</v>
      </c>
      <c r="N92" t="s">
        <v>25</v>
      </c>
      <c r="O92" t="s">
        <v>43</v>
      </c>
      <c r="P92" s="34">
        <f t="shared" si="8"/>
        <v>4.4004629635310266E-2</v>
      </c>
      <c r="Q92" s="37">
        <f t="shared" si="9"/>
        <v>0.83684027777781012</v>
      </c>
      <c r="R92" s="25" t="str">
        <f t="shared" si="10"/>
        <v>TRUE</v>
      </c>
      <c r="S92" s="27" t="str">
        <f t="shared" si="11"/>
        <v>T</v>
      </c>
      <c r="T92" s="25" t="str">
        <f t="shared" si="12"/>
        <v>T</v>
      </c>
    </row>
    <row r="93" spans="1:20" ht="15.75" customHeight="1" x14ac:dyDescent="0.25">
      <c r="A93" t="s">
        <v>689</v>
      </c>
      <c r="B93" t="s">
        <v>690</v>
      </c>
      <c r="C93" t="s">
        <v>691</v>
      </c>
      <c r="D93" t="s">
        <v>692</v>
      </c>
      <c r="E93" t="s">
        <v>693</v>
      </c>
      <c r="F93" t="s">
        <v>694</v>
      </c>
      <c r="G93" t="s">
        <v>12</v>
      </c>
      <c r="H93" t="s">
        <v>138</v>
      </c>
      <c r="I93" t="s">
        <v>138</v>
      </c>
      <c r="J93" t="s">
        <v>14</v>
      </c>
      <c r="K93" t="s">
        <v>15</v>
      </c>
      <c r="L93" t="s">
        <v>109</v>
      </c>
      <c r="M93" t="s">
        <v>16</v>
      </c>
      <c r="N93" t="s">
        <v>20</v>
      </c>
      <c r="O93" t="s">
        <v>43</v>
      </c>
      <c r="P93" s="34">
        <f t="shared" si="8"/>
        <v>1.9490740742185153E-2</v>
      </c>
      <c r="Q93" s="37">
        <f t="shared" si="9"/>
        <v>0.81398148147854954</v>
      </c>
      <c r="R93" s="25" t="str">
        <f t="shared" si="10"/>
        <v>TRUE</v>
      </c>
      <c r="S93" s="27" t="str">
        <f t="shared" si="11"/>
        <v>T</v>
      </c>
      <c r="T93" s="25" t="str">
        <f t="shared" si="12"/>
        <v>T</v>
      </c>
    </row>
    <row r="94" spans="1:20" ht="15.75" customHeight="1" x14ac:dyDescent="0.25">
      <c r="A94" t="s">
        <v>695</v>
      </c>
      <c r="B94" t="s">
        <v>696</v>
      </c>
      <c r="C94" t="s">
        <v>697</v>
      </c>
      <c r="D94" t="s">
        <v>698</v>
      </c>
      <c r="E94" t="s">
        <v>699</v>
      </c>
      <c r="F94" t="s">
        <v>700</v>
      </c>
      <c r="G94" t="s">
        <v>12</v>
      </c>
      <c r="H94" t="s">
        <v>138</v>
      </c>
      <c r="I94" t="s">
        <v>138</v>
      </c>
      <c r="J94" t="s">
        <v>14</v>
      </c>
      <c r="K94" t="s">
        <v>15</v>
      </c>
      <c r="L94" t="s">
        <v>109</v>
      </c>
      <c r="M94" t="s">
        <v>16</v>
      </c>
      <c r="N94" t="s">
        <v>35</v>
      </c>
      <c r="O94" t="s">
        <v>43</v>
      </c>
      <c r="P94" s="34">
        <f t="shared" si="8"/>
        <v>2.0833333110203966E-4</v>
      </c>
      <c r="Q94" s="37">
        <f t="shared" si="9"/>
        <v>0.78894675925403135</v>
      </c>
      <c r="R94" s="25" t="str">
        <f t="shared" si="10"/>
        <v>TRUE</v>
      </c>
      <c r="S94" s="27" t="str">
        <f t="shared" si="11"/>
        <v>T</v>
      </c>
      <c r="T94" s="25" t="str">
        <f t="shared" si="12"/>
        <v>T</v>
      </c>
    </row>
    <row r="95" spans="1:20" ht="15.75" customHeight="1" x14ac:dyDescent="0.25">
      <c r="A95" t="s">
        <v>701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12</v>
      </c>
      <c r="H95" t="s">
        <v>137</v>
      </c>
      <c r="I95" t="s">
        <v>137</v>
      </c>
      <c r="J95" t="s">
        <v>136</v>
      </c>
      <c r="K95" t="s">
        <v>32</v>
      </c>
      <c r="L95" t="s">
        <v>109</v>
      </c>
      <c r="M95" t="s">
        <v>16</v>
      </c>
      <c r="N95" t="s">
        <v>20</v>
      </c>
      <c r="O95" t="s">
        <v>43</v>
      </c>
      <c r="P95" s="34">
        <f t="shared" si="8"/>
        <v>1.1203703703358769E-2</v>
      </c>
      <c r="Q95" s="37">
        <f t="shared" si="9"/>
        <v>3.0001273148154723</v>
      </c>
      <c r="R95" s="25" t="str">
        <f t="shared" si="10"/>
        <v>TRUE</v>
      </c>
      <c r="S95" s="27" t="str">
        <f t="shared" si="11"/>
        <v>T</v>
      </c>
      <c r="T95" s="25" t="str">
        <f t="shared" si="12"/>
        <v>T</v>
      </c>
    </row>
    <row r="96" spans="1:20" ht="15.75" x14ac:dyDescent="0.25">
      <c r="A96" t="s">
        <v>707</v>
      </c>
      <c r="B96" t="s">
        <v>708</v>
      </c>
      <c r="C96" t="s">
        <v>709</v>
      </c>
      <c r="D96" t="s">
        <v>710</v>
      </c>
      <c r="E96" t="s">
        <v>711</v>
      </c>
      <c r="F96" t="s">
        <v>712</v>
      </c>
      <c r="G96" t="s">
        <v>12</v>
      </c>
      <c r="H96" t="s">
        <v>139</v>
      </c>
      <c r="I96" t="s">
        <v>139</v>
      </c>
      <c r="J96" t="s">
        <v>136</v>
      </c>
      <c r="K96" t="s">
        <v>111</v>
      </c>
      <c r="L96" t="s">
        <v>109</v>
      </c>
      <c r="M96" t="s">
        <v>16</v>
      </c>
      <c r="N96" t="s">
        <v>29</v>
      </c>
      <c r="O96" t="s">
        <v>88</v>
      </c>
      <c r="P96" s="34">
        <f t="shared" si="8"/>
        <v>0.71810185185313458</v>
      </c>
      <c r="Q96" s="37">
        <f t="shared" si="9"/>
        <v>4.7537731481497758</v>
      </c>
      <c r="R96" s="25" t="str">
        <f t="shared" si="10"/>
        <v>TRUE</v>
      </c>
      <c r="S96" s="27" t="str">
        <f t="shared" si="11"/>
        <v>T</v>
      </c>
      <c r="T96" s="25" t="str">
        <f t="shared" si="12"/>
        <v>F</v>
      </c>
    </row>
    <row r="97" spans="1:20" ht="15.75" customHeight="1" x14ac:dyDescent="0.25">
      <c r="A97" t="s">
        <v>713</v>
      </c>
      <c r="B97" t="s">
        <v>714</v>
      </c>
      <c r="C97" t="s">
        <v>715</v>
      </c>
      <c r="D97" t="s">
        <v>716</v>
      </c>
      <c r="E97" t="s">
        <v>717</v>
      </c>
      <c r="F97" t="s">
        <v>718</v>
      </c>
      <c r="G97" t="s">
        <v>12</v>
      </c>
      <c r="H97" t="s">
        <v>144</v>
      </c>
      <c r="I97" t="s">
        <v>142</v>
      </c>
      <c r="J97" t="s">
        <v>148</v>
      </c>
      <c r="K97" t="s">
        <v>15</v>
      </c>
      <c r="L97" t="s">
        <v>109</v>
      </c>
      <c r="M97" t="s">
        <v>16</v>
      </c>
      <c r="N97" t="s">
        <v>20</v>
      </c>
      <c r="O97" t="s">
        <v>43</v>
      </c>
      <c r="P97" s="34">
        <f t="shared" si="8"/>
        <v>1.4467592591245193E-2</v>
      </c>
      <c r="Q97" s="37">
        <f t="shared" si="9"/>
        <v>0.28200231481605442</v>
      </c>
      <c r="R97" s="25" t="str">
        <f t="shared" si="10"/>
        <v>TRUE</v>
      </c>
      <c r="S97" s="27" t="str">
        <f t="shared" si="11"/>
        <v>T</v>
      </c>
      <c r="T97" s="25" t="str">
        <f t="shared" si="12"/>
        <v>T</v>
      </c>
    </row>
    <row r="98" spans="1:20" ht="15.75" x14ac:dyDescent="0.25">
      <c r="A98" t="s">
        <v>719</v>
      </c>
      <c r="B98" t="s">
        <v>720</v>
      </c>
      <c r="C98" t="s">
        <v>721</v>
      </c>
      <c r="D98" t="s">
        <v>722</v>
      </c>
      <c r="E98" t="s">
        <v>723</v>
      </c>
      <c r="F98" t="s">
        <v>724</v>
      </c>
      <c r="G98" t="s">
        <v>12</v>
      </c>
      <c r="H98" t="s">
        <v>159</v>
      </c>
      <c r="I98" t="s">
        <v>159</v>
      </c>
      <c r="J98" t="s">
        <v>141</v>
      </c>
      <c r="K98" t="s">
        <v>15</v>
      </c>
      <c r="L98" t="s">
        <v>109</v>
      </c>
      <c r="M98" t="s">
        <v>16</v>
      </c>
      <c r="N98" t="s">
        <v>18</v>
      </c>
      <c r="O98" t="s">
        <v>43</v>
      </c>
      <c r="P98" s="34">
        <f t="shared" si="8"/>
        <v>1.1921296296350192E-2</v>
      </c>
      <c r="Q98" s="37">
        <f t="shared" si="9"/>
        <v>0.22164351851824904</v>
      </c>
      <c r="R98" s="25" t="str">
        <f t="shared" si="10"/>
        <v>TRUE</v>
      </c>
      <c r="S98" s="27" t="str">
        <f t="shared" si="11"/>
        <v>T</v>
      </c>
      <c r="T98" s="25" t="str">
        <f t="shared" si="12"/>
        <v>T</v>
      </c>
    </row>
    <row r="99" spans="1:20" ht="15.75" customHeight="1" x14ac:dyDescent="0.25">
      <c r="A99" t="s">
        <v>725</v>
      </c>
      <c r="B99" t="s">
        <v>726</v>
      </c>
      <c r="C99" t="s">
        <v>727</v>
      </c>
      <c r="D99" t="s">
        <v>728</v>
      </c>
      <c r="E99" t="s">
        <v>729</v>
      </c>
      <c r="F99" t="s">
        <v>730</v>
      </c>
      <c r="G99" t="s">
        <v>12</v>
      </c>
      <c r="H99" t="s">
        <v>137</v>
      </c>
      <c r="I99" t="s">
        <v>137</v>
      </c>
      <c r="J99" t="s">
        <v>136</v>
      </c>
      <c r="K99" t="s">
        <v>32</v>
      </c>
      <c r="L99" t="s">
        <v>109</v>
      </c>
      <c r="M99" t="s">
        <v>16</v>
      </c>
      <c r="N99" t="s">
        <v>35</v>
      </c>
      <c r="O99" t="s">
        <v>43</v>
      </c>
      <c r="P99" s="34">
        <f t="shared" si="8"/>
        <v>1.0289351856044959E-2</v>
      </c>
      <c r="Q99" s="37">
        <f t="shared" si="9"/>
        <v>2.2914583333331393</v>
      </c>
      <c r="R99" s="25" t="str">
        <f t="shared" si="10"/>
        <v>TRUE</v>
      </c>
      <c r="S99" s="27" t="s">
        <v>115</v>
      </c>
      <c r="T99" s="25" t="str">
        <f t="shared" si="12"/>
        <v>T</v>
      </c>
    </row>
    <row r="100" spans="1:20" ht="15.75" customHeight="1" x14ac:dyDescent="0.25">
      <c r="A100" t="s">
        <v>731</v>
      </c>
      <c r="B100" t="s">
        <v>732</v>
      </c>
      <c r="C100" t="s">
        <v>733</v>
      </c>
      <c r="D100" t="s">
        <v>734</v>
      </c>
      <c r="E100" t="s">
        <v>735</v>
      </c>
      <c r="F100" t="s">
        <v>736</v>
      </c>
      <c r="G100" t="s">
        <v>12</v>
      </c>
      <c r="H100" t="s">
        <v>132</v>
      </c>
      <c r="I100" t="s">
        <v>132</v>
      </c>
      <c r="J100" t="s">
        <v>141</v>
      </c>
      <c r="K100" t="s">
        <v>19</v>
      </c>
      <c r="L100" t="s">
        <v>109</v>
      </c>
      <c r="M100" t="s">
        <v>16</v>
      </c>
      <c r="N100" t="s">
        <v>35</v>
      </c>
      <c r="O100" t="s">
        <v>93</v>
      </c>
      <c r="P100" s="34">
        <f t="shared" si="8"/>
        <v>3.811342592962319E-2</v>
      </c>
      <c r="Q100" s="37">
        <f t="shared" si="9"/>
        <v>6.0871643518548808</v>
      </c>
      <c r="R100" s="25" t="str">
        <f t="shared" si="10"/>
        <v>FALSE</v>
      </c>
      <c r="S100" s="27" t="str">
        <f t="shared" ref="S100:S121" si="13">IF(AND(HOUR(D100)&gt;=8, HOUR(D100)&lt;16),"T","F")</f>
        <v>T</v>
      </c>
      <c r="T100" s="25" t="str">
        <f t="shared" si="12"/>
        <v>T</v>
      </c>
    </row>
    <row r="101" spans="1:20" ht="15.75" customHeight="1" x14ac:dyDescent="0.25">
      <c r="A101" t="s">
        <v>737</v>
      </c>
      <c r="B101" t="s">
        <v>738</v>
      </c>
      <c r="C101" t="s">
        <v>739</v>
      </c>
      <c r="D101" t="s">
        <v>740</v>
      </c>
      <c r="E101" t="s">
        <v>741</v>
      </c>
      <c r="F101" t="s">
        <v>742</v>
      </c>
      <c r="G101" t="s">
        <v>12</v>
      </c>
      <c r="H101" t="s">
        <v>147</v>
      </c>
      <c r="I101" t="s">
        <v>147</v>
      </c>
      <c r="J101" t="s">
        <v>141</v>
      </c>
      <c r="K101" t="s">
        <v>15</v>
      </c>
      <c r="L101" t="s">
        <v>109</v>
      </c>
      <c r="M101" t="s">
        <v>16</v>
      </c>
      <c r="N101" t="s">
        <v>35</v>
      </c>
      <c r="O101" t="s">
        <v>43</v>
      </c>
      <c r="P101" s="34">
        <f t="shared" si="8"/>
        <v>2.0254629562259652E-3</v>
      </c>
      <c r="Q101" s="37">
        <f t="shared" si="9"/>
        <v>0.13890046296000946</v>
      </c>
      <c r="R101" s="25" t="str">
        <f t="shared" si="10"/>
        <v>TRUE</v>
      </c>
      <c r="S101" s="27" t="str">
        <f t="shared" si="13"/>
        <v>T</v>
      </c>
      <c r="T101" s="53" t="s">
        <v>116</v>
      </c>
    </row>
    <row r="102" spans="1:20" ht="15.75" x14ac:dyDescent="0.25">
      <c r="A102" t="s">
        <v>743</v>
      </c>
      <c r="B102" t="s">
        <v>744</v>
      </c>
      <c r="C102" t="s">
        <v>745</v>
      </c>
      <c r="D102" t="s">
        <v>746</v>
      </c>
      <c r="E102" t="s">
        <v>747</v>
      </c>
      <c r="F102" t="s">
        <v>748</v>
      </c>
      <c r="G102" t="s">
        <v>12</v>
      </c>
      <c r="H102" t="s">
        <v>147</v>
      </c>
      <c r="I102" t="s">
        <v>147</v>
      </c>
      <c r="J102" t="s">
        <v>141</v>
      </c>
      <c r="K102" t="s">
        <v>15</v>
      </c>
      <c r="L102" t="s">
        <v>109</v>
      </c>
      <c r="M102" t="s">
        <v>16</v>
      </c>
      <c r="N102" t="s">
        <v>17</v>
      </c>
      <c r="O102" t="s">
        <v>43</v>
      </c>
      <c r="P102" s="34">
        <f t="shared" si="8"/>
        <v>2.8784722220734693E-2</v>
      </c>
      <c r="Q102" s="37">
        <f t="shared" si="9"/>
        <v>0.13774305555125466</v>
      </c>
      <c r="R102" s="25" t="str">
        <f t="shared" si="10"/>
        <v>TRUE</v>
      </c>
      <c r="S102" s="27" t="str">
        <f t="shared" si="13"/>
        <v>T</v>
      </c>
      <c r="T102" s="53" t="s">
        <v>116</v>
      </c>
    </row>
    <row r="103" spans="1:20" ht="15.75" customHeight="1" x14ac:dyDescent="0.25">
      <c r="A103" t="s">
        <v>749</v>
      </c>
      <c r="B103" t="s">
        <v>750</v>
      </c>
      <c r="C103" t="s">
        <v>751</v>
      </c>
      <c r="D103" t="s">
        <v>752</v>
      </c>
      <c r="E103" t="s">
        <v>753</v>
      </c>
      <c r="F103" t="s">
        <v>754</v>
      </c>
      <c r="G103" t="s">
        <v>12</v>
      </c>
      <c r="H103" t="s">
        <v>147</v>
      </c>
      <c r="I103" t="s">
        <v>147</v>
      </c>
      <c r="J103" t="s">
        <v>141</v>
      </c>
      <c r="K103" t="s">
        <v>110</v>
      </c>
      <c r="L103" t="s">
        <v>109</v>
      </c>
      <c r="M103" t="s">
        <v>16</v>
      </c>
      <c r="N103" t="s">
        <v>35</v>
      </c>
      <c r="O103" t="s">
        <v>43</v>
      </c>
      <c r="P103" s="34">
        <f t="shared" si="8"/>
        <v>0.11184027777926531</v>
      </c>
      <c r="Q103" s="37">
        <f t="shared" si="9"/>
        <v>1.942627314812853</v>
      </c>
      <c r="R103" s="25" t="str">
        <f t="shared" si="10"/>
        <v>TRUE</v>
      </c>
      <c r="S103" s="27" t="str">
        <f t="shared" si="13"/>
        <v>T</v>
      </c>
      <c r="T103" s="25" t="str">
        <f t="shared" ref="T103:T122" si="14">IF(OR(P103&lt;=0.0799,S103="F"),"T","F")</f>
        <v>F</v>
      </c>
    </row>
    <row r="104" spans="1:20" ht="15.75" customHeight="1" x14ac:dyDescent="0.25">
      <c r="A104" t="s">
        <v>755</v>
      </c>
      <c r="B104" t="s">
        <v>756</v>
      </c>
      <c r="C104" t="s">
        <v>757</v>
      </c>
      <c r="D104" t="s">
        <v>758</v>
      </c>
      <c r="E104" t="s">
        <v>759</v>
      </c>
      <c r="F104" t="s">
        <v>760</v>
      </c>
      <c r="G104" t="s">
        <v>12</v>
      </c>
      <c r="H104" t="s">
        <v>144</v>
      </c>
      <c r="I104" t="s">
        <v>142</v>
      </c>
      <c r="J104" t="s">
        <v>148</v>
      </c>
      <c r="K104" t="s">
        <v>32</v>
      </c>
      <c r="L104" t="s">
        <v>109</v>
      </c>
      <c r="M104" t="s">
        <v>16</v>
      </c>
      <c r="N104" t="s">
        <v>44</v>
      </c>
      <c r="O104" t="s">
        <v>43</v>
      </c>
      <c r="P104" s="34">
        <f t="shared" si="8"/>
        <v>1.7708333325572312E-3</v>
      </c>
      <c r="Q104" s="37">
        <f t="shared" si="9"/>
        <v>3.6981597222256823</v>
      </c>
      <c r="R104" s="25" t="str">
        <f t="shared" si="10"/>
        <v>TRUE</v>
      </c>
      <c r="S104" s="27" t="str">
        <f t="shared" si="13"/>
        <v>T</v>
      </c>
      <c r="T104" s="25" t="str">
        <f t="shared" si="14"/>
        <v>T</v>
      </c>
    </row>
    <row r="105" spans="1:20" ht="15.75" customHeight="1" x14ac:dyDescent="0.25">
      <c r="A105" t="s">
        <v>761</v>
      </c>
      <c r="B105" t="s">
        <v>762</v>
      </c>
      <c r="C105" t="s">
        <v>763</v>
      </c>
      <c r="D105" t="s">
        <v>764</v>
      </c>
      <c r="E105" t="s">
        <v>765</v>
      </c>
      <c r="F105" t="s">
        <v>766</v>
      </c>
      <c r="G105" t="s">
        <v>12</v>
      </c>
      <c r="H105" t="s">
        <v>139</v>
      </c>
      <c r="I105" t="s">
        <v>139</v>
      </c>
      <c r="J105" t="s">
        <v>136</v>
      </c>
      <c r="K105" t="s">
        <v>32</v>
      </c>
      <c r="L105" t="s">
        <v>109</v>
      </c>
      <c r="M105" t="s">
        <v>16</v>
      </c>
      <c r="N105" t="s">
        <v>75</v>
      </c>
      <c r="O105" t="s">
        <v>91</v>
      </c>
      <c r="P105" s="34">
        <f t="shared" si="8"/>
        <v>3.7337962960009463E-2</v>
      </c>
      <c r="Q105" s="37">
        <f t="shared" si="9"/>
        <v>3.7207870370330056</v>
      </c>
      <c r="R105" s="25" t="str">
        <f t="shared" si="10"/>
        <v>TRUE</v>
      </c>
      <c r="S105" s="27" t="str">
        <f t="shared" si="13"/>
        <v>T</v>
      </c>
      <c r="T105" s="25" t="str">
        <f t="shared" si="14"/>
        <v>T</v>
      </c>
    </row>
    <row r="106" spans="1:20" ht="15.75" customHeight="1" x14ac:dyDescent="0.25">
      <c r="A106" t="s">
        <v>767</v>
      </c>
      <c r="B106" t="s">
        <v>768</v>
      </c>
      <c r="C106" t="s">
        <v>769</v>
      </c>
      <c r="D106" t="s">
        <v>770</v>
      </c>
      <c r="E106" t="s">
        <v>771</v>
      </c>
      <c r="F106" t="s">
        <v>772</v>
      </c>
      <c r="G106" t="s">
        <v>12</v>
      </c>
      <c r="H106" t="s">
        <v>138</v>
      </c>
      <c r="I106" t="s">
        <v>138</v>
      </c>
      <c r="J106" t="s">
        <v>14</v>
      </c>
      <c r="K106" t="s">
        <v>32</v>
      </c>
      <c r="L106" t="s">
        <v>109</v>
      </c>
      <c r="M106" t="s">
        <v>16</v>
      </c>
      <c r="N106" t="s">
        <v>20</v>
      </c>
      <c r="O106" t="s">
        <v>43</v>
      </c>
      <c r="P106" s="34">
        <f t="shared" si="8"/>
        <v>6.5856481451191939E-3</v>
      </c>
      <c r="Q106" s="37">
        <f t="shared" si="9"/>
        <v>3.8564699074049713</v>
      </c>
      <c r="R106" s="25" t="str">
        <f t="shared" si="10"/>
        <v>TRUE</v>
      </c>
      <c r="S106" s="27" t="str">
        <f t="shared" si="13"/>
        <v>F</v>
      </c>
      <c r="T106" s="25" t="str">
        <f t="shared" si="14"/>
        <v>T</v>
      </c>
    </row>
    <row r="107" spans="1:20" ht="15.75" customHeight="1" x14ac:dyDescent="0.25">
      <c r="A107" t="s">
        <v>773</v>
      </c>
      <c r="B107" t="s">
        <v>774</v>
      </c>
      <c r="C107" t="s">
        <v>775</v>
      </c>
      <c r="D107" t="s">
        <v>776</v>
      </c>
      <c r="E107" t="s">
        <v>777</v>
      </c>
      <c r="F107" t="s">
        <v>778</v>
      </c>
      <c r="G107" t="s">
        <v>12</v>
      </c>
      <c r="H107" t="s">
        <v>138</v>
      </c>
      <c r="I107" t="s">
        <v>138</v>
      </c>
      <c r="J107" t="s">
        <v>14</v>
      </c>
      <c r="K107" t="s">
        <v>111</v>
      </c>
      <c r="L107" t="s">
        <v>109</v>
      </c>
      <c r="M107" t="s">
        <v>16</v>
      </c>
      <c r="N107" t="s">
        <v>24</v>
      </c>
      <c r="O107" t="s">
        <v>43</v>
      </c>
      <c r="P107" s="34">
        <f t="shared" si="8"/>
        <v>0.62134259259619284</v>
      </c>
      <c r="Q107" s="37">
        <f t="shared" si="9"/>
        <v>4.6440162037033588</v>
      </c>
      <c r="R107" s="25" t="str">
        <f t="shared" si="10"/>
        <v>TRUE</v>
      </c>
      <c r="S107" s="27" t="str">
        <f t="shared" si="13"/>
        <v>F</v>
      </c>
      <c r="T107" s="25" t="str">
        <f t="shared" si="14"/>
        <v>T</v>
      </c>
    </row>
    <row r="108" spans="1:20" ht="15.75" customHeight="1" x14ac:dyDescent="0.25">
      <c r="A108" t="s">
        <v>779</v>
      </c>
      <c r="B108" t="s">
        <v>780</v>
      </c>
      <c r="C108" t="s">
        <v>781</v>
      </c>
      <c r="D108" t="s">
        <v>782</v>
      </c>
      <c r="E108" t="s">
        <v>783</v>
      </c>
      <c r="F108" t="s">
        <v>784</v>
      </c>
      <c r="G108" t="s">
        <v>12</v>
      </c>
      <c r="H108" t="s">
        <v>139</v>
      </c>
      <c r="I108" t="s">
        <v>139</v>
      </c>
      <c r="J108" t="s">
        <v>136</v>
      </c>
      <c r="K108" t="s">
        <v>32</v>
      </c>
      <c r="L108" t="s">
        <v>109</v>
      </c>
      <c r="M108" t="s">
        <v>16</v>
      </c>
      <c r="N108" t="s">
        <v>34</v>
      </c>
      <c r="O108" t="s">
        <v>88</v>
      </c>
      <c r="P108" s="34">
        <f t="shared" si="8"/>
        <v>0.53364583333313931</v>
      </c>
      <c r="Q108" s="37">
        <f t="shared" si="9"/>
        <v>3.5821180555576575</v>
      </c>
      <c r="R108" s="25" t="str">
        <f t="shared" si="10"/>
        <v>TRUE</v>
      </c>
      <c r="S108" s="27" t="str">
        <f t="shared" si="13"/>
        <v>F</v>
      </c>
      <c r="T108" s="25" t="str">
        <f t="shared" si="14"/>
        <v>T</v>
      </c>
    </row>
    <row r="109" spans="1:20" ht="15.75" customHeight="1" x14ac:dyDescent="0.25">
      <c r="A109" t="s">
        <v>785</v>
      </c>
      <c r="B109" t="s">
        <v>786</v>
      </c>
      <c r="C109" t="s">
        <v>787</v>
      </c>
      <c r="D109" t="s">
        <v>788</v>
      </c>
      <c r="E109" t="s">
        <v>789</v>
      </c>
      <c r="F109" t="s">
        <v>790</v>
      </c>
      <c r="G109" t="s">
        <v>12</v>
      </c>
      <c r="H109" t="s">
        <v>139</v>
      </c>
      <c r="I109" t="s">
        <v>139</v>
      </c>
      <c r="J109" t="s">
        <v>136</v>
      </c>
      <c r="K109" t="s">
        <v>32</v>
      </c>
      <c r="L109" t="s">
        <v>109</v>
      </c>
      <c r="M109" t="s">
        <v>16</v>
      </c>
      <c r="N109" t="s">
        <v>34</v>
      </c>
      <c r="O109" t="s">
        <v>89</v>
      </c>
      <c r="P109" s="34">
        <f t="shared" si="8"/>
        <v>2.099537036701804E-2</v>
      </c>
      <c r="Q109" s="37">
        <f t="shared" si="9"/>
        <v>3.0355439814811689</v>
      </c>
      <c r="R109" s="25" t="str">
        <f t="shared" si="10"/>
        <v>TRUE</v>
      </c>
      <c r="S109" s="27" t="str">
        <f t="shared" si="13"/>
        <v>T</v>
      </c>
      <c r="T109" s="25" t="str">
        <f t="shared" si="14"/>
        <v>T</v>
      </c>
    </row>
    <row r="110" spans="1:20" ht="15.75" customHeight="1" x14ac:dyDescent="0.25">
      <c r="A110" t="s">
        <v>791</v>
      </c>
      <c r="B110" t="s">
        <v>792</v>
      </c>
      <c r="C110" t="s">
        <v>793</v>
      </c>
      <c r="D110" t="s">
        <v>794</v>
      </c>
      <c r="E110" t="s">
        <v>795</v>
      </c>
      <c r="F110" t="s">
        <v>796</v>
      </c>
      <c r="G110" t="s">
        <v>12</v>
      </c>
      <c r="H110" t="s">
        <v>147</v>
      </c>
      <c r="I110" t="s">
        <v>147</v>
      </c>
      <c r="J110" t="s">
        <v>141</v>
      </c>
      <c r="K110" t="s">
        <v>110</v>
      </c>
      <c r="L110" t="s">
        <v>135</v>
      </c>
      <c r="M110" t="s">
        <v>16</v>
      </c>
      <c r="N110" t="s">
        <v>35</v>
      </c>
      <c r="O110" t="s">
        <v>43</v>
      </c>
      <c r="P110" s="34">
        <f t="shared" si="8"/>
        <v>9.4398148146865424E-2</v>
      </c>
      <c r="Q110" s="37">
        <f t="shared" si="9"/>
        <v>1.1787152777833398</v>
      </c>
      <c r="R110" s="25" t="str">
        <f t="shared" si="10"/>
        <v>TRUE</v>
      </c>
      <c r="S110" s="27" t="str">
        <f t="shared" si="13"/>
        <v>T</v>
      </c>
      <c r="T110" s="25" t="str">
        <f t="shared" si="14"/>
        <v>F</v>
      </c>
    </row>
    <row r="111" spans="1:20" ht="15.75" customHeight="1" x14ac:dyDescent="0.25">
      <c r="A111" t="s">
        <v>797</v>
      </c>
      <c r="B111" t="s">
        <v>798</v>
      </c>
      <c r="C111" t="s">
        <v>799</v>
      </c>
      <c r="D111" t="s">
        <v>800</v>
      </c>
      <c r="E111" t="s">
        <v>801</v>
      </c>
      <c r="F111" t="s">
        <v>802</v>
      </c>
      <c r="G111" t="s">
        <v>12</v>
      </c>
      <c r="H111" t="s">
        <v>139</v>
      </c>
      <c r="I111" t="s">
        <v>139</v>
      </c>
      <c r="J111" t="s">
        <v>136</v>
      </c>
      <c r="K111" t="s">
        <v>111</v>
      </c>
      <c r="L111" t="s">
        <v>109</v>
      </c>
      <c r="M111" t="s">
        <v>16</v>
      </c>
      <c r="N111" t="s">
        <v>17</v>
      </c>
      <c r="O111" t="s">
        <v>157</v>
      </c>
      <c r="P111" s="34">
        <f t="shared" si="8"/>
        <v>0.12439814814570127</v>
      </c>
      <c r="Q111" s="37">
        <f t="shared" si="9"/>
        <v>4.9767476851848187</v>
      </c>
      <c r="R111" s="25" t="str">
        <f t="shared" si="10"/>
        <v>TRUE</v>
      </c>
      <c r="S111" s="27" t="str">
        <f t="shared" si="13"/>
        <v>T</v>
      </c>
      <c r="T111" s="25" t="str">
        <f t="shared" si="14"/>
        <v>F</v>
      </c>
    </row>
    <row r="112" spans="1:20" ht="15.75" x14ac:dyDescent="0.25">
      <c r="A112" t="s">
        <v>803</v>
      </c>
      <c r="B112" t="s">
        <v>804</v>
      </c>
      <c r="C112" t="s">
        <v>805</v>
      </c>
      <c r="D112" t="s">
        <v>806</v>
      </c>
      <c r="E112" t="s">
        <v>807</v>
      </c>
      <c r="F112" t="s">
        <v>808</v>
      </c>
      <c r="G112" t="s">
        <v>12</v>
      </c>
      <c r="H112" t="s">
        <v>117</v>
      </c>
      <c r="I112" t="s">
        <v>13</v>
      </c>
      <c r="J112" t="s">
        <v>143</v>
      </c>
      <c r="K112" t="s">
        <v>15</v>
      </c>
      <c r="L112" t="s">
        <v>109</v>
      </c>
      <c r="M112" t="s">
        <v>16</v>
      </c>
      <c r="N112" t="s">
        <v>25</v>
      </c>
      <c r="O112" t="s">
        <v>85</v>
      </c>
      <c r="P112" s="34">
        <f t="shared" si="8"/>
        <v>3.8634259261016268E-2</v>
      </c>
      <c r="Q112" s="37">
        <f t="shared" si="9"/>
        <v>0.27013888888905058</v>
      </c>
      <c r="R112" s="25" t="str">
        <f t="shared" si="10"/>
        <v>TRUE</v>
      </c>
      <c r="S112" s="27" t="str">
        <f t="shared" si="13"/>
        <v>T</v>
      </c>
      <c r="T112" s="25" t="str">
        <f t="shared" si="14"/>
        <v>T</v>
      </c>
    </row>
    <row r="113" spans="1:20" ht="15.75" customHeight="1" x14ac:dyDescent="0.25">
      <c r="A113" t="s">
        <v>809</v>
      </c>
      <c r="B113" t="s">
        <v>810</v>
      </c>
      <c r="C113" t="s">
        <v>811</v>
      </c>
      <c r="D113" t="s">
        <v>812</v>
      </c>
      <c r="E113" t="s">
        <v>813</v>
      </c>
      <c r="F113" t="s">
        <v>814</v>
      </c>
      <c r="G113" t="s">
        <v>12</v>
      </c>
      <c r="H113" t="s">
        <v>117</v>
      </c>
      <c r="I113" t="s">
        <v>13</v>
      </c>
      <c r="J113" t="s">
        <v>143</v>
      </c>
      <c r="K113" t="s">
        <v>15</v>
      </c>
      <c r="L113" t="s">
        <v>109</v>
      </c>
      <c r="M113" t="s">
        <v>16</v>
      </c>
      <c r="N113" t="s">
        <v>25</v>
      </c>
      <c r="O113" t="s">
        <v>85</v>
      </c>
      <c r="P113" s="34">
        <f t="shared" si="8"/>
        <v>3.5289351857500151E-2</v>
      </c>
      <c r="Q113" s="37">
        <f t="shared" si="9"/>
        <v>0.26644675926218042</v>
      </c>
      <c r="R113" s="25" t="str">
        <f t="shared" si="10"/>
        <v>TRUE</v>
      </c>
      <c r="S113" s="27" t="str">
        <f t="shared" si="13"/>
        <v>T</v>
      </c>
      <c r="T113" s="25" t="str">
        <f t="shared" si="14"/>
        <v>T</v>
      </c>
    </row>
    <row r="114" spans="1:20" ht="15.75" customHeight="1" x14ac:dyDescent="0.25">
      <c r="A114" t="s">
        <v>815</v>
      </c>
      <c r="B114" t="s">
        <v>816</v>
      </c>
      <c r="C114" t="s">
        <v>817</v>
      </c>
      <c r="D114" t="s">
        <v>818</v>
      </c>
      <c r="E114" t="s">
        <v>819</v>
      </c>
      <c r="F114" t="s">
        <v>820</v>
      </c>
      <c r="G114" t="s">
        <v>12</v>
      </c>
      <c r="H114" t="s">
        <v>147</v>
      </c>
      <c r="I114" t="s">
        <v>147</v>
      </c>
      <c r="J114" t="s">
        <v>141</v>
      </c>
      <c r="K114" t="s">
        <v>111</v>
      </c>
      <c r="L114" t="s">
        <v>135</v>
      </c>
      <c r="M114" t="s">
        <v>16</v>
      </c>
      <c r="N114" t="s">
        <v>20</v>
      </c>
      <c r="O114" t="s">
        <v>43</v>
      </c>
      <c r="P114" s="34">
        <f t="shared" si="8"/>
        <v>2.9328703698411118E-2</v>
      </c>
      <c r="Q114" s="37">
        <f t="shared" si="9"/>
        <v>4.1679629629579722</v>
      </c>
      <c r="R114" s="25" t="str">
        <f t="shared" si="10"/>
        <v>TRUE</v>
      </c>
      <c r="S114" s="27" t="str">
        <f t="shared" si="13"/>
        <v>T</v>
      </c>
      <c r="T114" s="25" t="str">
        <f t="shared" si="14"/>
        <v>T</v>
      </c>
    </row>
    <row r="115" spans="1:20" ht="15.75" customHeight="1" x14ac:dyDescent="0.25">
      <c r="A115" t="s">
        <v>821</v>
      </c>
      <c r="B115" t="s">
        <v>822</v>
      </c>
      <c r="C115" t="s">
        <v>823</v>
      </c>
      <c r="D115" t="s">
        <v>824</v>
      </c>
      <c r="E115" t="s">
        <v>825</v>
      </c>
      <c r="F115" t="s">
        <v>826</v>
      </c>
      <c r="G115" t="s">
        <v>12</v>
      </c>
      <c r="H115" t="s">
        <v>137</v>
      </c>
      <c r="I115" t="s">
        <v>137</v>
      </c>
      <c r="J115" t="s">
        <v>136</v>
      </c>
      <c r="K115" t="s">
        <v>110</v>
      </c>
      <c r="L115" t="s">
        <v>109</v>
      </c>
      <c r="M115" t="s">
        <v>16</v>
      </c>
      <c r="N115" t="s">
        <v>20</v>
      </c>
      <c r="O115" t="s">
        <v>43</v>
      </c>
      <c r="P115" s="34">
        <f t="shared" si="8"/>
        <v>8.3217592618893832E-3</v>
      </c>
      <c r="Q115" s="37">
        <f t="shared" si="9"/>
        <v>1.2162847222280107</v>
      </c>
      <c r="R115" s="25" t="str">
        <f t="shared" si="10"/>
        <v>TRUE</v>
      </c>
      <c r="S115" s="27" t="str">
        <f t="shared" si="13"/>
        <v>T</v>
      </c>
      <c r="T115" s="25" t="str">
        <f t="shared" si="14"/>
        <v>T</v>
      </c>
    </row>
    <row r="116" spans="1:20" ht="15.75" customHeight="1" x14ac:dyDescent="0.25">
      <c r="A116" t="s">
        <v>827</v>
      </c>
      <c r="B116" t="s">
        <v>828</v>
      </c>
      <c r="C116" t="s">
        <v>829</v>
      </c>
      <c r="D116" t="s">
        <v>830</v>
      </c>
      <c r="E116" t="s">
        <v>831</v>
      </c>
      <c r="F116" t="s">
        <v>832</v>
      </c>
      <c r="G116" t="s">
        <v>12</v>
      </c>
      <c r="H116" t="s">
        <v>144</v>
      </c>
      <c r="I116" t="s">
        <v>142</v>
      </c>
      <c r="J116" t="s">
        <v>148</v>
      </c>
      <c r="K116" t="s">
        <v>110</v>
      </c>
      <c r="L116" t="s">
        <v>109</v>
      </c>
      <c r="M116" t="s">
        <v>16</v>
      </c>
      <c r="N116" t="s">
        <v>39</v>
      </c>
      <c r="O116" t="s">
        <v>43</v>
      </c>
      <c r="P116" s="34">
        <f t="shared" si="8"/>
        <v>3.9351851592073217E-4</v>
      </c>
      <c r="Q116" s="37">
        <f t="shared" si="9"/>
        <v>2.994594907402643</v>
      </c>
      <c r="R116" s="25" t="str">
        <f t="shared" si="10"/>
        <v>TRUE</v>
      </c>
      <c r="S116" s="27" t="str">
        <f t="shared" si="13"/>
        <v>T</v>
      </c>
      <c r="T116" s="25" t="str">
        <f t="shared" si="14"/>
        <v>T</v>
      </c>
    </row>
    <row r="117" spans="1:20" ht="15.75" customHeight="1" x14ac:dyDescent="0.25">
      <c r="A117" t="s">
        <v>833</v>
      </c>
      <c r="B117" t="s">
        <v>834</v>
      </c>
      <c r="C117" t="s">
        <v>835</v>
      </c>
      <c r="D117" t="s">
        <v>836</v>
      </c>
      <c r="E117" t="s">
        <v>837</v>
      </c>
      <c r="F117" t="s">
        <v>838</v>
      </c>
      <c r="G117" t="s">
        <v>12</v>
      </c>
      <c r="H117" t="s">
        <v>139</v>
      </c>
      <c r="I117" t="s">
        <v>139</v>
      </c>
      <c r="J117" t="s">
        <v>136</v>
      </c>
      <c r="K117" t="s">
        <v>111</v>
      </c>
      <c r="L117" t="s">
        <v>109</v>
      </c>
      <c r="M117" t="s">
        <v>16</v>
      </c>
      <c r="N117" t="s">
        <v>20</v>
      </c>
      <c r="O117" t="s">
        <v>91</v>
      </c>
      <c r="P117" s="34">
        <f t="shared" si="8"/>
        <v>2.7569444442633539E-2</v>
      </c>
      <c r="Q117" s="37">
        <f t="shared" si="9"/>
        <v>4.7591666666703532</v>
      </c>
      <c r="R117" s="25" t="str">
        <f t="shared" si="10"/>
        <v>TRUE</v>
      </c>
      <c r="S117" s="27" t="str">
        <f t="shared" si="13"/>
        <v>T</v>
      </c>
      <c r="T117" s="25" t="str">
        <f t="shared" si="14"/>
        <v>T</v>
      </c>
    </row>
    <row r="118" spans="1:20" ht="15.75" customHeight="1" x14ac:dyDescent="0.25">
      <c r="A118" t="s">
        <v>839</v>
      </c>
      <c r="B118" t="s">
        <v>840</v>
      </c>
      <c r="C118" t="s">
        <v>841</v>
      </c>
      <c r="D118" t="s">
        <v>842</v>
      </c>
      <c r="E118" t="s">
        <v>843</v>
      </c>
      <c r="F118" t="s">
        <v>844</v>
      </c>
      <c r="G118" t="s">
        <v>12</v>
      </c>
      <c r="H118" t="s">
        <v>149</v>
      </c>
      <c r="I118" t="s">
        <v>149</v>
      </c>
      <c r="J118" t="s">
        <v>141</v>
      </c>
      <c r="K118" t="s">
        <v>110</v>
      </c>
      <c r="L118" t="s">
        <v>109</v>
      </c>
      <c r="M118" t="s">
        <v>16</v>
      </c>
      <c r="N118" t="s">
        <v>27</v>
      </c>
      <c r="O118" t="s">
        <v>43</v>
      </c>
      <c r="P118" s="34">
        <f t="shared" si="8"/>
        <v>2.1828703705978114E-2</v>
      </c>
      <c r="Q118" s="37">
        <f t="shared" si="9"/>
        <v>2.7883101851839456</v>
      </c>
      <c r="R118" s="25" t="str">
        <f t="shared" si="10"/>
        <v>TRUE</v>
      </c>
      <c r="S118" s="27" t="str">
        <f t="shared" si="13"/>
        <v>T</v>
      </c>
      <c r="T118" s="25" t="str">
        <f t="shared" si="14"/>
        <v>T</v>
      </c>
    </row>
    <row r="119" spans="1:20" ht="15.75" customHeight="1" x14ac:dyDescent="0.25">
      <c r="A119" t="s">
        <v>845</v>
      </c>
      <c r="B119" t="s">
        <v>846</v>
      </c>
      <c r="C119" t="s">
        <v>847</v>
      </c>
      <c r="D119" t="s">
        <v>848</v>
      </c>
      <c r="E119" t="s">
        <v>849</v>
      </c>
      <c r="F119" t="s">
        <v>850</v>
      </c>
      <c r="G119" t="s">
        <v>12</v>
      </c>
      <c r="H119" t="s">
        <v>117</v>
      </c>
      <c r="I119" t="s">
        <v>13</v>
      </c>
      <c r="J119" t="s">
        <v>143</v>
      </c>
      <c r="K119" t="s">
        <v>15</v>
      </c>
      <c r="L119" t="s">
        <v>109</v>
      </c>
      <c r="M119" t="s">
        <v>16</v>
      </c>
      <c r="N119" t="s">
        <v>35</v>
      </c>
      <c r="O119" t="s">
        <v>851</v>
      </c>
      <c r="P119" s="34">
        <f t="shared" si="8"/>
        <v>9.9537037021946162E-4</v>
      </c>
      <c r="Q119" s="37">
        <f t="shared" si="9"/>
        <v>2.0254629635019228E-3</v>
      </c>
      <c r="R119" s="25" t="str">
        <f t="shared" si="10"/>
        <v>TRUE</v>
      </c>
      <c r="S119" s="27" t="str">
        <f t="shared" si="13"/>
        <v>F</v>
      </c>
      <c r="T119" s="25" t="str">
        <f t="shared" si="14"/>
        <v>T</v>
      </c>
    </row>
    <row r="120" spans="1:20" ht="15.75" customHeight="1" x14ac:dyDescent="0.25">
      <c r="A120" t="s">
        <v>852</v>
      </c>
      <c r="B120" t="s">
        <v>853</v>
      </c>
      <c r="C120" t="s">
        <v>854</v>
      </c>
      <c r="D120" t="s">
        <v>855</v>
      </c>
      <c r="E120" t="s">
        <v>856</v>
      </c>
      <c r="F120" t="s">
        <v>857</v>
      </c>
      <c r="G120" t="s">
        <v>12</v>
      </c>
      <c r="H120" t="s">
        <v>139</v>
      </c>
      <c r="I120" t="s">
        <v>139</v>
      </c>
      <c r="J120" t="s">
        <v>136</v>
      </c>
      <c r="K120" t="s">
        <v>32</v>
      </c>
      <c r="L120" t="s">
        <v>109</v>
      </c>
      <c r="M120" t="s">
        <v>16</v>
      </c>
      <c r="N120" t="s">
        <v>34</v>
      </c>
      <c r="O120" t="s">
        <v>92</v>
      </c>
      <c r="P120" s="34">
        <f t="shared" si="8"/>
        <v>2.5462962948950008E-3</v>
      </c>
      <c r="Q120" s="37">
        <f t="shared" si="9"/>
        <v>3.9791203703716747</v>
      </c>
      <c r="R120" s="25" t="str">
        <f t="shared" si="10"/>
        <v>TRUE</v>
      </c>
      <c r="S120" s="27" t="str">
        <f t="shared" si="13"/>
        <v>T</v>
      </c>
      <c r="T120" s="25" t="str">
        <f t="shared" si="14"/>
        <v>T</v>
      </c>
    </row>
    <row r="121" spans="1:20" ht="15.75" x14ac:dyDescent="0.25">
      <c r="A121" t="s">
        <v>858</v>
      </c>
      <c r="B121" t="s">
        <v>859</v>
      </c>
      <c r="C121" t="s">
        <v>860</v>
      </c>
      <c r="D121" t="s">
        <v>861</v>
      </c>
      <c r="E121" t="s">
        <v>862</v>
      </c>
      <c r="F121" t="s">
        <v>863</v>
      </c>
      <c r="G121" t="s">
        <v>12</v>
      </c>
      <c r="H121" t="s">
        <v>132</v>
      </c>
      <c r="I121" t="s">
        <v>132</v>
      </c>
      <c r="J121" t="s">
        <v>141</v>
      </c>
      <c r="K121" t="s">
        <v>111</v>
      </c>
      <c r="L121" t="s">
        <v>109</v>
      </c>
      <c r="M121" t="s">
        <v>16</v>
      </c>
      <c r="N121" t="s">
        <v>35</v>
      </c>
      <c r="O121" t="s">
        <v>85</v>
      </c>
      <c r="P121" s="34">
        <f t="shared" si="8"/>
        <v>2.0833333110203966E-4</v>
      </c>
      <c r="Q121" s="37">
        <f t="shared" si="9"/>
        <v>4.077916666668898</v>
      </c>
      <c r="R121" s="25" t="str">
        <f t="shared" si="10"/>
        <v>TRUE</v>
      </c>
      <c r="S121" s="27" t="str">
        <f t="shared" si="13"/>
        <v>T</v>
      </c>
      <c r="T121" s="25" t="str">
        <f t="shared" si="14"/>
        <v>T</v>
      </c>
    </row>
    <row r="122" spans="1:20" ht="15.75" customHeight="1" x14ac:dyDescent="0.25">
      <c r="A122" t="s">
        <v>864</v>
      </c>
      <c r="B122" t="s">
        <v>865</v>
      </c>
      <c r="C122" t="s">
        <v>860</v>
      </c>
      <c r="D122" t="s">
        <v>866</v>
      </c>
      <c r="E122" t="s">
        <v>867</v>
      </c>
      <c r="F122" t="s">
        <v>868</v>
      </c>
      <c r="G122" t="s">
        <v>12</v>
      </c>
      <c r="H122" t="s">
        <v>132</v>
      </c>
      <c r="I122" t="s">
        <v>132</v>
      </c>
      <c r="J122" t="s">
        <v>141</v>
      </c>
      <c r="K122" t="s">
        <v>111</v>
      </c>
      <c r="L122" t="s">
        <v>109</v>
      </c>
      <c r="M122" t="s">
        <v>16</v>
      </c>
      <c r="N122" t="s">
        <v>35</v>
      </c>
      <c r="O122" t="s">
        <v>85</v>
      </c>
      <c r="P122" s="34">
        <f t="shared" si="8"/>
        <v>1.152777778042946E-2</v>
      </c>
      <c r="Q122" s="37">
        <f t="shared" si="9"/>
        <v>4.0775810185223236</v>
      </c>
      <c r="R122" s="25" t="str">
        <f t="shared" si="10"/>
        <v>TRUE</v>
      </c>
      <c r="S122" s="30" t="s">
        <v>115</v>
      </c>
      <c r="T122" s="25" t="str">
        <f t="shared" si="14"/>
        <v>T</v>
      </c>
    </row>
    <row r="123" spans="1:20" ht="15.75" customHeight="1" x14ac:dyDescent="0.25">
      <c r="A123" t="s">
        <v>869</v>
      </c>
      <c r="B123" t="s">
        <v>870</v>
      </c>
      <c r="C123" t="s">
        <v>871</v>
      </c>
      <c r="D123" t="s">
        <v>872</v>
      </c>
      <c r="E123" t="s">
        <v>873</v>
      </c>
      <c r="F123" t="s">
        <v>874</v>
      </c>
      <c r="G123" t="s">
        <v>12</v>
      </c>
      <c r="H123" t="s">
        <v>144</v>
      </c>
      <c r="I123" t="s">
        <v>142</v>
      </c>
      <c r="J123" t="s">
        <v>148</v>
      </c>
      <c r="K123" t="s">
        <v>15</v>
      </c>
      <c r="L123" t="s">
        <v>109</v>
      </c>
      <c r="M123" t="s">
        <v>16</v>
      </c>
      <c r="N123" t="s">
        <v>18</v>
      </c>
      <c r="O123" t="s">
        <v>43</v>
      </c>
      <c r="P123" s="34">
        <f t="shared" si="8"/>
        <v>1.4074074075324461E-2</v>
      </c>
      <c r="Q123" s="37">
        <f t="shared" si="9"/>
        <v>1.9913078703684732</v>
      </c>
      <c r="R123" s="25" t="str">
        <f t="shared" si="10"/>
        <v>TRUE</v>
      </c>
      <c r="S123" s="27" t="str">
        <f>IF(AND(HOUR(D123)&gt;=8, HOUR(D123)&lt;16),"T","F")</f>
        <v>T</v>
      </c>
      <c r="T123" s="29" t="s">
        <v>116</v>
      </c>
    </row>
    <row r="124" spans="1:20" ht="15.75" x14ac:dyDescent="0.25">
      <c r="A124" t="s">
        <v>875</v>
      </c>
      <c r="B124" t="s">
        <v>876</v>
      </c>
      <c r="C124" t="s">
        <v>877</v>
      </c>
      <c r="D124" t="s">
        <v>878</v>
      </c>
      <c r="E124" t="s">
        <v>879</v>
      </c>
      <c r="F124" t="s">
        <v>880</v>
      </c>
      <c r="G124" t="s">
        <v>12</v>
      </c>
      <c r="H124" t="s">
        <v>132</v>
      </c>
      <c r="I124" t="s">
        <v>132</v>
      </c>
      <c r="J124" t="s">
        <v>141</v>
      </c>
      <c r="K124" t="s">
        <v>111</v>
      </c>
      <c r="L124" t="s">
        <v>109</v>
      </c>
      <c r="M124" t="s">
        <v>16</v>
      </c>
      <c r="N124" t="s">
        <v>41</v>
      </c>
      <c r="O124" t="s">
        <v>162</v>
      </c>
      <c r="P124" s="34">
        <f t="shared" si="8"/>
        <v>9.7222222393611446E-4</v>
      </c>
      <c r="Q124" s="37">
        <f t="shared" si="9"/>
        <v>4.982141203705396</v>
      </c>
      <c r="R124" s="25" t="str">
        <f t="shared" si="10"/>
        <v>TRUE</v>
      </c>
      <c r="S124" s="27" t="str">
        <f>IF(AND(HOUR(D124)&gt;=8, HOUR(D124)&lt;16),"T","F")</f>
        <v>T</v>
      </c>
      <c r="T124" s="29" t="s">
        <v>116</v>
      </c>
    </row>
    <row r="125" spans="1:20" ht="15.75" customHeight="1" x14ac:dyDescent="0.25">
      <c r="A125" t="s">
        <v>881</v>
      </c>
      <c r="B125" t="s">
        <v>882</v>
      </c>
      <c r="C125" t="s">
        <v>883</v>
      </c>
      <c r="D125" t="s">
        <v>884</v>
      </c>
      <c r="E125" t="s">
        <v>885</v>
      </c>
      <c r="F125" t="s">
        <v>886</v>
      </c>
      <c r="G125" t="s">
        <v>12</v>
      </c>
      <c r="H125" t="s">
        <v>149</v>
      </c>
      <c r="I125" t="s">
        <v>149</v>
      </c>
      <c r="J125" t="s">
        <v>141</v>
      </c>
      <c r="K125" t="s">
        <v>111</v>
      </c>
      <c r="L125" t="s">
        <v>109</v>
      </c>
      <c r="M125" t="s">
        <v>16</v>
      </c>
      <c r="N125" t="s">
        <v>34</v>
      </c>
      <c r="O125" t="s">
        <v>43</v>
      </c>
      <c r="P125" s="34">
        <f t="shared" si="8"/>
        <v>3.2210648147156462E-2</v>
      </c>
      <c r="Q125" s="37">
        <f t="shared" si="9"/>
        <v>3.429236111107457</v>
      </c>
      <c r="R125" s="25" t="str">
        <f t="shared" si="10"/>
        <v>TRUE</v>
      </c>
      <c r="S125" s="27" t="str">
        <f>IF(AND(HOUR(D125)&gt;=8, HOUR(D125)&lt;16),"T","F")</f>
        <v>T</v>
      </c>
      <c r="T125" s="29" t="s">
        <v>116</v>
      </c>
    </row>
    <row r="126" spans="1:20" ht="15.75" customHeight="1" x14ac:dyDescent="0.25">
      <c r="A126" t="s">
        <v>887</v>
      </c>
      <c r="B126" t="s">
        <v>888</v>
      </c>
      <c r="C126" t="s">
        <v>889</v>
      </c>
      <c r="D126" t="s">
        <v>890</v>
      </c>
      <c r="E126" t="s">
        <v>891</v>
      </c>
      <c r="F126" t="s">
        <v>892</v>
      </c>
      <c r="G126" t="s">
        <v>12</v>
      </c>
      <c r="H126" t="s">
        <v>147</v>
      </c>
      <c r="I126" t="s">
        <v>147</v>
      </c>
      <c r="J126" t="s">
        <v>141</v>
      </c>
      <c r="K126" t="s">
        <v>15</v>
      </c>
      <c r="L126" t="s">
        <v>109</v>
      </c>
      <c r="M126" t="s">
        <v>16</v>
      </c>
      <c r="N126" t="s">
        <v>34</v>
      </c>
      <c r="O126" t="s">
        <v>43</v>
      </c>
      <c r="P126" s="34">
        <f t="shared" si="8"/>
        <v>8.1944444464170374E-3</v>
      </c>
      <c r="Q126" s="37">
        <f t="shared" si="9"/>
        <v>0.98188657407445135</v>
      </c>
      <c r="R126" s="25" t="str">
        <f t="shared" si="10"/>
        <v>TRUE</v>
      </c>
      <c r="S126" s="30" t="s">
        <v>115</v>
      </c>
      <c r="T126" s="25" t="str">
        <f t="shared" ref="T126:T157" si="15">IF(OR(P126&lt;=0.0799,S126="F"),"T","F")</f>
        <v>T</v>
      </c>
    </row>
    <row r="127" spans="1:20" ht="15.75" customHeight="1" x14ac:dyDescent="0.25">
      <c r="A127" t="s">
        <v>893</v>
      </c>
      <c r="B127" t="s">
        <v>894</v>
      </c>
      <c r="C127" t="s">
        <v>895</v>
      </c>
      <c r="D127" t="s">
        <v>896</v>
      </c>
      <c r="E127" t="s">
        <v>897</v>
      </c>
      <c r="F127" t="s">
        <v>898</v>
      </c>
      <c r="G127" t="s">
        <v>12</v>
      </c>
      <c r="H127" t="s">
        <v>138</v>
      </c>
      <c r="I127" t="s">
        <v>138</v>
      </c>
      <c r="J127" t="s">
        <v>14</v>
      </c>
      <c r="K127" t="s">
        <v>15</v>
      </c>
      <c r="L127" t="s">
        <v>109</v>
      </c>
      <c r="M127" t="s">
        <v>16</v>
      </c>
      <c r="N127" t="s">
        <v>35</v>
      </c>
      <c r="O127" t="s">
        <v>43</v>
      </c>
      <c r="P127" s="34">
        <f t="shared" si="8"/>
        <v>1.4930555553291924E-3</v>
      </c>
      <c r="Q127" s="37">
        <f t="shared" si="9"/>
        <v>0.92789351852115942</v>
      </c>
      <c r="R127" s="25" t="str">
        <f t="shared" si="10"/>
        <v>TRUE</v>
      </c>
      <c r="S127" s="30" t="s">
        <v>115</v>
      </c>
      <c r="T127" s="25" t="str">
        <f t="shared" si="15"/>
        <v>T</v>
      </c>
    </row>
    <row r="128" spans="1:20" ht="15.75" customHeight="1" x14ac:dyDescent="0.25">
      <c r="A128" t="s">
        <v>899</v>
      </c>
      <c r="B128" t="s">
        <v>900</v>
      </c>
      <c r="C128" t="s">
        <v>901</v>
      </c>
      <c r="D128" t="s">
        <v>902</v>
      </c>
      <c r="E128" t="s">
        <v>903</v>
      </c>
      <c r="F128" t="s">
        <v>904</v>
      </c>
      <c r="G128" t="s">
        <v>12</v>
      </c>
      <c r="H128" t="s">
        <v>139</v>
      </c>
      <c r="I128" t="s">
        <v>139</v>
      </c>
      <c r="J128" t="s">
        <v>136</v>
      </c>
      <c r="K128" t="s">
        <v>32</v>
      </c>
      <c r="L128" t="s">
        <v>109</v>
      </c>
      <c r="M128" t="s">
        <v>16</v>
      </c>
      <c r="N128" t="s">
        <v>45</v>
      </c>
      <c r="O128" t="s">
        <v>157</v>
      </c>
      <c r="P128" s="34">
        <f t="shared" si="8"/>
        <v>2.1099537036207039E-2</v>
      </c>
      <c r="Q128" s="37">
        <f t="shared" si="9"/>
        <v>2.9976388888899237</v>
      </c>
      <c r="R128" s="25" t="str">
        <f t="shared" si="10"/>
        <v>TRUE</v>
      </c>
      <c r="S128" s="27" t="str">
        <f t="shared" ref="S128:S172" si="16">IF(AND(HOUR(D128)&gt;=8, HOUR(D128)&lt;16),"T","F")</f>
        <v>T</v>
      </c>
      <c r="T128" s="25" t="str">
        <f t="shared" si="15"/>
        <v>T</v>
      </c>
    </row>
    <row r="129" spans="1:20" ht="15.75" customHeight="1" x14ac:dyDescent="0.25">
      <c r="A129" t="s">
        <v>905</v>
      </c>
      <c r="B129" t="s">
        <v>906</v>
      </c>
      <c r="C129" t="s">
        <v>907</v>
      </c>
      <c r="D129" t="s">
        <v>908</v>
      </c>
      <c r="E129" t="s">
        <v>909</v>
      </c>
      <c r="F129" t="s">
        <v>910</v>
      </c>
      <c r="G129" t="s">
        <v>12</v>
      </c>
      <c r="H129" t="s">
        <v>159</v>
      </c>
      <c r="I129" t="s">
        <v>159</v>
      </c>
      <c r="J129" t="s">
        <v>141</v>
      </c>
      <c r="K129" t="s">
        <v>15</v>
      </c>
      <c r="L129" t="s">
        <v>109</v>
      </c>
      <c r="M129" t="s">
        <v>16</v>
      </c>
      <c r="N129" t="s">
        <v>39</v>
      </c>
      <c r="O129" t="s">
        <v>43</v>
      </c>
      <c r="P129" s="34">
        <f t="shared" si="8"/>
        <v>1.9791666709352285E-3</v>
      </c>
      <c r="Q129" s="37">
        <f t="shared" si="9"/>
        <v>7.5949074074742384E-2</v>
      </c>
      <c r="R129" s="25" t="str">
        <f t="shared" si="10"/>
        <v>TRUE</v>
      </c>
      <c r="S129" s="27" t="str">
        <f t="shared" si="16"/>
        <v>T</v>
      </c>
      <c r="T129" s="25" t="str">
        <f t="shared" si="15"/>
        <v>T</v>
      </c>
    </row>
    <row r="130" spans="1:20" ht="15.75" customHeight="1" x14ac:dyDescent="0.25">
      <c r="A130" t="s">
        <v>911</v>
      </c>
      <c r="B130" t="s">
        <v>912</v>
      </c>
      <c r="C130" t="s">
        <v>913</v>
      </c>
      <c r="D130" t="s">
        <v>914</v>
      </c>
      <c r="E130" t="s">
        <v>915</v>
      </c>
      <c r="F130" t="s">
        <v>916</v>
      </c>
      <c r="G130" t="s">
        <v>12</v>
      </c>
      <c r="H130" t="s">
        <v>139</v>
      </c>
      <c r="I130" t="s">
        <v>139</v>
      </c>
      <c r="J130" t="s">
        <v>136</v>
      </c>
      <c r="K130" t="s">
        <v>32</v>
      </c>
      <c r="L130" t="s">
        <v>109</v>
      </c>
      <c r="M130" t="s">
        <v>155</v>
      </c>
      <c r="N130" t="s">
        <v>25</v>
      </c>
      <c r="O130" t="s">
        <v>87</v>
      </c>
      <c r="P130" s="34">
        <f t="shared" ref="P130:P193" si="17">E130-D130</f>
        <v>0.18814814814686542</v>
      </c>
      <c r="Q130" s="37">
        <f t="shared" ref="Q130:Q193" si="18">F130-D130</f>
        <v>2.9963657407424762</v>
      </c>
      <c r="R130" s="25" t="str">
        <f t="shared" ref="R130:R193" si="19">IF(OR(COUNTIF(K130,"*Rx*"),COUNTIF(K130,"*Rp*")),"FALSE","TRUE")</f>
        <v>TRUE</v>
      </c>
      <c r="S130" s="27" t="str">
        <f t="shared" si="16"/>
        <v>T</v>
      </c>
      <c r="T130" s="25" t="str">
        <f t="shared" si="15"/>
        <v>F</v>
      </c>
    </row>
    <row r="131" spans="1:20" ht="15.75" customHeight="1" x14ac:dyDescent="0.25">
      <c r="A131" t="s">
        <v>917</v>
      </c>
      <c r="B131" t="s">
        <v>918</v>
      </c>
      <c r="C131" t="s">
        <v>370</v>
      </c>
      <c r="D131" t="s">
        <v>919</v>
      </c>
      <c r="E131" t="s">
        <v>920</v>
      </c>
      <c r="F131" t="s">
        <v>921</v>
      </c>
      <c r="G131" t="s">
        <v>12</v>
      </c>
      <c r="H131" t="s">
        <v>138</v>
      </c>
      <c r="I131" t="s">
        <v>138</v>
      </c>
      <c r="J131" t="s">
        <v>14</v>
      </c>
      <c r="K131" t="s">
        <v>15</v>
      </c>
      <c r="L131" t="s">
        <v>109</v>
      </c>
      <c r="M131" t="s">
        <v>16</v>
      </c>
      <c r="N131" t="s">
        <v>24</v>
      </c>
      <c r="O131" t="s">
        <v>43</v>
      </c>
      <c r="P131" s="34">
        <f t="shared" si="17"/>
        <v>8.5069444467080757E-3</v>
      </c>
      <c r="Q131" s="37">
        <f t="shared" si="18"/>
        <v>0.99696759258949896</v>
      </c>
      <c r="R131" s="25" t="str">
        <f t="shared" si="19"/>
        <v>TRUE</v>
      </c>
      <c r="S131" s="27" t="str">
        <f t="shared" si="16"/>
        <v>F</v>
      </c>
      <c r="T131" s="25" t="str">
        <f t="shared" si="15"/>
        <v>T</v>
      </c>
    </row>
    <row r="132" spans="1:20" ht="15.75" x14ac:dyDescent="0.25">
      <c r="A132" t="s">
        <v>922</v>
      </c>
      <c r="B132" t="s">
        <v>923</v>
      </c>
      <c r="C132" t="s">
        <v>128</v>
      </c>
      <c r="D132" t="s">
        <v>924</v>
      </c>
      <c r="E132" t="s">
        <v>925</v>
      </c>
      <c r="F132" t="s">
        <v>926</v>
      </c>
      <c r="G132" t="s">
        <v>12</v>
      </c>
      <c r="H132" t="s">
        <v>132</v>
      </c>
      <c r="I132" t="s">
        <v>132</v>
      </c>
      <c r="J132" t="s">
        <v>141</v>
      </c>
      <c r="K132" t="s">
        <v>36</v>
      </c>
      <c r="L132" t="s">
        <v>109</v>
      </c>
      <c r="M132" t="s">
        <v>16</v>
      </c>
      <c r="N132" t="s">
        <v>35</v>
      </c>
      <c r="O132" t="s">
        <v>85</v>
      </c>
      <c r="P132" s="34">
        <f t="shared" si="17"/>
        <v>8.1481481538503431E-3</v>
      </c>
      <c r="Q132" s="37">
        <f t="shared" si="18"/>
        <v>5.1453703703737119</v>
      </c>
      <c r="R132" s="25" t="str">
        <f t="shared" si="19"/>
        <v>TRUE</v>
      </c>
      <c r="S132" s="27" t="str">
        <f t="shared" si="16"/>
        <v>T</v>
      </c>
      <c r="T132" s="25" t="str">
        <f t="shared" si="15"/>
        <v>T</v>
      </c>
    </row>
    <row r="133" spans="1:20" ht="15.75" customHeight="1" x14ac:dyDescent="0.25">
      <c r="A133" t="s">
        <v>927</v>
      </c>
      <c r="B133" t="s">
        <v>928</v>
      </c>
      <c r="C133" t="s">
        <v>929</v>
      </c>
      <c r="D133" t="s">
        <v>930</v>
      </c>
      <c r="E133" t="s">
        <v>931</v>
      </c>
      <c r="F133" t="s">
        <v>932</v>
      </c>
      <c r="G133" t="s">
        <v>12</v>
      </c>
      <c r="H133" t="s">
        <v>139</v>
      </c>
      <c r="I133" t="s">
        <v>139</v>
      </c>
      <c r="J133" t="s">
        <v>136</v>
      </c>
      <c r="K133" t="s">
        <v>110</v>
      </c>
      <c r="L133" t="s">
        <v>109</v>
      </c>
      <c r="M133" t="s">
        <v>16</v>
      </c>
      <c r="N133" t="s">
        <v>45</v>
      </c>
      <c r="O133" t="s">
        <v>91</v>
      </c>
      <c r="P133" s="34">
        <f t="shared" si="17"/>
        <v>6.0300925906631164E-3</v>
      </c>
      <c r="Q133" s="37">
        <f t="shared" si="18"/>
        <v>1.2787152777746087</v>
      </c>
      <c r="R133" s="25" t="str">
        <f t="shared" si="19"/>
        <v>TRUE</v>
      </c>
      <c r="S133" s="27" t="str">
        <f t="shared" si="16"/>
        <v>T</v>
      </c>
      <c r="T133" s="25" t="str">
        <f t="shared" si="15"/>
        <v>T</v>
      </c>
    </row>
    <row r="134" spans="1:20" ht="15.75" customHeight="1" x14ac:dyDescent="0.25">
      <c r="A134" t="s">
        <v>933</v>
      </c>
      <c r="B134" t="s">
        <v>934</v>
      </c>
      <c r="C134" t="s">
        <v>128</v>
      </c>
      <c r="D134" t="s">
        <v>935</v>
      </c>
      <c r="E134" t="s">
        <v>936</v>
      </c>
      <c r="F134" t="s">
        <v>937</v>
      </c>
      <c r="G134" t="s">
        <v>12</v>
      </c>
      <c r="H134" t="s">
        <v>132</v>
      </c>
      <c r="I134" t="s">
        <v>132</v>
      </c>
      <c r="J134" t="s">
        <v>141</v>
      </c>
      <c r="K134" t="s">
        <v>110</v>
      </c>
      <c r="L134" t="s">
        <v>109</v>
      </c>
      <c r="M134" t="s">
        <v>16</v>
      </c>
      <c r="N134" t="s">
        <v>35</v>
      </c>
      <c r="O134" t="s">
        <v>85</v>
      </c>
      <c r="P134" s="34">
        <f t="shared" si="17"/>
        <v>5.7777777779847383E-2</v>
      </c>
      <c r="Q134" s="37">
        <f t="shared" si="18"/>
        <v>1.1061111111121136</v>
      </c>
      <c r="R134" s="25" t="str">
        <f t="shared" si="19"/>
        <v>TRUE</v>
      </c>
      <c r="S134" s="27" t="str">
        <f t="shared" si="16"/>
        <v>T</v>
      </c>
      <c r="T134" s="25" t="str">
        <f t="shared" si="15"/>
        <v>T</v>
      </c>
    </row>
    <row r="135" spans="1:20" ht="15.75" customHeight="1" x14ac:dyDescent="0.25">
      <c r="A135" t="s">
        <v>938</v>
      </c>
      <c r="B135" t="s">
        <v>939</v>
      </c>
      <c r="C135" t="s">
        <v>940</v>
      </c>
      <c r="D135" t="s">
        <v>941</v>
      </c>
      <c r="E135" t="s">
        <v>942</v>
      </c>
      <c r="F135" t="s">
        <v>943</v>
      </c>
      <c r="G135" t="s">
        <v>12</v>
      </c>
      <c r="H135" t="s">
        <v>26</v>
      </c>
      <c r="I135" t="s">
        <v>26</v>
      </c>
      <c r="J135" t="s">
        <v>141</v>
      </c>
      <c r="K135" t="s">
        <v>36</v>
      </c>
      <c r="L135" t="s">
        <v>109</v>
      </c>
      <c r="M135" t="s">
        <v>16</v>
      </c>
      <c r="N135" t="s">
        <v>35</v>
      </c>
      <c r="O135" t="s">
        <v>91</v>
      </c>
      <c r="P135" s="34">
        <f t="shared" si="17"/>
        <v>2.6435185187438037E-2</v>
      </c>
      <c r="Q135" s="37">
        <f t="shared" si="18"/>
        <v>5.994942129633273</v>
      </c>
      <c r="R135" s="25" t="str">
        <f t="shared" si="19"/>
        <v>TRUE</v>
      </c>
      <c r="S135" s="27" t="str">
        <f t="shared" si="16"/>
        <v>T</v>
      </c>
      <c r="T135" s="25" t="str">
        <f t="shared" si="15"/>
        <v>T</v>
      </c>
    </row>
    <row r="136" spans="1:20" ht="15.75" customHeight="1" x14ac:dyDescent="0.25">
      <c r="A136" t="s">
        <v>944</v>
      </c>
      <c r="B136" t="s">
        <v>945</v>
      </c>
      <c r="C136" t="s">
        <v>946</v>
      </c>
      <c r="D136" t="s">
        <v>947</v>
      </c>
      <c r="E136" t="s">
        <v>948</v>
      </c>
      <c r="F136" t="s">
        <v>949</v>
      </c>
      <c r="G136" t="s">
        <v>12</v>
      </c>
      <c r="H136" t="s">
        <v>132</v>
      </c>
      <c r="I136" t="s">
        <v>132</v>
      </c>
      <c r="J136" t="s">
        <v>141</v>
      </c>
      <c r="K136" t="s">
        <v>36</v>
      </c>
      <c r="L136" t="s">
        <v>109</v>
      </c>
      <c r="M136" t="s">
        <v>16</v>
      </c>
      <c r="N136" t="s">
        <v>30</v>
      </c>
      <c r="O136" t="s">
        <v>90</v>
      </c>
      <c r="P136" s="34">
        <f t="shared" si="17"/>
        <v>1.841435184906004E-2</v>
      </c>
      <c r="Q136" s="37">
        <f t="shared" si="18"/>
        <v>5.091203703705105</v>
      </c>
      <c r="R136" s="25" t="str">
        <f t="shared" si="19"/>
        <v>TRUE</v>
      </c>
      <c r="S136" s="27" t="str">
        <f t="shared" si="16"/>
        <v>T</v>
      </c>
      <c r="T136" s="25" t="str">
        <f t="shared" si="15"/>
        <v>T</v>
      </c>
    </row>
    <row r="137" spans="1:20" ht="15.75" customHeight="1" x14ac:dyDescent="0.25">
      <c r="A137" t="s">
        <v>950</v>
      </c>
      <c r="B137" t="s">
        <v>951</v>
      </c>
      <c r="C137" t="s">
        <v>128</v>
      </c>
      <c r="D137" t="s">
        <v>952</v>
      </c>
      <c r="E137" t="s">
        <v>953</v>
      </c>
      <c r="F137" t="s">
        <v>954</v>
      </c>
      <c r="G137" t="s">
        <v>12</v>
      </c>
      <c r="H137" t="s">
        <v>132</v>
      </c>
      <c r="I137" t="s">
        <v>132</v>
      </c>
      <c r="J137" t="s">
        <v>141</v>
      </c>
      <c r="K137" t="s">
        <v>36</v>
      </c>
      <c r="L137" t="s">
        <v>109</v>
      </c>
      <c r="M137" t="s">
        <v>16</v>
      </c>
      <c r="N137" t="s">
        <v>20</v>
      </c>
      <c r="O137" t="s">
        <v>85</v>
      </c>
      <c r="P137" s="34">
        <f t="shared" si="17"/>
        <v>1.6562500000873115E-2</v>
      </c>
      <c r="Q137" s="37">
        <f t="shared" si="18"/>
        <v>5.0901504629655392</v>
      </c>
      <c r="R137" s="25" t="str">
        <f t="shared" si="19"/>
        <v>TRUE</v>
      </c>
      <c r="S137" s="27" t="str">
        <f t="shared" si="16"/>
        <v>T</v>
      </c>
      <c r="T137" s="25" t="str">
        <f t="shared" si="15"/>
        <v>T</v>
      </c>
    </row>
    <row r="138" spans="1:20" ht="15.75" customHeight="1" x14ac:dyDescent="0.25">
      <c r="A138" t="s">
        <v>955</v>
      </c>
      <c r="B138" t="s">
        <v>956</v>
      </c>
      <c r="C138" t="s">
        <v>957</v>
      </c>
      <c r="D138" t="s">
        <v>958</v>
      </c>
      <c r="E138" t="s">
        <v>959</v>
      </c>
      <c r="F138" t="s">
        <v>960</v>
      </c>
      <c r="G138" t="s">
        <v>12</v>
      </c>
      <c r="H138" t="s">
        <v>149</v>
      </c>
      <c r="I138" t="s">
        <v>149</v>
      </c>
      <c r="J138" t="s">
        <v>141</v>
      </c>
      <c r="K138" t="s">
        <v>110</v>
      </c>
      <c r="L138" t="s">
        <v>109</v>
      </c>
      <c r="M138" t="s">
        <v>16</v>
      </c>
      <c r="N138" t="s">
        <v>18</v>
      </c>
      <c r="O138" t="s">
        <v>43</v>
      </c>
      <c r="P138" s="34">
        <f t="shared" si="17"/>
        <v>1.0173611110076308E-2</v>
      </c>
      <c r="Q138" s="37">
        <f t="shared" si="18"/>
        <v>1.1171990740767797</v>
      </c>
      <c r="R138" s="25" t="str">
        <f t="shared" si="19"/>
        <v>TRUE</v>
      </c>
      <c r="S138" s="27" t="str">
        <f t="shared" si="16"/>
        <v>T</v>
      </c>
      <c r="T138" s="25" t="str">
        <f t="shared" si="15"/>
        <v>T</v>
      </c>
    </row>
    <row r="139" spans="1:20" ht="15.75" customHeight="1" x14ac:dyDescent="0.25">
      <c r="A139" t="s">
        <v>961</v>
      </c>
      <c r="B139" t="s">
        <v>962</v>
      </c>
      <c r="C139" t="s">
        <v>963</v>
      </c>
      <c r="D139" t="s">
        <v>964</v>
      </c>
      <c r="E139" t="s">
        <v>965</v>
      </c>
      <c r="F139" t="s">
        <v>966</v>
      </c>
      <c r="G139" t="s">
        <v>12</v>
      </c>
      <c r="H139" t="s">
        <v>139</v>
      </c>
      <c r="I139" t="s">
        <v>139</v>
      </c>
      <c r="J139" t="s">
        <v>136</v>
      </c>
      <c r="K139" t="s">
        <v>15</v>
      </c>
      <c r="L139" t="s">
        <v>109</v>
      </c>
      <c r="M139" t="s">
        <v>16</v>
      </c>
      <c r="N139" t="s">
        <v>27</v>
      </c>
      <c r="O139" t="s">
        <v>88</v>
      </c>
      <c r="P139" s="34">
        <f t="shared" si="17"/>
        <v>5.092592618893832E-4</v>
      </c>
      <c r="Q139" s="37">
        <f t="shared" si="18"/>
        <v>0.80474537036934635</v>
      </c>
      <c r="R139" s="25" t="str">
        <f t="shared" si="19"/>
        <v>TRUE</v>
      </c>
      <c r="S139" s="27" t="str">
        <f t="shared" si="16"/>
        <v>T</v>
      </c>
      <c r="T139" s="25" t="str">
        <f t="shared" si="15"/>
        <v>T</v>
      </c>
    </row>
    <row r="140" spans="1:20" ht="15.75" customHeight="1" x14ac:dyDescent="0.25">
      <c r="A140" t="s">
        <v>967</v>
      </c>
      <c r="B140" t="s">
        <v>968</v>
      </c>
      <c r="C140" t="s">
        <v>969</v>
      </c>
      <c r="D140" t="s">
        <v>970</v>
      </c>
      <c r="E140" t="s">
        <v>971</v>
      </c>
      <c r="F140" t="s">
        <v>972</v>
      </c>
      <c r="G140" t="s">
        <v>12</v>
      </c>
      <c r="H140" t="s">
        <v>139</v>
      </c>
      <c r="I140" t="s">
        <v>139</v>
      </c>
      <c r="J140" t="s">
        <v>136</v>
      </c>
      <c r="K140" t="s">
        <v>15</v>
      </c>
      <c r="L140" t="s">
        <v>109</v>
      </c>
      <c r="M140" t="s">
        <v>16</v>
      </c>
      <c r="N140" t="s">
        <v>27</v>
      </c>
      <c r="O140" t="s">
        <v>91</v>
      </c>
      <c r="P140" s="34">
        <f t="shared" si="17"/>
        <v>2.8240740793989971E-3</v>
      </c>
      <c r="Q140" s="37">
        <f t="shared" si="18"/>
        <v>0.65748842593166046</v>
      </c>
      <c r="R140" s="25" t="str">
        <f t="shared" si="19"/>
        <v>TRUE</v>
      </c>
      <c r="S140" s="27" t="str">
        <f t="shared" si="16"/>
        <v>F</v>
      </c>
      <c r="T140" s="25" t="str">
        <f t="shared" si="15"/>
        <v>T</v>
      </c>
    </row>
    <row r="141" spans="1:20" ht="15.75" customHeight="1" x14ac:dyDescent="0.25">
      <c r="A141" t="s">
        <v>973</v>
      </c>
      <c r="B141" t="s">
        <v>974</v>
      </c>
      <c r="C141" t="s">
        <v>975</v>
      </c>
      <c r="D141" t="s">
        <v>976</v>
      </c>
      <c r="E141" t="s">
        <v>977</v>
      </c>
      <c r="F141" t="s">
        <v>978</v>
      </c>
      <c r="G141" t="s">
        <v>12</v>
      </c>
      <c r="H141" t="s">
        <v>138</v>
      </c>
      <c r="I141" t="s">
        <v>138</v>
      </c>
      <c r="J141" t="s">
        <v>14</v>
      </c>
      <c r="K141" t="s">
        <v>110</v>
      </c>
      <c r="L141" t="s">
        <v>109</v>
      </c>
      <c r="M141" t="s">
        <v>16</v>
      </c>
      <c r="N141" t="s">
        <v>34</v>
      </c>
      <c r="O141" t="s">
        <v>43</v>
      </c>
      <c r="P141" s="34">
        <f t="shared" si="17"/>
        <v>4.5972222222189885E-2</v>
      </c>
      <c r="Q141" s="37">
        <f t="shared" si="18"/>
        <v>1.1554050925915362</v>
      </c>
      <c r="R141" s="25" t="str">
        <f t="shared" si="19"/>
        <v>TRUE</v>
      </c>
      <c r="S141" s="27" t="str">
        <f t="shared" si="16"/>
        <v>F</v>
      </c>
      <c r="T141" s="25" t="str">
        <f t="shared" si="15"/>
        <v>T</v>
      </c>
    </row>
    <row r="142" spans="1:20" ht="15.75" customHeight="1" x14ac:dyDescent="0.25">
      <c r="A142" t="s">
        <v>979</v>
      </c>
      <c r="B142" t="s">
        <v>980</v>
      </c>
      <c r="C142" t="s">
        <v>981</v>
      </c>
      <c r="D142" t="s">
        <v>982</v>
      </c>
      <c r="E142" t="s">
        <v>983</v>
      </c>
      <c r="F142" t="s">
        <v>984</v>
      </c>
      <c r="G142" t="s">
        <v>12</v>
      </c>
      <c r="H142" t="s">
        <v>26</v>
      </c>
      <c r="I142" t="s">
        <v>26</v>
      </c>
      <c r="J142" t="s">
        <v>141</v>
      </c>
      <c r="K142" t="s">
        <v>19</v>
      </c>
      <c r="L142" t="s">
        <v>153</v>
      </c>
      <c r="M142" t="s">
        <v>16</v>
      </c>
      <c r="N142" t="s">
        <v>35</v>
      </c>
      <c r="O142" t="s">
        <v>145</v>
      </c>
      <c r="P142" s="34">
        <f t="shared" si="17"/>
        <v>8.1597222226264421E-2</v>
      </c>
      <c r="Q142" s="37">
        <f t="shared" si="18"/>
        <v>8.211423611115606</v>
      </c>
      <c r="R142" s="25" t="str">
        <f t="shared" si="19"/>
        <v>FALSE</v>
      </c>
      <c r="S142" s="27" t="str">
        <f t="shared" si="16"/>
        <v>T</v>
      </c>
      <c r="T142" s="25" t="str">
        <f t="shared" si="15"/>
        <v>F</v>
      </c>
    </row>
    <row r="143" spans="1:20" ht="15.75" customHeight="1" x14ac:dyDescent="0.25">
      <c r="A143" t="s">
        <v>985</v>
      </c>
      <c r="B143" t="s">
        <v>986</v>
      </c>
      <c r="C143" t="s">
        <v>987</v>
      </c>
      <c r="D143" t="s">
        <v>988</v>
      </c>
      <c r="E143" t="s">
        <v>989</v>
      </c>
      <c r="F143" t="s">
        <v>990</v>
      </c>
      <c r="G143" t="s">
        <v>12</v>
      </c>
      <c r="H143" t="s">
        <v>144</v>
      </c>
      <c r="I143" t="s">
        <v>142</v>
      </c>
      <c r="J143" t="s">
        <v>148</v>
      </c>
      <c r="K143" t="s">
        <v>32</v>
      </c>
      <c r="L143" t="s">
        <v>109</v>
      </c>
      <c r="M143" t="s">
        <v>16</v>
      </c>
      <c r="N143" t="s">
        <v>17</v>
      </c>
      <c r="O143" t="s">
        <v>43</v>
      </c>
      <c r="P143" s="34">
        <f t="shared" si="17"/>
        <v>8.2326388896035496E-2</v>
      </c>
      <c r="Q143" s="37">
        <f t="shared" si="18"/>
        <v>2.0020601851865649</v>
      </c>
      <c r="R143" s="25" t="str">
        <f t="shared" si="19"/>
        <v>TRUE</v>
      </c>
      <c r="S143" s="27" t="str">
        <f t="shared" si="16"/>
        <v>T</v>
      </c>
      <c r="T143" s="25" t="str">
        <f t="shared" si="15"/>
        <v>F</v>
      </c>
    </row>
    <row r="144" spans="1:20" ht="15.75" customHeight="1" x14ac:dyDescent="0.25">
      <c r="A144" t="s">
        <v>991</v>
      </c>
      <c r="B144" t="s">
        <v>992</v>
      </c>
      <c r="C144" t="s">
        <v>993</v>
      </c>
      <c r="D144" t="s">
        <v>994</v>
      </c>
      <c r="E144" t="s">
        <v>995</v>
      </c>
      <c r="F144" t="s">
        <v>996</v>
      </c>
      <c r="G144" t="s">
        <v>12</v>
      </c>
      <c r="H144" t="s">
        <v>132</v>
      </c>
      <c r="I144" t="s">
        <v>132</v>
      </c>
      <c r="J144" t="s">
        <v>141</v>
      </c>
      <c r="K144" t="s">
        <v>15</v>
      </c>
      <c r="L144" t="s">
        <v>109</v>
      </c>
      <c r="M144" t="s">
        <v>16</v>
      </c>
      <c r="N144" t="s">
        <v>74</v>
      </c>
      <c r="O144" t="s">
        <v>90</v>
      </c>
      <c r="P144" s="34">
        <f t="shared" si="17"/>
        <v>4.6388888884393964E-2</v>
      </c>
      <c r="Q144" s="37">
        <f t="shared" si="18"/>
        <v>0.96369212962599704</v>
      </c>
      <c r="R144" s="25" t="str">
        <f t="shared" si="19"/>
        <v>TRUE</v>
      </c>
      <c r="S144" s="27" t="str">
        <f t="shared" si="16"/>
        <v>T</v>
      </c>
      <c r="T144" s="25" t="str">
        <f t="shared" si="15"/>
        <v>T</v>
      </c>
    </row>
    <row r="145" spans="1:20" ht="15.75" customHeight="1" x14ac:dyDescent="0.25">
      <c r="A145" t="s">
        <v>997</v>
      </c>
      <c r="B145" t="s">
        <v>998</v>
      </c>
      <c r="C145" t="s">
        <v>128</v>
      </c>
      <c r="D145" t="s">
        <v>999</v>
      </c>
      <c r="E145" t="s">
        <v>1000</v>
      </c>
      <c r="F145" t="s">
        <v>1001</v>
      </c>
      <c r="G145" t="s">
        <v>12</v>
      </c>
      <c r="H145" t="s">
        <v>132</v>
      </c>
      <c r="I145" t="s">
        <v>132</v>
      </c>
      <c r="J145" t="s">
        <v>141</v>
      </c>
      <c r="K145" t="s">
        <v>111</v>
      </c>
      <c r="L145" t="s">
        <v>109</v>
      </c>
      <c r="M145" t="s">
        <v>16</v>
      </c>
      <c r="N145" t="s">
        <v>30</v>
      </c>
      <c r="O145" t="s">
        <v>85</v>
      </c>
      <c r="P145" s="34">
        <f t="shared" si="17"/>
        <v>5.3831018522032537E-2</v>
      </c>
      <c r="Q145" s="37">
        <f t="shared" si="18"/>
        <v>4.0245601851856918</v>
      </c>
      <c r="R145" s="25" t="str">
        <f t="shared" si="19"/>
        <v>TRUE</v>
      </c>
      <c r="S145" s="27" t="str">
        <f t="shared" si="16"/>
        <v>T</v>
      </c>
      <c r="T145" s="25" t="str">
        <f t="shared" si="15"/>
        <v>T</v>
      </c>
    </row>
    <row r="146" spans="1:20" ht="15.75" customHeight="1" x14ac:dyDescent="0.25">
      <c r="A146" t="s">
        <v>1002</v>
      </c>
      <c r="B146" t="s">
        <v>1003</v>
      </c>
      <c r="C146" t="s">
        <v>1004</v>
      </c>
      <c r="D146" t="s">
        <v>1005</v>
      </c>
      <c r="E146" t="s">
        <v>1006</v>
      </c>
      <c r="F146" t="s">
        <v>1007</v>
      </c>
      <c r="G146" t="s">
        <v>12</v>
      </c>
      <c r="H146" t="s">
        <v>144</v>
      </c>
      <c r="I146" t="s">
        <v>142</v>
      </c>
      <c r="J146" t="s">
        <v>148</v>
      </c>
      <c r="K146" t="s">
        <v>110</v>
      </c>
      <c r="L146" t="s">
        <v>109</v>
      </c>
      <c r="M146" t="s">
        <v>16</v>
      </c>
      <c r="N146" t="s">
        <v>18</v>
      </c>
      <c r="O146" t="s">
        <v>43</v>
      </c>
      <c r="P146" s="34">
        <f t="shared" si="17"/>
        <v>0.13671296295797219</v>
      </c>
      <c r="Q146" s="37">
        <f t="shared" si="18"/>
        <v>1.9888078703661449</v>
      </c>
      <c r="R146" s="25" t="str">
        <f t="shared" si="19"/>
        <v>TRUE</v>
      </c>
      <c r="S146" s="27" t="str">
        <f t="shared" si="16"/>
        <v>T</v>
      </c>
      <c r="T146" s="25" t="str">
        <f t="shared" si="15"/>
        <v>F</v>
      </c>
    </row>
    <row r="147" spans="1:20" ht="15.75" customHeight="1" x14ac:dyDescent="0.25">
      <c r="A147" t="s">
        <v>1008</v>
      </c>
      <c r="B147" t="s">
        <v>1009</v>
      </c>
      <c r="C147" t="s">
        <v>1010</v>
      </c>
      <c r="D147" t="s">
        <v>1011</v>
      </c>
      <c r="E147" t="s">
        <v>1012</v>
      </c>
      <c r="F147" t="s">
        <v>1013</v>
      </c>
      <c r="G147" t="s">
        <v>12</v>
      </c>
      <c r="H147" t="s">
        <v>137</v>
      </c>
      <c r="I147" t="s">
        <v>137</v>
      </c>
      <c r="J147" t="s">
        <v>136</v>
      </c>
      <c r="K147" t="s">
        <v>32</v>
      </c>
      <c r="L147" t="s">
        <v>109</v>
      </c>
      <c r="M147" t="s">
        <v>16</v>
      </c>
      <c r="N147" t="s">
        <v>18</v>
      </c>
      <c r="O147" t="s">
        <v>43</v>
      </c>
      <c r="P147" s="34">
        <f t="shared" si="17"/>
        <v>0.12547453703882638</v>
      </c>
      <c r="Q147" s="37">
        <f t="shared" si="18"/>
        <v>2.070173611115024</v>
      </c>
      <c r="R147" s="25" t="str">
        <f t="shared" si="19"/>
        <v>TRUE</v>
      </c>
      <c r="S147" s="27" t="str">
        <f t="shared" si="16"/>
        <v>T</v>
      </c>
      <c r="T147" s="25" t="str">
        <f t="shared" si="15"/>
        <v>F</v>
      </c>
    </row>
    <row r="148" spans="1:20" ht="15.75" customHeight="1" x14ac:dyDescent="0.25">
      <c r="A148" t="s">
        <v>1014</v>
      </c>
      <c r="B148" t="s">
        <v>1015</v>
      </c>
      <c r="C148" t="s">
        <v>1016</v>
      </c>
      <c r="D148" t="s">
        <v>1017</v>
      </c>
      <c r="E148" t="s">
        <v>1018</v>
      </c>
      <c r="F148" t="s">
        <v>1019</v>
      </c>
      <c r="G148" t="s">
        <v>12</v>
      </c>
      <c r="H148" t="s">
        <v>26</v>
      </c>
      <c r="I148" t="s">
        <v>26</v>
      </c>
      <c r="J148" t="s">
        <v>141</v>
      </c>
      <c r="K148" t="s">
        <v>36</v>
      </c>
      <c r="L148" t="s">
        <v>109</v>
      </c>
      <c r="M148" t="s">
        <v>16</v>
      </c>
      <c r="N148" t="s">
        <v>17</v>
      </c>
      <c r="O148" t="s">
        <v>134</v>
      </c>
      <c r="P148" s="34">
        <f t="shared" si="17"/>
        <v>1.2152777781011537E-3</v>
      </c>
      <c r="Q148" s="37">
        <f t="shared" si="18"/>
        <v>5.9855902777781012</v>
      </c>
      <c r="R148" s="25" t="str">
        <f t="shared" si="19"/>
        <v>TRUE</v>
      </c>
      <c r="S148" s="27" t="str">
        <f t="shared" si="16"/>
        <v>T</v>
      </c>
      <c r="T148" s="25" t="str">
        <f t="shared" si="15"/>
        <v>T</v>
      </c>
    </row>
    <row r="149" spans="1:20" ht="15.75" customHeight="1" x14ac:dyDescent="0.25">
      <c r="A149" t="s">
        <v>1020</v>
      </c>
      <c r="B149" t="s">
        <v>1021</v>
      </c>
      <c r="C149" t="s">
        <v>1022</v>
      </c>
      <c r="D149" t="s">
        <v>1023</v>
      </c>
      <c r="E149" t="s">
        <v>1024</v>
      </c>
      <c r="F149" t="s">
        <v>1025</v>
      </c>
      <c r="G149" t="s">
        <v>12</v>
      </c>
      <c r="H149" t="s">
        <v>139</v>
      </c>
      <c r="I149" t="s">
        <v>139</v>
      </c>
      <c r="J149" t="s">
        <v>136</v>
      </c>
      <c r="K149" t="s">
        <v>32</v>
      </c>
      <c r="L149" t="s">
        <v>109</v>
      </c>
      <c r="M149" t="s">
        <v>16</v>
      </c>
      <c r="N149" t="s">
        <v>35</v>
      </c>
      <c r="O149" t="s">
        <v>89</v>
      </c>
      <c r="P149" s="34">
        <f t="shared" si="17"/>
        <v>1.0127314817509614E-2</v>
      </c>
      <c r="Q149" s="37">
        <f t="shared" si="18"/>
        <v>4.0010300925932825</v>
      </c>
      <c r="R149" s="25" t="str">
        <f t="shared" si="19"/>
        <v>TRUE</v>
      </c>
      <c r="S149" s="27" t="str">
        <f t="shared" si="16"/>
        <v>T</v>
      </c>
      <c r="T149" s="25" t="str">
        <f t="shared" si="15"/>
        <v>T</v>
      </c>
    </row>
    <row r="150" spans="1:20" ht="15.75" customHeight="1" x14ac:dyDescent="0.25">
      <c r="A150" t="s">
        <v>1026</v>
      </c>
      <c r="B150" t="s">
        <v>1027</v>
      </c>
      <c r="C150" t="s">
        <v>1028</v>
      </c>
      <c r="D150" t="s">
        <v>1029</v>
      </c>
      <c r="E150" t="s">
        <v>1030</v>
      </c>
      <c r="F150" t="s">
        <v>1031</v>
      </c>
      <c r="G150" t="s">
        <v>12</v>
      </c>
      <c r="H150" t="s">
        <v>138</v>
      </c>
      <c r="I150" t="s">
        <v>138</v>
      </c>
      <c r="J150" t="s">
        <v>14</v>
      </c>
      <c r="K150" t="s">
        <v>32</v>
      </c>
      <c r="L150" t="s">
        <v>109</v>
      </c>
      <c r="M150" t="s">
        <v>16</v>
      </c>
      <c r="N150" t="s">
        <v>24</v>
      </c>
      <c r="O150" t="s">
        <v>43</v>
      </c>
      <c r="P150" s="34">
        <f t="shared" si="17"/>
        <v>4.2708333348855376E-3</v>
      </c>
      <c r="Q150" s="37">
        <f t="shared" si="18"/>
        <v>3.9655439814814599</v>
      </c>
      <c r="R150" s="25" t="str">
        <f t="shared" si="19"/>
        <v>TRUE</v>
      </c>
      <c r="S150" s="27" t="str">
        <f t="shared" si="16"/>
        <v>T</v>
      </c>
      <c r="T150" s="25" t="str">
        <f t="shared" si="15"/>
        <v>T</v>
      </c>
    </row>
    <row r="151" spans="1:20" ht="15.75" customHeight="1" x14ac:dyDescent="0.25">
      <c r="A151" t="s">
        <v>1032</v>
      </c>
      <c r="B151" t="s">
        <v>1033</v>
      </c>
      <c r="C151" t="s">
        <v>1034</v>
      </c>
      <c r="D151" t="s">
        <v>1035</v>
      </c>
      <c r="E151" t="s">
        <v>1036</v>
      </c>
      <c r="F151" t="s">
        <v>1037</v>
      </c>
      <c r="G151" t="s">
        <v>12</v>
      </c>
      <c r="H151" t="s">
        <v>137</v>
      </c>
      <c r="I151" t="s">
        <v>137</v>
      </c>
      <c r="J151" t="s">
        <v>136</v>
      </c>
      <c r="K151" t="s">
        <v>15</v>
      </c>
      <c r="L151" t="s">
        <v>109</v>
      </c>
      <c r="M151" t="s">
        <v>16</v>
      </c>
      <c r="N151" t="s">
        <v>34</v>
      </c>
      <c r="O151" t="s">
        <v>43</v>
      </c>
      <c r="P151" s="34">
        <f t="shared" si="17"/>
        <v>1.4930555553291924E-3</v>
      </c>
      <c r="Q151" s="37">
        <f t="shared" si="18"/>
        <v>0.989398148143664</v>
      </c>
      <c r="R151" s="25" t="str">
        <f t="shared" si="19"/>
        <v>TRUE</v>
      </c>
      <c r="S151" s="27" t="str">
        <f t="shared" si="16"/>
        <v>T</v>
      </c>
      <c r="T151" s="25" t="str">
        <f t="shared" si="15"/>
        <v>T</v>
      </c>
    </row>
    <row r="152" spans="1:20" ht="15.75" customHeight="1" x14ac:dyDescent="0.25">
      <c r="A152" t="s">
        <v>1038</v>
      </c>
      <c r="B152" t="s">
        <v>1039</v>
      </c>
      <c r="C152" t="s">
        <v>1040</v>
      </c>
      <c r="D152" t="s">
        <v>1041</v>
      </c>
      <c r="E152" t="s">
        <v>1042</v>
      </c>
      <c r="F152" t="s">
        <v>1043</v>
      </c>
      <c r="G152" t="s">
        <v>12</v>
      </c>
      <c r="H152" t="s">
        <v>147</v>
      </c>
      <c r="I152" t="s">
        <v>147</v>
      </c>
      <c r="J152" t="s">
        <v>141</v>
      </c>
      <c r="K152" t="s">
        <v>111</v>
      </c>
      <c r="L152" t="s">
        <v>109</v>
      </c>
      <c r="M152" t="s">
        <v>16</v>
      </c>
      <c r="N152" t="s">
        <v>34</v>
      </c>
      <c r="O152" t="s">
        <v>43</v>
      </c>
      <c r="P152" s="34">
        <f t="shared" si="17"/>
        <v>3.2407407707069069E-4</v>
      </c>
      <c r="Q152" s="37">
        <f t="shared" si="18"/>
        <v>4.8997453703705105</v>
      </c>
      <c r="R152" s="25" t="str">
        <f t="shared" si="19"/>
        <v>TRUE</v>
      </c>
      <c r="S152" s="27" t="str">
        <f t="shared" si="16"/>
        <v>T</v>
      </c>
      <c r="T152" s="25" t="str">
        <f t="shared" si="15"/>
        <v>T</v>
      </c>
    </row>
    <row r="153" spans="1:20" ht="15.75" customHeight="1" x14ac:dyDescent="0.25">
      <c r="A153" t="s">
        <v>1044</v>
      </c>
      <c r="B153" t="s">
        <v>1045</v>
      </c>
      <c r="C153" t="s">
        <v>1046</v>
      </c>
      <c r="D153" t="s">
        <v>1047</v>
      </c>
      <c r="E153" t="s">
        <v>1048</v>
      </c>
      <c r="F153" t="s">
        <v>1049</v>
      </c>
      <c r="G153" t="s">
        <v>12</v>
      </c>
      <c r="H153" t="s">
        <v>139</v>
      </c>
      <c r="I153" t="s">
        <v>139</v>
      </c>
      <c r="J153" t="s">
        <v>136</v>
      </c>
      <c r="K153" t="s">
        <v>15</v>
      </c>
      <c r="L153" t="s">
        <v>109</v>
      </c>
      <c r="M153" t="s">
        <v>16</v>
      </c>
      <c r="N153" t="s">
        <v>18</v>
      </c>
      <c r="O153" t="s">
        <v>91</v>
      </c>
      <c r="P153" s="34">
        <f t="shared" si="17"/>
        <v>4.1701388887304347E-2</v>
      </c>
      <c r="Q153" s="37">
        <f t="shared" si="18"/>
        <v>4.6956018515629694E-2</v>
      </c>
      <c r="R153" s="25" t="str">
        <f t="shared" si="19"/>
        <v>TRUE</v>
      </c>
      <c r="S153" s="27" t="str">
        <f t="shared" si="16"/>
        <v>T</v>
      </c>
      <c r="T153" s="25" t="str">
        <f t="shared" si="15"/>
        <v>T</v>
      </c>
    </row>
    <row r="154" spans="1:20" ht="15.75" customHeight="1" x14ac:dyDescent="0.25">
      <c r="A154" t="s">
        <v>1050</v>
      </c>
      <c r="B154" t="s">
        <v>1051</v>
      </c>
      <c r="C154" t="s">
        <v>370</v>
      </c>
      <c r="D154" t="s">
        <v>1052</v>
      </c>
      <c r="E154" t="s">
        <v>1053</v>
      </c>
      <c r="F154" t="s">
        <v>1054</v>
      </c>
      <c r="G154" t="s">
        <v>12</v>
      </c>
      <c r="H154" t="s">
        <v>138</v>
      </c>
      <c r="I154" t="s">
        <v>138</v>
      </c>
      <c r="J154" t="s">
        <v>14</v>
      </c>
      <c r="K154" t="s">
        <v>32</v>
      </c>
      <c r="L154" t="s">
        <v>109</v>
      </c>
      <c r="M154" t="s">
        <v>16</v>
      </c>
      <c r="N154" t="s">
        <v>35</v>
      </c>
      <c r="O154" t="s">
        <v>43</v>
      </c>
      <c r="P154" s="34">
        <f t="shared" si="17"/>
        <v>4.2488425926421769E-2</v>
      </c>
      <c r="Q154" s="37">
        <f t="shared" si="18"/>
        <v>3.7626504629661213</v>
      </c>
      <c r="R154" s="25" t="str">
        <f t="shared" si="19"/>
        <v>TRUE</v>
      </c>
      <c r="S154" s="27" t="str">
        <f t="shared" si="16"/>
        <v>T</v>
      </c>
      <c r="T154" s="25" t="str">
        <f t="shared" si="15"/>
        <v>T</v>
      </c>
    </row>
    <row r="155" spans="1:20" ht="15.75" customHeight="1" x14ac:dyDescent="0.25">
      <c r="A155" t="s">
        <v>1055</v>
      </c>
      <c r="B155" t="s">
        <v>1056</v>
      </c>
      <c r="C155" t="s">
        <v>1057</v>
      </c>
      <c r="D155" t="s">
        <v>1058</v>
      </c>
      <c r="E155" t="s">
        <v>1059</v>
      </c>
      <c r="F155" t="s">
        <v>1060</v>
      </c>
      <c r="G155" t="s">
        <v>12</v>
      </c>
      <c r="H155" t="s">
        <v>138</v>
      </c>
      <c r="I155" t="s">
        <v>138</v>
      </c>
      <c r="J155" t="s">
        <v>14</v>
      </c>
      <c r="K155" t="s">
        <v>32</v>
      </c>
      <c r="L155" t="s">
        <v>109</v>
      </c>
      <c r="M155" t="s">
        <v>16</v>
      </c>
      <c r="N155" t="s">
        <v>35</v>
      </c>
      <c r="O155" t="s">
        <v>43</v>
      </c>
      <c r="P155" s="34">
        <f t="shared" si="17"/>
        <v>2.322916666889796E-2</v>
      </c>
      <c r="Q155" s="37">
        <f t="shared" si="18"/>
        <v>3.7180902777836309</v>
      </c>
      <c r="R155" s="25" t="str">
        <f t="shared" si="19"/>
        <v>TRUE</v>
      </c>
      <c r="S155" s="27" t="str">
        <f t="shared" si="16"/>
        <v>T</v>
      </c>
      <c r="T155" s="25" t="str">
        <f t="shared" si="15"/>
        <v>T</v>
      </c>
    </row>
    <row r="156" spans="1:20" ht="15.75" x14ac:dyDescent="0.25">
      <c r="A156" t="s">
        <v>1061</v>
      </c>
      <c r="B156" t="s">
        <v>1062</v>
      </c>
      <c r="C156" t="s">
        <v>1063</v>
      </c>
      <c r="D156" t="s">
        <v>1064</v>
      </c>
      <c r="E156" t="s">
        <v>1065</v>
      </c>
      <c r="F156" t="s">
        <v>1066</v>
      </c>
      <c r="G156" t="s">
        <v>12</v>
      </c>
      <c r="H156" t="s">
        <v>147</v>
      </c>
      <c r="I156" t="s">
        <v>147</v>
      </c>
      <c r="J156" t="s">
        <v>141</v>
      </c>
      <c r="K156" t="s">
        <v>111</v>
      </c>
      <c r="L156" t="s">
        <v>109</v>
      </c>
      <c r="M156" t="s">
        <v>16</v>
      </c>
      <c r="N156" t="s">
        <v>27</v>
      </c>
      <c r="O156" t="s">
        <v>43</v>
      </c>
      <c r="P156" s="34">
        <f t="shared" si="17"/>
        <v>6.0949074075324461E-2</v>
      </c>
      <c r="Q156" s="37">
        <f t="shared" si="18"/>
        <v>4.0699074074072996</v>
      </c>
      <c r="R156" s="25" t="str">
        <f t="shared" si="19"/>
        <v>TRUE</v>
      </c>
      <c r="S156" s="27" t="str">
        <f t="shared" si="16"/>
        <v>T</v>
      </c>
      <c r="T156" s="25" t="str">
        <f t="shared" si="15"/>
        <v>T</v>
      </c>
    </row>
    <row r="157" spans="1:20" ht="15.75" customHeight="1" x14ac:dyDescent="0.25">
      <c r="A157" t="s">
        <v>1067</v>
      </c>
      <c r="B157" t="s">
        <v>1068</v>
      </c>
      <c r="C157" t="s">
        <v>1069</v>
      </c>
      <c r="D157" t="s">
        <v>1070</v>
      </c>
      <c r="E157" t="s">
        <v>1071</v>
      </c>
      <c r="F157" t="s">
        <v>1072</v>
      </c>
      <c r="G157" t="s">
        <v>12</v>
      </c>
      <c r="H157" t="s">
        <v>147</v>
      </c>
      <c r="I157" t="s">
        <v>147</v>
      </c>
      <c r="J157" t="s">
        <v>141</v>
      </c>
      <c r="K157" t="s">
        <v>111</v>
      </c>
      <c r="L157" t="s">
        <v>109</v>
      </c>
      <c r="M157" t="s">
        <v>16</v>
      </c>
      <c r="N157" t="s">
        <v>41</v>
      </c>
      <c r="O157" t="s">
        <v>43</v>
      </c>
      <c r="P157" s="34">
        <f t="shared" si="17"/>
        <v>2.7175925926712807E-2</v>
      </c>
      <c r="Q157" s="37">
        <f t="shared" si="18"/>
        <v>4.0321180555547471</v>
      </c>
      <c r="R157" s="25" t="str">
        <f t="shared" si="19"/>
        <v>TRUE</v>
      </c>
      <c r="S157" s="27" t="str">
        <f t="shared" si="16"/>
        <v>T</v>
      </c>
      <c r="T157" s="25" t="str">
        <f t="shared" si="15"/>
        <v>T</v>
      </c>
    </row>
    <row r="158" spans="1:20" ht="15.75" customHeight="1" x14ac:dyDescent="0.25">
      <c r="A158" t="s">
        <v>1073</v>
      </c>
      <c r="B158" t="s">
        <v>1074</v>
      </c>
      <c r="C158" t="s">
        <v>1075</v>
      </c>
      <c r="D158" t="s">
        <v>1076</v>
      </c>
      <c r="E158" t="s">
        <v>1077</v>
      </c>
      <c r="F158" t="s">
        <v>1078</v>
      </c>
      <c r="G158" t="s">
        <v>12</v>
      </c>
      <c r="H158" t="s">
        <v>26</v>
      </c>
      <c r="I158" t="s">
        <v>26</v>
      </c>
      <c r="J158" t="s">
        <v>141</v>
      </c>
      <c r="K158" t="s">
        <v>110</v>
      </c>
      <c r="L158" t="s">
        <v>109</v>
      </c>
      <c r="M158" t="s">
        <v>16</v>
      </c>
      <c r="N158" t="s">
        <v>17</v>
      </c>
      <c r="O158" t="s">
        <v>91</v>
      </c>
      <c r="P158" s="34">
        <f t="shared" si="17"/>
        <v>0.13457175926305354</v>
      </c>
      <c r="Q158" s="37">
        <f t="shared" si="18"/>
        <v>2.9858333333322662</v>
      </c>
      <c r="R158" s="25" t="str">
        <f t="shared" si="19"/>
        <v>TRUE</v>
      </c>
      <c r="S158" s="27" t="str">
        <f t="shared" si="16"/>
        <v>T</v>
      </c>
      <c r="T158" s="25" t="str">
        <f t="shared" ref="T158:T189" si="20">IF(OR(P158&lt;=0.0799,S158="F"),"T","F")</f>
        <v>F</v>
      </c>
    </row>
    <row r="159" spans="1:20" ht="15.75" customHeight="1" x14ac:dyDescent="0.25">
      <c r="A159" t="s">
        <v>1079</v>
      </c>
      <c r="B159" t="s">
        <v>1080</v>
      </c>
      <c r="C159" t="s">
        <v>1081</v>
      </c>
      <c r="D159" t="s">
        <v>1082</v>
      </c>
      <c r="E159" t="s">
        <v>1083</v>
      </c>
      <c r="F159" t="s">
        <v>1084</v>
      </c>
      <c r="G159" t="s">
        <v>12</v>
      </c>
      <c r="H159" t="s">
        <v>132</v>
      </c>
      <c r="I159" t="s">
        <v>132</v>
      </c>
      <c r="J159" t="s">
        <v>141</v>
      </c>
      <c r="K159" t="s">
        <v>111</v>
      </c>
      <c r="L159" t="s">
        <v>109</v>
      </c>
      <c r="M159" t="s">
        <v>16</v>
      </c>
      <c r="N159" t="s">
        <v>34</v>
      </c>
      <c r="O159" t="s">
        <v>90</v>
      </c>
      <c r="P159" s="34">
        <f t="shared" si="17"/>
        <v>8.182870369637385E-3</v>
      </c>
      <c r="Q159" s="37">
        <f t="shared" si="18"/>
        <v>4.9753240740683395</v>
      </c>
      <c r="R159" s="25" t="str">
        <f t="shared" si="19"/>
        <v>TRUE</v>
      </c>
      <c r="S159" s="27" t="str">
        <f t="shared" si="16"/>
        <v>T</v>
      </c>
      <c r="T159" s="25" t="str">
        <f t="shared" si="20"/>
        <v>T</v>
      </c>
    </row>
    <row r="160" spans="1:20" ht="15.75" customHeight="1" x14ac:dyDescent="0.25">
      <c r="A160" t="s">
        <v>1085</v>
      </c>
      <c r="B160" t="s">
        <v>1086</v>
      </c>
      <c r="C160" t="s">
        <v>1087</v>
      </c>
      <c r="D160" t="s">
        <v>1088</v>
      </c>
      <c r="E160" t="s">
        <v>1089</v>
      </c>
      <c r="F160" t="s">
        <v>1090</v>
      </c>
      <c r="G160" t="s">
        <v>12</v>
      </c>
      <c r="H160" t="s">
        <v>132</v>
      </c>
      <c r="I160" t="s">
        <v>132</v>
      </c>
      <c r="J160" t="s">
        <v>141</v>
      </c>
      <c r="K160" t="s">
        <v>111</v>
      </c>
      <c r="L160" t="s">
        <v>109</v>
      </c>
      <c r="M160" t="s">
        <v>16</v>
      </c>
      <c r="N160" t="s">
        <v>39</v>
      </c>
      <c r="O160" t="s">
        <v>90</v>
      </c>
      <c r="P160" s="34">
        <f t="shared" si="17"/>
        <v>5.2893518521159422E-2</v>
      </c>
      <c r="Q160" s="37">
        <f t="shared" si="18"/>
        <v>3.7311226851888932</v>
      </c>
      <c r="R160" s="25" t="str">
        <f t="shared" si="19"/>
        <v>TRUE</v>
      </c>
      <c r="S160" s="27" t="str">
        <f t="shared" si="16"/>
        <v>T</v>
      </c>
      <c r="T160" s="25" t="str">
        <f t="shared" si="20"/>
        <v>T</v>
      </c>
    </row>
    <row r="161" spans="1:20" ht="15.75" x14ac:dyDescent="0.25">
      <c r="A161" t="s">
        <v>1091</v>
      </c>
      <c r="B161" t="s">
        <v>1092</v>
      </c>
      <c r="C161" t="s">
        <v>1093</v>
      </c>
      <c r="D161" t="s">
        <v>1094</v>
      </c>
      <c r="E161" t="s">
        <v>1095</v>
      </c>
      <c r="F161" t="s">
        <v>1096</v>
      </c>
      <c r="G161" t="s">
        <v>12</v>
      </c>
      <c r="H161" t="s">
        <v>139</v>
      </c>
      <c r="I161" t="s">
        <v>139</v>
      </c>
      <c r="J161" t="s">
        <v>136</v>
      </c>
      <c r="K161" t="s">
        <v>15</v>
      </c>
      <c r="L161" t="s">
        <v>109</v>
      </c>
      <c r="M161" t="s">
        <v>16</v>
      </c>
      <c r="N161" t="s">
        <v>27</v>
      </c>
      <c r="O161" t="s">
        <v>1097</v>
      </c>
      <c r="P161" s="34">
        <f t="shared" si="17"/>
        <v>2.6363425925883348</v>
      </c>
      <c r="Q161" s="37">
        <f t="shared" si="18"/>
        <v>2.6368055555576575</v>
      </c>
      <c r="R161" s="25" t="str">
        <f t="shared" si="19"/>
        <v>TRUE</v>
      </c>
      <c r="S161" s="27" t="str">
        <f t="shared" si="16"/>
        <v>F</v>
      </c>
      <c r="T161" s="25" t="str">
        <f t="shared" si="20"/>
        <v>T</v>
      </c>
    </row>
    <row r="162" spans="1:20" ht="15.75" customHeight="1" x14ac:dyDescent="0.25">
      <c r="A162" t="s">
        <v>1098</v>
      </c>
      <c r="B162" t="s">
        <v>1099</v>
      </c>
      <c r="C162" t="s">
        <v>1100</v>
      </c>
      <c r="D162" t="s">
        <v>1101</v>
      </c>
      <c r="E162" t="s">
        <v>1102</v>
      </c>
      <c r="F162" t="s">
        <v>1103</v>
      </c>
      <c r="G162" t="s">
        <v>12</v>
      </c>
      <c r="H162" t="s">
        <v>132</v>
      </c>
      <c r="I162" t="s">
        <v>132</v>
      </c>
      <c r="J162" t="s">
        <v>141</v>
      </c>
      <c r="K162" t="s">
        <v>32</v>
      </c>
      <c r="L162" t="s">
        <v>109</v>
      </c>
      <c r="M162" t="s">
        <v>16</v>
      </c>
      <c r="N162" t="s">
        <v>35</v>
      </c>
      <c r="O162" t="s">
        <v>87</v>
      </c>
      <c r="P162" s="34">
        <f t="shared" si="17"/>
        <v>2.6119675925947377</v>
      </c>
      <c r="Q162" s="37">
        <f t="shared" si="18"/>
        <v>3.58321759258979</v>
      </c>
      <c r="R162" s="25" t="str">
        <f t="shared" si="19"/>
        <v>TRUE</v>
      </c>
      <c r="S162" s="27" t="str">
        <f t="shared" si="16"/>
        <v>F</v>
      </c>
      <c r="T162" s="25" t="str">
        <f t="shared" si="20"/>
        <v>T</v>
      </c>
    </row>
    <row r="163" spans="1:20" ht="15.75" customHeight="1" x14ac:dyDescent="0.25">
      <c r="A163" t="s">
        <v>1104</v>
      </c>
      <c r="B163" t="s">
        <v>1105</v>
      </c>
      <c r="C163" t="s">
        <v>1106</v>
      </c>
      <c r="D163" t="s">
        <v>1107</v>
      </c>
      <c r="E163" t="s">
        <v>1108</v>
      </c>
      <c r="F163" t="s">
        <v>1109</v>
      </c>
      <c r="G163" t="s">
        <v>12</v>
      </c>
      <c r="H163" t="s">
        <v>138</v>
      </c>
      <c r="I163" t="s">
        <v>138</v>
      </c>
      <c r="J163" t="s">
        <v>14</v>
      </c>
      <c r="K163" t="s">
        <v>110</v>
      </c>
      <c r="L163" t="s">
        <v>109</v>
      </c>
      <c r="M163" t="s">
        <v>16</v>
      </c>
      <c r="N163" t="s">
        <v>35</v>
      </c>
      <c r="O163" t="s">
        <v>43</v>
      </c>
      <c r="P163" s="34">
        <f t="shared" si="17"/>
        <v>9.8229166665987577E-2</v>
      </c>
      <c r="Q163" s="37">
        <f t="shared" si="18"/>
        <v>2.9970138888820657</v>
      </c>
      <c r="R163" s="25" t="str">
        <f t="shared" si="19"/>
        <v>TRUE</v>
      </c>
      <c r="S163" s="27" t="str">
        <f t="shared" si="16"/>
        <v>T</v>
      </c>
      <c r="T163" s="25" t="str">
        <f t="shared" si="20"/>
        <v>F</v>
      </c>
    </row>
    <row r="164" spans="1:20" ht="15.75" customHeight="1" x14ac:dyDescent="0.25">
      <c r="A164" t="s">
        <v>1110</v>
      </c>
      <c r="B164" t="s">
        <v>1111</v>
      </c>
      <c r="C164" t="s">
        <v>1112</v>
      </c>
      <c r="D164" t="s">
        <v>1113</v>
      </c>
      <c r="E164" t="s">
        <v>1114</v>
      </c>
      <c r="F164" t="s">
        <v>1115</v>
      </c>
      <c r="G164" t="s">
        <v>12</v>
      </c>
      <c r="H164" t="s">
        <v>144</v>
      </c>
      <c r="I164" t="s">
        <v>142</v>
      </c>
      <c r="J164" t="s">
        <v>148</v>
      </c>
      <c r="K164" t="s">
        <v>15</v>
      </c>
      <c r="L164" t="s">
        <v>109</v>
      </c>
      <c r="M164" t="s">
        <v>16</v>
      </c>
      <c r="N164" t="s">
        <v>17</v>
      </c>
      <c r="O164" t="s">
        <v>43</v>
      </c>
      <c r="P164" s="34">
        <f t="shared" si="17"/>
        <v>2.6307870371965691E-2</v>
      </c>
      <c r="Q164" s="37">
        <f t="shared" si="18"/>
        <v>1.9422337962969323</v>
      </c>
      <c r="R164" s="25" t="str">
        <f t="shared" si="19"/>
        <v>TRUE</v>
      </c>
      <c r="S164" s="27" t="str">
        <f t="shared" si="16"/>
        <v>T</v>
      </c>
      <c r="T164" s="25" t="str">
        <f t="shared" si="20"/>
        <v>T</v>
      </c>
    </row>
    <row r="165" spans="1:20" ht="15.75" customHeight="1" x14ac:dyDescent="0.25">
      <c r="A165" t="s">
        <v>1116</v>
      </c>
      <c r="B165" t="s">
        <v>1117</v>
      </c>
      <c r="C165" t="s">
        <v>1118</v>
      </c>
      <c r="D165" t="s">
        <v>1119</v>
      </c>
      <c r="E165" t="s">
        <v>1120</v>
      </c>
      <c r="F165" t="s">
        <v>1121</v>
      </c>
      <c r="G165" t="s">
        <v>12</v>
      </c>
      <c r="H165" t="s">
        <v>138</v>
      </c>
      <c r="I165" t="s">
        <v>138</v>
      </c>
      <c r="J165" t="s">
        <v>14</v>
      </c>
      <c r="K165" t="s">
        <v>32</v>
      </c>
      <c r="L165" t="s">
        <v>109</v>
      </c>
      <c r="M165" t="s">
        <v>16</v>
      </c>
      <c r="N165" t="s">
        <v>25</v>
      </c>
      <c r="O165" t="s">
        <v>43</v>
      </c>
      <c r="P165" s="34">
        <f t="shared" si="17"/>
        <v>1.8055555556202307E-3</v>
      </c>
      <c r="Q165" s="37">
        <f t="shared" si="18"/>
        <v>3.7360532407401479</v>
      </c>
      <c r="R165" s="25" t="str">
        <f t="shared" si="19"/>
        <v>TRUE</v>
      </c>
      <c r="S165" s="27" t="str">
        <f t="shared" si="16"/>
        <v>T</v>
      </c>
      <c r="T165" s="25" t="str">
        <f t="shared" si="20"/>
        <v>T</v>
      </c>
    </row>
    <row r="166" spans="1:20" ht="15.75" x14ac:dyDescent="0.25">
      <c r="A166" t="s">
        <v>1122</v>
      </c>
      <c r="B166" t="s">
        <v>1123</v>
      </c>
      <c r="C166" t="s">
        <v>1124</v>
      </c>
      <c r="D166" t="s">
        <v>1102</v>
      </c>
      <c r="E166" t="s">
        <v>1125</v>
      </c>
      <c r="F166" t="s">
        <v>1126</v>
      </c>
      <c r="G166" t="s">
        <v>12</v>
      </c>
      <c r="H166" t="s">
        <v>132</v>
      </c>
      <c r="I166" t="s">
        <v>132</v>
      </c>
      <c r="J166" t="s">
        <v>141</v>
      </c>
      <c r="K166" t="s">
        <v>15</v>
      </c>
      <c r="L166" t="s">
        <v>109</v>
      </c>
      <c r="M166" t="s">
        <v>16</v>
      </c>
      <c r="N166" t="s">
        <v>17</v>
      </c>
      <c r="O166" t="s">
        <v>90</v>
      </c>
      <c r="P166" s="34">
        <f t="shared" si="17"/>
        <v>2.1423611106001772E-2</v>
      </c>
      <c r="Q166" s="37">
        <f t="shared" si="18"/>
        <v>0.96584490740497131</v>
      </c>
      <c r="R166" s="25" t="str">
        <f t="shared" si="19"/>
        <v>TRUE</v>
      </c>
      <c r="S166" s="27" t="str">
        <f t="shared" si="16"/>
        <v>T</v>
      </c>
      <c r="T166" s="25" t="str">
        <f t="shared" si="20"/>
        <v>T</v>
      </c>
    </row>
    <row r="167" spans="1:20" ht="15.75" customHeight="1" x14ac:dyDescent="0.25">
      <c r="A167" t="s">
        <v>1127</v>
      </c>
      <c r="B167" t="s">
        <v>1128</v>
      </c>
      <c r="C167" t="s">
        <v>1129</v>
      </c>
      <c r="D167" t="s">
        <v>1130</v>
      </c>
      <c r="E167" t="s">
        <v>1131</v>
      </c>
      <c r="F167" t="s">
        <v>1132</v>
      </c>
      <c r="G167" t="s">
        <v>12</v>
      </c>
      <c r="H167" t="s">
        <v>132</v>
      </c>
      <c r="I167" t="s">
        <v>132</v>
      </c>
      <c r="J167" t="s">
        <v>141</v>
      </c>
      <c r="K167" t="s">
        <v>15</v>
      </c>
      <c r="L167" t="s">
        <v>109</v>
      </c>
      <c r="M167" t="s">
        <v>16</v>
      </c>
      <c r="N167" t="s">
        <v>22</v>
      </c>
      <c r="O167" t="s">
        <v>85</v>
      </c>
      <c r="P167" s="34">
        <f t="shared" si="17"/>
        <v>2.2534722222189885E-2</v>
      </c>
      <c r="Q167" s="37">
        <f t="shared" si="18"/>
        <v>0.98074074074247619</v>
      </c>
      <c r="R167" s="25" t="str">
        <f t="shared" si="19"/>
        <v>TRUE</v>
      </c>
      <c r="S167" s="27" t="str">
        <f t="shared" si="16"/>
        <v>T</v>
      </c>
      <c r="T167" s="25" t="str">
        <f t="shared" si="20"/>
        <v>T</v>
      </c>
    </row>
    <row r="168" spans="1:20" ht="15.75" customHeight="1" x14ac:dyDescent="0.25">
      <c r="A168" t="s">
        <v>1133</v>
      </c>
      <c r="B168" t="s">
        <v>1134</v>
      </c>
      <c r="C168" t="s">
        <v>1129</v>
      </c>
      <c r="D168" t="s">
        <v>1135</v>
      </c>
      <c r="E168" t="s">
        <v>1136</v>
      </c>
      <c r="F168" t="s">
        <v>1137</v>
      </c>
      <c r="G168" t="s">
        <v>12</v>
      </c>
      <c r="H168" t="s">
        <v>132</v>
      </c>
      <c r="I168" t="s">
        <v>132</v>
      </c>
      <c r="J168" t="s">
        <v>141</v>
      </c>
      <c r="K168" t="s">
        <v>15</v>
      </c>
      <c r="L168" t="s">
        <v>109</v>
      </c>
      <c r="M168" t="s">
        <v>16</v>
      </c>
      <c r="N168" t="s">
        <v>22</v>
      </c>
      <c r="O168" t="s">
        <v>85</v>
      </c>
      <c r="P168" s="34">
        <f t="shared" si="17"/>
        <v>2.2604166661039926E-2</v>
      </c>
      <c r="Q168" s="37">
        <f t="shared" si="18"/>
        <v>0.9804282407349092</v>
      </c>
      <c r="R168" s="25" t="str">
        <f t="shared" si="19"/>
        <v>TRUE</v>
      </c>
      <c r="S168" s="27" t="str">
        <f t="shared" si="16"/>
        <v>T</v>
      </c>
      <c r="T168" s="25" t="str">
        <f t="shared" si="20"/>
        <v>T</v>
      </c>
    </row>
    <row r="169" spans="1:20" ht="15.75" customHeight="1" x14ac:dyDescent="0.25">
      <c r="A169" t="s">
        <v>1138</v>
      </c>
      <c r="B169" t="s">
        <v>1139</v>
      </c>
      <c r="C169" t="s">
        <v>1140</v>
      </c>
      <c r="D169" t="s">
        <v>1141</v>
      </c>
      <c r="E169" t="s">
        <v>1142</v>
      </c>
      <c r="F169" t="s">
        <v>1143</v>
      </c>
      <c r="G169" t="s">
        <v>12</v>
      </c>
      <c r="H169" t="s">
        <v>138</v>
      </c>
      <c r="I169" t="s">
        <v>138</v>
      </c>
      <c r="J169" t="s">
        <v>14</v>
      </c>
      <c r="K169" t="s">
        <v>32</v>
      </c>
      <c r="L169" t="s">
        <v>109</v>
      </c>
      <c r="M169" t="s">
        <v>16</v>
      </c>
      <c r="N169" t="s">
        <v>30</v>
      </c>
      <c r="O169" t="s">
        <v>43</v>
      </c>
      <c r="P169" s="34">
        <f t="shared" si="17"/>
        <v>2.7893518563359976E-3</v>
      </c>
      <c r="Q169" s="37">
        <f t="shared" si="18"/>
        <v>1.9872106481489027</v>
      </c>
      <c r="R169" s="25" t="str">
        <f t="shared" si="19"/>
        <v>TRUE</v>
      </c>
      <c r="S169" s="27" t="str">
        <f t="shared" si="16"/>
        <v>T</v>
      </c>
      <c r="T169" s="25" t="str">
        <f t="shared" si="20"/>
        <v>T</v>
      </c>
    </row>
    <row r="170" spans="1:20" ht="15.75" customHeight="1" x14ac:dyDescent="0.25">
      <c r="A170" t="s">
        <v>1144</v>
      </c>
      <c r="B170" t="s">
        <v>1145</v>
      </c>
      <c r="C170" t="s">
        <v>128</v>
      </c>
      <c r="D170" t="s">
        <v>1146</v>
      </c>
      <c r="E170" t="s">
        <v>1147</v>
      </c>
      <c r="F170" t="s">
        <v>1148</v>
      </c>
      <c r="G170" t="s">
        <v>12</v>
      </c>
      <c r="H170" t="s">
        <v>132</v>
      </c>
      <c r="I170" t="s">
        <v>132</v>
      </c>
      <c r="J170" t="s">
        <v>141</v>
      </c>
      <c r="K170" t="s">
        <v>110</v>
      </c>
      <c r="L170" t="s">
        <v>109</v>
      </c>
      <c r="M170" t="s">
        <v>16</v>
      </c>
      <c r="N170" t="s">
        <v>22</v>
      </c>
      <c r="O170" t="s">
        <v>85</v>
      </c>
      <c r="P170" s="34">
        <f t="shared" si="17"/>
        <v>3.1597222259733826E-3</v>
      </c>
      <c r="Q170" s="37">
        <f t="shared" si="18"/>
        <v>1.9046527777827578</v>
      </c>
      <c r="R170" s="25" t="str">
        <f t="shared" si="19"/>
        <v>TRUE</v>
      </c>
      <c r="S170" s="27" t="str">
        <f t="shared" si="16"/>
        <v>T</v>
      </c>
      <c r="T170" s="25" t="str">
        <f t="shared" si="20"/>
        <v>T</v>
      </c>
    </row>
    <row r="171" spans="1:20" ht="15.75" customHeight="1" x14ac:dyDescent="0.25">
      <c r="A171" t="s">
        <v>1149</v>
      </c>
      <c r="B171" t="s">
        <v>1150</v>
      </c>
      <c r="C171" t="s">
        <v>128</v>
      </c>
      <c r="D171" t="s">
        <v>1151</v>
      </c>
      <c r="E171" t="s">
        <v>1152</v>
      </c>
      <c r="F171" t="s">
        <v>1153</v>
      </c>
      <c r="G171" t="s">
        <v>12</v>
      </c>
      <c r="H171" t="s">
        <v>132</v>
      </c>
      <c r="I171" t="s">
        <v>132</v>
      </c>
      <c r="J171" t="s">
        <v>141</v>
      </c>
      <c r="K171" t="s">
        <v>110</v>
      </c>
      <c r="L171" t="s">
        <v>109</v>
      </c>
      <c r="M171" t="s">
        <v>16</v>
      </c>
      <c r="N171" t="s">
        <v>22</v>
      </c>
      <c r="O171" t="s">
        <v>85</v>
      </c>
      <c r="P171" s="34">
        <f t="shared" si="17"/>
        <v>3.2407407416030765E-3</v>
      </c>
      <c r="Q171" s="37">
        <f t="shared" si="18"/>
        <v>1.9049884259220562</v>
      </c>
      <c r="R171" s="25" t="str">
        <f t="shared" si="19"/>
        <v>TRUE</v>
      </c>
      <c r="S171" s="27" t="str">
        <f t="shared" si="16"/>
        <v>T</v>
      </c>
      <c r="T171" s="25" t="str">
        <f t="shared" si="20"/>
        <v>T</v>
      </c>
    </row>
    <row r="172" spans="1:20" ht="15.75" customHeight="1" x14ac:dyDescent="0.25">
      <c r="A172" t="s">
        <v>1154</v>
      </c>
      <c r="B172" t="s">
        <v>1155</v>
      </c>
      <c r="C172" t="s">
        <v>1156</v>
      </c>
      <c r="D172" t="s">
        <v>1157</v>
      </c>
      <c r="E172" t="s">
        <v>1158</v>
      </c>
      <c r="F172" t="s">
        <v>1159</v>
      </c>
      <c r="G172" t="s">
        <v>12</v>
      </c>
      <c r="H172" t="s">
        <v>132</v>
      </c>
      <c r="I172" t="s">
        <v>132</v>
      </c>
      <c r="J172" t="s">
        <v>141</v>
      </c>
      <c r="K172" t="s">
        <v>111</v>
      </c>
      <c r="L172" t="s">
        <v>109</v>
      </c>
      <c r="M172" t="s">
        <v>16</v>
      </c>
      <c r="N172" t="s">
        <v>35</v>
      </c>
      <c r="O172" t="s">
        <v>93</v>
      </c>
      <c r="P172" s="34">
        <f t="shared" si="17"/>
        <v>0.13185185185284354</v>
      </c>
      <c r="Q172" s="37">
        <f t="shared" si="18"/>
        <v>3.8742939814837882</v>
      </c>
      <c r="R172" s="25" t="str">
        <f t="shared" si="19"/>
        <v>TRUE</v>
      </c>
      <c r="S172" s="27" t="str">
        <f t="shared" si="16"/>
        <v>T</v>
      </c>
      <c r="T172" s="25" t="str">
        <f t="shared" si="20"/>
        <v>F</v>
      </c>
    </row>
    <row r="173" spans="1:20" ht="15.75" customHeight="1" x14ac:dyDescent="0.25">
      <c r="A173" t="s">
        <v>1160</v>
      </c>
      <c r="B173" t="s">
        <v>1161</v>
      </c>
      <c r="C173" t="s">
        <v>1162</v>
      </c>
      <c r="D173" t="s">
        <v>1163</v>
      </c>
      <c r="E173" t="s">
        <v>1164</v>
      </c>
      <c r="F173" t="s">
        <v>1165</v>
      </c>
      <c r="G173" t="s">
        <v>12</v>
      </c>
      <c r="H173" t="s">
        <v>138</v>
      </c>
      <c r="I173" t="s">
        <v>138</v>
      </c>
      <c r="J173" t="s">
        <v>14</v>
      </c>
      <c r="K173" t="s">
        <v>110</v>
      </c>
      <c r="L173" t="s">
        <v>109</v>
      </c>
      <c r="M173" t="s">
        <v>31</v>
      </c>
      <c r="N173" t="s">
        <v>41</v>
      </c>
      <c r="O173" t="s">
        <v>43</v>
      </c>
      <c r="P173" s="34">
        <f t="shared" si="17"/>
        <v>8.2002314818964805E-2</v>
      </c>
      <c r="Q173" s="37">
        <f t="shared" si="18"/>
        <v>1.8398842592650908</v>
      </c>
      <c r="R173" s="25" t="str">
        <f t="shared" si="19"/>
        <v>TRUE</v>
      </c>
      <c r="S173" s="27" t="s">
        <v>115</v>
      </c>
      <c r="T173" s="25" t="str">
        <f t="shared" si="20"/>
        <v>T</v>
      </c>
    </row>
    <row r="174" spans="1:20" ht="15.75" x14ac:dyDescent="0.25">
      <c r="A174" t="s">
        <v>1166</v>
      </c>
      <c r="B174" t="s">
        <v>1167</v>
      </c>
      <c r="C174" t="s">
        <v>1168</v>
      </c>
      <c r="D174" t="s">
        <v>1169</v>
      </c>
      <c r="E174" t="s">
        <v>1170</v>
      </c>
      <c r="F174" t="s">
        <v>1171</v>
      </c>
      <c r="G174" t="s">
        <v>12</v>
      </c>
      <c r="H174" t="s">
        <v>147</v>
      </c>
      <c r="I174" t="s">
        <v>147</v>
      </c>
      <c r="J174" t="s">
        <v>141</v>
      </c>
      <c r="K174" t="s">
        <v>15</v>
      </c>
      <c r="L174" t="s">
        <v>109</v>
      </c>
      <c r="M174" t="s">
        <v>16</v>
      </c>
      <c r="N174" t="s">
        <v>17</v>
      </c>
      <c r="O174" t="s">
        <v>43</v>
      </c>
      <c r="P174" s="34">
        <f t="shared" si="17"/>
        <v>0.75271990741021</v>
      </c>
      <c r="Q174" s="37">
        <f t="shared" si="18"/>
        <v>0.90245370370394085</v>
      </c>
      <c r="R174" s="25" t="str">
        <f t="shared" si="19"/>
        <v>TRUE</v>
      </c>
      <c r="S174" s="27" t="str">
        <f t="shared" ref="S174:S197" si="21">IF(AND(HOUR(D174)&gt;=8, HOUR(D174)&lt;16),"T","F")</f>
        <v>T</v>
      </c>
      <c r="T174" s="25" t="str">
        <f t="shared" si="20"/>
        <v>F</v>
      </c>
    </row>
    <row r="175" spans="1:20" ht="15.75" x14ac:dyDescent="0.25">
      <c r="A175" t="s">
        <v>1172</v>
      </c>
      <c r="B175" t="s">
        <v>1173</v>
      </c>
      <c r="C175" t="s">
        <v>1174</v>
      </c>
      <c r="D175" t="s">
        <v>1175</v>
      </c>
      <c r="E175" t="s">
        <v>1176</v>
      </c>
      <c r="F175" t="s">
        <v>1177</v>
      </c>
      <c r="G175" t="s">
        <v>12</v>
      </c>
      <c r="H175" t="s">
        <v>147</v>
      </c>
      <c r="I175" t="s">
        <v>147</v>
      </c>
      <c r="J175" t="s">
        <v>141</v>
      </c>
      <c r="K175" t="s">
        <v>15</v>
      </c>
      <c r="L175" t="s">
        <v>109</v>
      </c>
      <c r="M175" t="s">
        <v>16</v>
      </c>
      <c r="N175" t="s">
        <v>17</v>
      </c>
      <c r="O175" t="s">
        <v>43</v>
      </c>
      <c r="P175" s="34">
        <f t="shared" si="17"/>
        <v>0.73406249999970896</v>
      </c>
      <c r="Q175" s="37">
        <f t="shared" si="18"/>
        <v>0.88353009259299142</v>
      </c>
      <c r="R175" s="25" t="str">
        <f t="shared" si="19"/>
        <v>TRUE</v>
      </c>
      <c r="S175" s="27" t="str">
        <f t="shared" si="21"/>
        <v>T</v>
      </c>
      <c r="T175" s="25" t="str">
        <f t="shared" si="20"/>
        <v>F</v>
      </c>
    </row>
    <row r="176" spans="1:20" ht="15.75" customHeight="1" x14ac:dyDescent="0.25">
      <c r="A176" t="s">
        <v>1178</v>
      </c>
      <c r="B176" t="s">
        <v>1179</v>
      </c>
      <c r="C176" t="s">
        <v>1180</v>
      </c>
      <c r="D176" t="s">
        <v>1181</v>
      </c>
      <c r="E176" t="s">
        <v>1182</v>
      </c>
      <c r="F176" t="s">
        <v>1183</v>
      </c>
      <c r="G176" t="s">
        <v>12</v>
      </c>
      <c r="H176" t="s">
        <v>137</v>
      </c>
      <c r="I176" t="s">
        <v>137</v>
      </c>
      <c r="J176" t="s">
        <v>136</v>
      </c>
      <c r="K176" t="s">
        <v>19</v>
      </c>
      <c r="L176" t="s">
        <v>109</v>
      </c>
      <c r="M176" t="s">
        <v>16</v>
      </c>
      <c r="N176" t="s">
        <v>22</v>
      </c>
      <c r="O176" t="s">
        <v>43</v>
      </c>
      <c r="P176" s="34">
        <f t="shared" si="17"/>
        <v>0.8840162037013215</v>
      </c>
      <c r="Q176" s="37">
        <f t="shared" si="18"/>
        <v>8.987060185179871</v>
      </c>
      <c r="R176" s="25" t="str">
        <f t="shared" si="19"/>
        <v>FALSE</v>
      </c>
      <c r="S176" s="27" t="str">
        <f t="shared" si="21"/>
        <v>T</v>
      </c>
      <c r="T176" s="25" t="str">
        <f t="shared" si="20"/>
        <v>F</v>
      </c>
    </row>
    <row r="177" spans="1:20" ht="15.75" customHeight="1" x14ac:dyDescent="0.25">
      <c r="A177" t="s">
        <v>1184</v>
      </c>
      <c r="B177" t="s">
        <v>1185</v>
      </c>
      <c r="C177" t="s">
        <v>1186</v>
      </c>
      <c r="D177" t="s">
        <v>1187</v>
      </c>
      <c r="E177" t="s">
        <v>1188</v>
      </c>
      <c r="F177" t="s">
        <v>1189</v>
      </c>
      <c r="G177" t="s">
        <v>12</v>
      </c>
      <c r="H177" t="s">
        <v>132</v>
      </c>
      <c r="I177" t="s">
        <v>132</v>
      </c>
      <c r="J177" t="s">
        <v>141</v>
      </c>
      <c r="K177" t="s">
        <v>15</v>
      </c>
      <c r="L177" t="s">
        <v>109</v>
      </c>
      <c r="M177" t="s">
        <v>154</v>
      </c>
      <c r="N177" t="s">
        <v>17</v>
      </c>
      <c r="O177" t="s">
        <v>134</v>
      </c>
      <c r="P177" s="34">
        <f t="shared" si="17"/>
        <v>0.9438310185141745</v>
      </c>
      <c r="Q177" s="37">
        <f t="shared" si="18"/>
        <v>0.97098379629460396</v>
      </c>
      <c r="R177" s="25" t="str">
        <f t="shared" si="19"/>
        <v>TRUE</v>
      </c>
      <c r="S177" s="27" t="str">
        <f t="shared" si="21"/>
        <v>T</v>
      </c>
      <c r="T177" s="25" t="str">
        <f t="shared" si="20"/>
        <v>F</v>
      </c>
    </row>
    <row r="178" spans="1:20" ht="15.75" customHeight="1" x14ac:dyDescent="0.25">
      <c r="A178" t="s">
        <v>1190</v>
      </c>
      <c r="B178" t="s">
        <v>1191</v>
      </c>
      <c r="C178" t="s">
        <v>1192</v>
      </c>
      <c r="D178" t="s">
        <v>1193</v>
      </c>
      <c r="E178" t="s">
        <v>1194</v>
      </c>
      <c r="F178" t="s">
        <v>1195</v>
      </c>
      <c r="G178" t="s">
        <v>12</v>
      </c>
      <c r="H178" t="s">
        <v>138</v>
      </c>
      <c r="I178" t="s">
        <v>138</v>
      </c>
      <c r="J178" t="s">
        <v>14</v>
      </c>
      <c r="K178" t="s">
        <v>19</v>
      </c>
      <c r="L178" t="s">
        <v>109</v>
      </c>
      <c r="M178" t="s">
        <v>16</v>
      </c>
      <c r="N178" t="s">
        <v>34</v>
      </c>
      <c r="O178" t="s">
        <v>43</v>
      </c>
      <c r="P178" s="34">
        <f t="shared" si="17"/>
        <v>0.73708333333343035</v>
      </c>
      <c r="Q178" s="37">
        <f t="shared" si="18"/>
        <v>8.8437615740695037</v>
      </c>
      <c r="R178" s="25" t="str">
        <f t="shared" si="19"/>
        <v>FALSE</v>
      </c>
      <c r="S178" s="27" t="str">
        <f t="shared" si="21"/>
        <v>F</v>
      </c>
      <c r="T178" s="25" t="str">
        <f t="shared" si="20"/>
        <v>T</v>
      </c>
    </row>
    <row r="179" spans="1:20" ht="15.75" customHeight="1" x14ac:dyDescent="0.25">
      <c r="A179" t="s">
        <v>1196</v>
      </c>
      <c r="B179" t="s">
        <v>1197</v>
      </c>
      <c r="C179" t="s">
        <v>1198</v>
      </c>
      <c r="D179" t="s">
        <v>1199</v>
      </c>
      <c r="E179" t="s">
        <v>1200</v>
      </c>
      <c r="F179" t="s">
        <v>1201</v>
      </c>
      <c r="G179" t="s">
        <v>12</v>
      </c>
      <c r="H179" t="s">
        <v>144</v>
      </c>
      <c r="I179" t="s">
        <v>142</v>
      </c>
      <c r="J179" t="s">
        <v>148</v>
      </c>
      <c r="K179" t="s">
        <v>19</v>
      </c>
      <c r="L179" t="s">
        <v>109</v>
      </c>
      <c r="M179" t="s">
        <v>664</v>
      </c>
      <c r="N179" t="s">
        <v>39</v>
      </c>
      <c r="O179" t="s">
        <v>43</v>
      </c>
      <c r="P179" s="34">
        <f t="shared" si="17"/>
        <v>0.13233796296117362</v>
      </c>
      <c r="Q179" s="37">
        <f t="shared" si="18"/>
        <v>8.2426851851851097</v>
      </c>
      <c r="R179" s="25" t="str">
        <f t="shared" si="19"/>
        <v>FALSE</v>
      </c>
      <c r="S179" s="27" t="str">
        <f t="shared" si="21"/>
        <v>T</v>
      </c>
      <c r="T179" s="25" t="str">
        <f t="shared" si="20"/>
        <v>F</v>
      </c>
    </row>
    <row r="180" spans="1:20" ht="15.75" customHeight="1" x14ac:dyDescent="0.25">
      <c r="A180" t="s">
        <v>1202</v>
      </c>
      <c r="B180" t="s">
        <v>1203</v>
      </c>
      <c r="C180" t="s">
        <v>1180</v>
      </c>
      <c r="D180" t="s">
        <v>1204</v>
      </c>
      <c r="E180" t="s">
        <v>1205</v>
      </c>
      <c r="F180" t="s">
        <v>1206</v>
      </c>
      <c r="G180" t="s">
        <v>12</v>
      </c>
      <c r="H180" t="s">
        <v>139</v>
      </c>
      <c r="I180" t="s">
        <v>139</v>
      </c>
      <c r="J180" t="s">
        <v>136</v>
      </c>
      <c r="K180" t="s">
        <v>15</v>
      </c>
      <c r="L180" t="s">
        <v>109</v>
      </c>
      <c r="M180" t="s">
        <v>16</v>
      </c>
      <c r="N180" t="s">
        <v>22</v>
      </c>
      <c r="O180" t="s">
        <v>84</v>
      </c>
      <c r="P180" s="34">
        <f t="shared" si="17"/>
        <v>0.22324074074276723</v>
      </c>
      <c r="Q180" s="37">
        <f t="shared" si="18"/>
        <v>0.22388888888963265</v>
      </c>
      <c r="R180" s="25" t="str">
        <f t="shared" si="19"/>
        <v>TRUE</v>
      </c>
      <c r="S180" s="27" t="str">
        <f t="shared" si="21"/>
        <v>T</v>
      </c>
      <c r="T180" s="25" t="str">
        <f t="shared" si="20"/>
        <v>F</v>
      </c>
    </row>
    <row r="181" spans="1:20" ht="15.75" customHeight="1" x14ac:dyDescent="0.25">
      <c r="A181" t="s">
        <v>1207</v>
      </c>
      <c r="B181" t="s">
        <v>1208</v>
      </c>
      <c r="C181" t="s">
        <v>1209</v>
      </c>
      <c r="D181" t="s">
        <v>1210</v>
      </c>
      <c r="E181" t="s">
        <v>1211</v>
      </c>
      <c r="F181" t="s">
        <v>1212</v>
      </c>
      <c r="G181" t="s">
        <v>12</v>
      </c>
      <c r="H181" t="s">
        <v>139</v>
      </c>
      <c r="I181" t="s">
        <v>139</v>
      </c>
      <c r="J181" t="s">
        <v>136</v>
      </c>
      <c r="K181" t="s">
        <v>15</v>
      </c>
      <c r="L181" t="s">
        <v>109</v>
      </c>
      <c r="M181" t="s">
        <v>16</v>
      </c>
      <c r="N181" t="s">
        <v>35</v>
      </c>
      <c r="O181" t="s">
        <v>87</v>
      </c>
      <c r="P181" s="34">
        <f t="shared" si="17"/>
        <v>1.7256944447581191E-2</v>
      </c>
      <c r="Q181" s="37">
        <f t="shared" si="18"/>
        <v>2.7071759257523809E-2</v>
      </c>
      <c r="R181" s="25" t="str">
        <f t="shared" si="19"/>
        <v>TRUE</v>
      </c>
      <c r="S181" s="27" t="str">
        <f t="shared" si="21"/>
        <v>T</v>
      </c>
      <c r="T181" s="25" t="str">
        <f t="shared" si="20"/>
        <v>T</v>
      </c>
    </row>
    <row r="182" spans="1:20" ht="15.75" customHeight="1" x14ac:dyDescent="0.25">
      <c r="A182" t="s">
        <v>1213</v>
      </c>
      <c r="B182" t="s">
        <v>1214</v>
      </c>
      <c r="C182" t="s">
        <v>1215</v>
      </c>
      <c r="D182" t="s">
        <v>1216</v>
      </c>
      <c r="E182" t="s">
        <v>1217</v>
      </c>
      <c r="F182" t="s">
        <v>1218</v>
      </c>
      <c r="G182" t="s">
        <v>12</v>
      </c>
      <c r="H182" t="s">
        <v>149</v>
      </c>
      <c r="I182" t="s">
        <v>149</v>
      </c>
      <c r="J182" t="s">
        <v>141</v>
      </c>
      <c r="K182" t="s">
        <v>15</v>
      </c>
      <c r="L182" t="s">
        <v>109</v>
      </c>
      <c r="M182" t="s">
        <v>31</v>
      </c>
      <c r="N182" t="s">
        <v>35</v>
      </c>
      <c r="O182" t="s">
        <v>43</v>
      </c>
      <c r="P182" s="34">
        <f t="shared" si="17"/>
        <v>0.653495370366727</v>
      </c>
      <c r="Q182" s="37">
        <f t="shared" si="18"/>
        <v>0.96454861111124046</v>
      </c>
      <c r="R182" s="25" t="str">
        <f t="shared" si="19"/>
        <v>TRUE</v>
      </c>
      <c r="S182" s="27" t="str">
        <f t="shared" si="21"/>
        <v>F</v>
      </c>
      <c r="T182" s="25" t="str">
        <f t="shared" si="20"/>
        <v>T</v>
      </c>
    </row>
    <row r="183" spans="1:20" ht="15.75" customHeight="1" x14ac:dyDescent="0.25">
      <c r="A183" t="s">
        <v>1219</v>
      </c>
      <c r="B183" t="s">
        <v>1220</v>
      </c>
      <c r="C183" t="s">
        <v>1221</v>
      </c>
      <c r="D183" t="s">
        <v>1222</v>
      </c>
      <c r="E183" t="s">
        <v>1223</v>
      </c>
      <c r="F183" t="s">
        <v>1224</v>
      </c>
      <c r="G183" t="s">
        <v>12</v>
      </c>
      <c r="H183" t="s">
        <v>138</v>
      </c>
      <c r="I183" t="s">
        <v>138</v>
      </c>
      <c r="J183" t="s">
        <v>14</v>
      </c>
      <c r="K183" t="s">
        <v>19</v>
      </c>
      <c r="L183" t="s">
        <v>109</v>
      </c>
      <c r="M183" t="s">
        <v>154</v>
      </c>
      <c r="N183" t="s">
        <v>21</v>
      </c>
      <c r="O183" t="s">
        <v>43</v>
      </c>
      <c r="P183" s="34">
        <f t="shared" si="17"/>
        <v>0.64891203703882638</v>
      </c>
      <c r="Q183" s="37">
        <f t="shared" si="18"/>
        <v>7.9022453703728388</v>
      </c>
      <c r="R183" s="25" t="str">
        <f t="shared" si="19"/>
        <v>FALSE</v>
      </c>
      <c r="S183" s="27" t="str">
        <f t="shared" si="21"/>
        <v>F</v>
      </c>
      <c r="T183" s="25" t="str">
        <f t="shared" si="20"/>
        <v>T</v>
      </c>
    </row>
    <row r="184" spans="1:20" ht="15.75" customHeight="1" x14ac:dyDescent="0.25">
      <c r="A184" t="s">
        <v>1225</v>
      </c>
      <c r="B184" t="s">
        <v>1226</v>
      </c>
      <c r="C184" t="s">
        <v>1227</v>
      </c>
      <c r="D184" t="s">
        <v>1228</v>
      </c>
      <c r="E184" t="s">
        <v>1229</v>
      </c>
      <c r="F184" t="s">
        <v>1230</v>
      </c>
      <c r="G184" t="s">
        <v>12</v>
      </c>
      <c r="H184" t="s">
        <v>147</v>
      </c>
      <c r="I184" t="s">
        <v>147</v>
      </c>
      <c r="J184" t="s">
        <v>141</v>
      </c>
      <c r="K184" t="s">
        <v>15</v>
      </c>
      <c r="L184" t="s">
        <v>109</v>
      </c>
      <c r="M184" t="s">
        <v>16</v>
      </c>
      <c r="N184" t="s">
        <v>34</v>
      </c>
      <c r="O184" t="s">
        <v>43</v>
      </c>
      <c r="P184" s="34">
        <f t="shared" si="17"/>
        <v>0.60703703703620704</v>
      </c>
      <c r="Q184" s="37">
        <f t="shared" si="18"/>
        <v>0.9233564814858255</v>
      </c>
      <c r="R184" s="25" t="str">
        <f t="shared" si="19"/>
        <v>TRUE</v>
      </c>
      <c r="S184" s="27" t="str">
        <f t="shared" si="21"/>
        <v>F</v>
      </c>
      <c r="T184" s="25" t="str">
        <f t="shared" si="20"/>
        <v>T</v>
      </c>
    </row>
    <row r="185" spans="1:20" ht="15.75" customHeight="1" x14ac:dyDescent="0.25">
      <c r="A185" t="s">
        <v>1231</v>
      </c>
      <c r="B185" t="s">
        <v>1232</v>
      </c>
      <c r="C185" t="s">
        <v>1233</v>
      </c>
      <c r="D185" t="s">
        <v>1234</v>
      </c>
      <c r="E185" t="s">
        <v>1235</v>
      </c>
      <c r="F185" t="s">
        <v>1236</v>
      </c>
      <c r="G185" t="s">
        <v>12</v>
      </c>
      <c r="H185" t="s">
        <v>149</v>
      </c>
      <c r="I185" t="s">
        <v>149</v>
      </c>
      <c r="J185" t="s">
        <v>141</v>
      </c>
      <c r="K185" t="s">
        <v>15</v>
      </c>
      <c r="L185" t="s">
        <v>109</v>
      </c>
      <c r="M185" t="s">
        <v>16</v>
      </c>
      <c r="N185" t="s">
        <v>34</v>
      </c>
      <c r="O185" t="s">
        <v>43</v>
      </c>
      <c r="P185" s="34">
        <f t="shared" si="17"/>
        <v>1.9212962964957114E-2</v>
      </c>
      <c r="Q185" s="37">
        <f t="shared" si="18"/>
        <v>0.30045138888817746</v>
      </c>
      <c r="R185" s="25" t="str">
        <f t="shared" si="19"/>
        <v>TRUE</v>
      </c>
      <c r="S185" s="27" t="str">
        <f t="shared" si="21"/>
        <v>T</v>
      </c>
      <c r="T185" s="25" t="str">
        <f t="shared" si="20"/>
        <v>T</v>
      </c>
    </row>
    <row r="186" spans="1:20" ht="15.75" x14ac:dyDescent="0.25">
      <c r="A186" t="s">
        <v>1237</v>
      </c>
      <c r="B186" t="s">
        <v>1238</v>
      </c>
      <c r="C186" t="s">
        <v>1239</v>
      </c>
      <c r="D186" t="s">
        <v>1240</v>
      </c>
      <c r="E186" t="s">
        <v>1241</v>
      </c>
      <c r="F186" t="s">
        <v>1242</v>
      </c>
      <c r="G186" t="s">
        <v>12</v>
      </c>
      <c r="H186" t="s">
        <v>138</v>
      </c>
      <c r="I186" t="s">
        <v>138</v>
      </c>
      <c r="J186" t="s">
        <v>14</v>
      </c>
      <c r="K186" t="s">
        <v>110</v>
      </c>
      <c r="L186" t="s">
        <v>109</v>
      </c>
      <c r="M186" t="s">
        <v>16</v>
      </c>
      <c r="N186" t="s">
        <v>34</v>
      </c>
      <c r="O186" t="s">
        <v>43</v>
      </c>
      <c r="P186" s="34">
        <f t="shared" si="17"/>
        <v>2.6111111110367347E-2</v>
      </c>
      <c r="Q186" s="37">
        <f t="shared" si="18"/>
        <v>1.0480787037013215</v>
      </c>
      <c r="R186" s="25" t="str">
        <f t="shared" si="19"/>
        <v>TRUE</v>
      </c>
      <c r="S186" s="27" t="str">
        <f t="shared" si="21"/>
        <v>T</v>
      </c>
      <c r="T186" s="25" t="str">
        <f t="shared" si="20"/>
        <v>T</v>
      </c>
    </row>
    <row r="187" spans="1:20" ht="15.75" customHeight="1" x14ac:dyDescent="0.25">
      <c r="A187" t="s">
        <v>1243</v>
      </c>
      <c r="B187" t="s">
        <v>1244</v>
      </c>
      <c r="C187" t="s">
        <v>1245</v>
      </c>
      <c r="D187" t="s">
        <v>1246</v>
      </c>
      <c r="E187" t="s">
        <v>1247</v>
      </c>
      <c r="F187" t="s">
        <v>1248</v>
      </c>
      <c r="G187" t="s">
        <v>12</v>
      </c>
      <c r="H187" t="s">
        <v>144</v>
      </c>
      <c r="I187" t="s">
        <v>142</v>
      </c>
      <c r="J187" t="s">
        <v>148</v>
      </c>
      <c r="K187" t="s">
        <v>19</v>
      </c>
      <c r="L187" t="s">
        <v>109</v>
      </c>
      <c r="M187" t="s">
        <v>31</v>
      </c>
      <c r="N187" t="s">
        <v>34</v>
      </c>
      <c r="O187" t="s">
        <v>86</v>
      </c>
      <c r="P187" s="34">
        <f t="shared" si="17"/>
        <v>8.1944444391410798E-3</v>
      </c>
      <c r="Q187" s="37">
        <f t="shared" si="18"/>
        <v>7.2302777777731535</v>
      </c>
      <c r="R187" s="25" t="str">
        <f t="shared" si="19"/>
        <v>FALSE</v>
      </c>
      <c r="S187" s="27" t="str">
        <f t="shared" si="21"/>
        <v>T</v>
      </c>
      <c r="T187" s="25" t="str">
        <f t="shared" si="20"/>
        <v>T</v>
      </c>
    </row>
    <row r="188" spans="1:20" ht="15.75" customHeight="1" x14ac:dyDescent="0.25">
      <c r="A188" t="s">
        <v>1249</v>
      </c>
      <c r="B188" t="s">
        <v>1250</v>
      </c>
      <c r="C188" t="s">
        <v>1251</v>
      </c>
      <c r="D188" t="s">
        <v>1252</v>
      </c>
      <c r="E188" t="s">
        <v>1253</v>
      </c>
      <c r="F188" t="s">
        <v>1254</v>
      </c>
      <c r="G188" t="s">
        <v>12</v>
      </c>
      <c r="H188" t="s">
        <v>139</v>
      </c>
      <c r="I188" t="s">
        <v>139</v>
      </c>
      <c r="J188" t="s">
        <v>136</v>
      </c>
      <c r="K188" t="s">
        <v>15</v>
      </c>
      <c r="L188" t="s">
        <v>109</v>
      </c>
      <c r="M188" t="s">
        <v>16</v>
      </c>
      <c r="N188" t="s">
        <v>20</v>
      </c>
      <c r="O188" t="s">
        <v>146</v>
      </c>
      <c r="P188" s="34">
        <f t="shared" si="17"/>
        <v>9.4074074077070691E-2</v>
      </c>
      <c r="Q188" s="37">
        <f t="shared" si="18"/>
        <v>9.4710648147156462E-2</v>
      </c>
      <c r="R188" s="25" t="str">
        <f t="shared" si="19"/>
        <v>TRUE</v>
      </c>
      <c r="S188" s="27" t="str">
        <f t="shared" si="21"/>
        <v>T</v>
      </c>
      <c r="T188" s="25" t="str">
        <f t="shared" si="20"/>
        <v>F</v>
      </c>
    </row>
    <row r="189" spans="1:20" ht="15.75" customHeight="1" x14ac:dyDescent="0.25">
      <c r="A189" t="s">
        <v>1255</v>
      </c>
      <c r="B189" t="s">
        <v>1256</v>
      </c>
      <c r="C189" t="s">
        <v>1257</v>
      </c>
      <c r="D189" t="s">
        <v>1258</v>
      </c>
      <c r="E189" t="s">
        <v>1259</v>
      </c>
      <c r="F189" t="s">
        <v>1260</v>
      </c>
      <c r="G189" t="s">
        <v>12</v>
      </c>
      <c r="H189" t="s">
        <v>139</v>
      </c>
      <c r="I189" t="s">
        <v>139</v>
      </c>
      <c r="J189" t="s">
        <v>136</v>
      </c>
      <c r="K189" t="s">
        <v>110</v>
      </c>
      <c r="L189" t="s">
        <v>109</v>
      </c>
      <c r="M189" t="s">
        <v>16</v>
      </c>
      <c r="N189" t="s">
        <v>35</v>
      </c>
      <c r="O189" t="s">
        <v>84</v>
      </c>
      <c r="P189" s="34">
        <f t="shared" si="17"/>
        <v>2.3101851853425615E-2</v>
      </c>
      <c r="Q189" s="37">
        <f t="shared" si="18"/>
        <v>1.8920601851859828</v>
      </c>
      <c r="R189" s="25" t="str">
        <f t="shared" si="19"/>
        <v>TRUE</v>
      </c>
      <c r="S189" s="27" t="str">
        <f t="shared" si="21"/>
        <v>T</v>
      </c>
      <c r="T189" s="25" t="str">
        <f t="shared" si="20"/>
        <v>T</v>
      </c>
    </row>
    <row r="190" spans="1:20" ht="15.75" customHeight="1" x14ac:dyDescent="0.25">
      <c r="A190" t="s">
        <v>1261</v>
      </c>
      <c r="B190" t="s">
        <v>1262</v>
      </c>
      <c r="C190" t="s">
        <v>1263</v>
      </c>
      <c r="D190" t="s">
        <v>1264</v>
      </c>
      <c r="E190" t="s">
        <v>1265</v>
      </c>
      <c r="F190" t="s">
        <v>1266</v>
      </c>
      <c r="G190" t="s">
        <v>12</v>
      </c>
      <c r="H190" t="s">
        <v>26</v>
      </c>
      <c r="I190" t="s">
        <v>26</v>
      </c>
      <c r="J190" t="s">
        <v>141</v>
      </c>
      <c r="K190" t="s">
        <v>110</v>
      </c>
      <c r="L190" t="s">
        <v>109</v>
      </c>
      <c r="M190" t="s">
        <v>16</v>
      </c>
      <c r="N190" t="s">
        <v>23</v>
      </c>
      <c r="O190" t="s">
        <v>145</v>
      </c>
      <c r="P190" s="34">
        <f t="shared" si="17"/>
        <v>2.1886574075324461E-2</v>
      </c>
      <c r="Q190" s="37">
        <f t="shared" si="18"/>
        <v>0.98980324074364034</v>
      </c>
      <c r="R190" s="25" t="str">
        <f t="shared" si="19"/>
        <v>TRUE</v>
      </c>
      <c r="S190" s="27" t="str">
        <f t="shared" si="21"/>
        <v>T</v>
      </c>
      <c r="T190" s="25" t="str">
        <f t="shared" ref="T190:T197" si="22">IF(OR(P190&lt;=0.0799,S190="F"),"T","F")</f>
        <v>T</v>
      </c>
    </row>
    <row r="191" spans="1:20" ht="15.75" customHeight="1" x14ac:dyDescent="0.25">
      <c r="A191" t="s">
        <v>1267</v>
      </c>
      <c r="B191" t="s">
        <v>1268</v>
      </c>
      <c r="C191" t="s">
        <v>1269</v>
      </c>
      <c r="D191" t="s">
        <v>1270</v>
      </c>
      <c r="E191" t="s">
        <v>1271</v>
      </c>
      <c r="F191" t="s">
        <v>1272</v>
      </c>
      <c r="G191" t="s">
        <v>12</v>
      </c>
      <c r="H191" t="s">
        <v>26</v>
      </c>
      <c r="I191" t="s">
        <v>26</v>
      </c>
      <c r="J191" t="s">
        <v>141</v>
      </c>
      <c r="K191" t="s">
        <v>110</v>
      </c>
      <c r="L191" t="s">
        <v>109</v>
      </c>
      <c r="M191" t="s">
        <v>16</v>
      </c>
      <c r="N191" t="s">
        <v>17</v>
      </c>
      <c r="O191" t="s">
        <v>1273</v>
      </c>
      <c r="P191" s="34">
        <f t="shared" si="17"/>
        <v>4.202546295709908E-2</v>
      </c>
      <c r="Q191" s="37">
        <f t="shared" si="18"/>
        <v>0.89231481480965158</v>
      </c>
      <c r="R191" s="25" t="str">
        <f t="shared" si="19"/>
        <v>TRUE</v>
      </c>
      <c r="S191" s="27" t="str">
        <f t="shared" si="21"/>
        <v>T</v>
      </c>
      <c r="T191" s="25" t="str">
        <f t="shared" si="22"/>
        <v>T</v>
      </c>
    </row>
    <row r="192" spans="1:20" ht="15.75" customHeight="1" x14ac:dyDescent="0.25">
      <c r="A192" t="s">
        <v>1274</v>
      </c>
      <c r="B192" t="s">
        <v>1275</v>
      </c>
      <c r="C192" t="s">
        <v>1276</v>
      </c>
      <c r="D192" t="s">
        <v>1277</v>
      </c>
      <c r="E192" t="s">
        <v>1278</v>
      </c>
      <c r="F192" t="s">
        <v>1279</v>
      </c>
      <c r="G192" t="s">
        <v>12</v>
      </c>
      <c r="H192" t="s">
        <v>144</v>
      </c>
      <c r="I192" t="s">
        <v>142</v>
      </c>
      <c r="J192" t="s">
        <v>148</v>
      </c>
      <c r="K192" t="s">
        <v>15</v>
      </c>
      <c r="L192" t="s">
        <v>109</v>
      </c>
      <c r="M192" t="s">
        <v>31</v>
      </c>
      <c r="N192" t="s">
        <v>17</v>
      </c>
      <c r="O192" t="s">
        <v>43</v>
      </c>
      <c r="P192" s="34">
        <f t="shared" si="17"/>
        <v>2.9861111179343425E-3</v>
      </c>
      <c r="Q192" s="37">
        <f t="shared" si="18"/>
        <v>0.94090277778013842</v>
      </c>
      <c r="R192" s="25" t="str">
        <f t="shared" si="19"/>
        <v>TRUE</v>
      </c>
      <c r="S192" s="27" t="str">
        <f t="shared" si="21"/>
        <v>T</v>
      </c>
      <c r="T192" s="25" t="str">
        <f t="shared" si="22"/>
        <v>T</v>
      </c>
    </row>
    <row r="193" spans="1:20" ht="15.75" customHeight="1" x14ac:dyDescent="0.25">
      <c r="A193" t="s">
        <v>1280</v>
      </c>
      <c r="B193" t="s">
        <v>1281</v>
      </c>
      <c r="C193" t="s">
        <v>1282</v>
      </c>
      <c r="D193" t="s">
        <v>1283</v>
      </c>
      <c r="E193" t="s">
        <v>1284</v>
      </c>
      <c r="F193" t="s">
        <v>1285</v>
      </c>
      <c r="G193" t="s">
        <v>12</v>
      </c>
      <c r="H193" t="s">
        <v>139</v>
      </c>
      <c r="I193" t="s">
        <v>139</v>
      </c>
      <c r="J193" t="s">
        <v>136</v>
      </c>
      <c r="K193" t="s">
        <v>15</v>
      </c>
      <c r="L193" t="s">
        <v>109</v>
      </c>
      <c r="M193" t="s">
        <v>16</v>
      </c>
      <c r="N193" t="s">
        <v>45</v>
      </c>
      <c r="O193" t="s">
        <v>92</v>
      </c>
      <c r="P193" s="34">
        <f t="shared" si="17"/>
        <v>0.8735879629603005</v>
      </c>
      <c r="Q193" s="37">
        <f t="shared" si="18"/>
        <v>0.97821759259386454</v>
      </c>
      <c r="R193" s="25" t="str">
        <f t="shared" si="19"/>
        <v>TRUE</v>
      </c>
      <c r="S193" s="27" t="str">
        <f t="shared" si="21"/>
        <v>T</v>
      </c>
      <c r="T193" s="25" t="str">
        <f t="shared" si="22"/>
        <v>F</v>
      </c>
    </row>
    <row r="194" spans="1:20" ht="15.75" customHeight="1" x14ac:dyDescent="0.25">
      <c r="A194" t="s">
        <v>1286</v>
      </c>
      <c r="B194" t="s">
        <v>1287</v>
      </c>
      <c r="C194" t="s">
        <v>1288</v>
      </c>
      <c r="D194" t="s">
        <v>1289</v>
      </c>
      <c r="E194" t="s">
        <v>1290</v>
      </c>
      <c r="F194" t="s">
        <v>1291</v>
      </c>
      <c r="G194" t="s">
        <v>12</v>
      </c>
      <c r="H194" t="s">
        <v>147</v>
      </c>
      <c r="I194" t="s">
        <v>147</v>
      </c>
      <c r="J194" t="s">
        <v>141</v>
      </c>
      <c r="K194" t="s">
        <v>19</v>
      </c>
      <c r="L194" t="s">
        <v>109</v>
      </c>
      <c r="M194" t="s">
        <v>16</v>
      </c>
      <c r="N194" t="s">
        <v>20</v>
      </c>
      <c r="O194" t="s">
        <v>43</v>
      </c>
      <c r="P194" s="34">
        <f t="shared" ref="P194:P197" si="23">E194-D194</f>
        <v>0.84561342592496658</v>
      </c>
      <c r="Q194" s="37">
        <f t="shared" ref="Q194:Q197" si="24">F194-D194</f>
        <v>6.0168634259243845</v>
      </c>
      <c r="R194" s="25" t="str">
        <f t="shared" ref="R194:R197" si="25">IF(OR(COUNTIF(K194,"*Rx*"),COUNTIF(K194,"*Rp*")),"FALSE","TRUE")</f>
        <v>FALSE</v>
      </c>
      <c r="S194" s="27" t="str">
        <f t="shared" si="21"/>
        <v>T</v>
      </c>
      <c r="T194" s="25" t="str">
        <f t="shared" si="22"/>
        <v>F</v>
      </c>
    </row>
    <row r="195" spans="1:20" ht="15.75" customHeight="1" x14ac:dyDescent="0.25">
      <c r="A195" t="s">
        <v>1292</v>
      </c>
      <c r="B195" t="s">
        <v>1293</v>
      </c>
      <c r="C195" t="s">
        <v>370</v>
      </c>
      <c r="D195" t="s">
        <v>1294</v>
      </c>
      <c r="E195" t="s">
        <v>1295</v>
      </c>
      <c r="F195" t="s">
        <v>1296</v>
      </c>
      <c r="G195" t="s">
        <v>12</v>
      </c>
      <c r="H195" t="s">
        <v>147</v>
      </c>
      <c r="I195" t="s">
        <v>147</v>
      </c>
      <c r="J195" t="s">
        <v>141</v>
      </c>
      <c r="K195" t="s">
        <v>19</v>
      </c>
      <c r="L195" t="s">
        <v>109</v>
      </c>
      <c r="M195" t="s">
        <v>16</v>
      </c>
      <c r="N195" t="s">
        <v>35</v>
      </c>
      <c r="O195" t="s">
        <v>43</v>
      </c>
      <c r="P195" s="34">
        <f t="shared" si="23"/>
        <v>0.62777777777955635</v>
      </c>
      <c r="Q195" s="37">
        <f t="shared" si="24"/>
        <v>5.8689583333325572</v>
      </c>
      <c r="R195" s="25" t="str">
        <f t="shared" si="25"/>
        <v>FALSE</v>
      </c>
      <c r="S195" s="27" t="str">
        <f t="shared" si="21"/>
        <v>F</v>
      </c>
      <c r="T195" s="25" t="str">
        <f t="shared" si="22"/>
        <v>T</v>
      </c>
    </row>
    <row r="196" spans="1:20" ht="15.75" x14ac:dyDescent="0.25">
      <c r="A196" t="s">
        <v>1297</v>
      </c>
      <c r="B196" t="s">
        <v>1298</v>
      </c>
      <c r="C196" t="s">
        <v>1299</v>
      </c>
      <c r="D196" t="s">
        <v>1300</v>
      </c>
      <c r="E196" t="s">
        <v>1301</v>
      </c>
      <c r="F196" t="s">
        <v>1302</v>
      </c>
      <c r="G196" t="s">
        <v>12</v>
      </c>
      <c r="H196" t="s">
        <v>138</v>
      </c>
      <c r="I196" t="s">
        <v>138</v>
      </c>
      <c r="J196" t="s">
        <v>14</v>
      </c>
      <c r="K196" t="s">
        <v>32</v>
      </c>
      <c r="L196" t="s">
        <v>109</v>
      </c>
      <c r="M196" t="s">
        <v>16</v>
      </c>
      <c r="N196" t="s">
        <v>20</v>
      </c>
      <c r="O196" t="s">
        <v>43</v>
      </c>
      <c r="P196" s="34">
        <f t="shared" si="23"/>
        <v>2.6980092592566507</v>
      </c>
      <c r="Q196" s="37">
        <f t="shared" si="24"/>
        <v>3.9878819444420515</v>
      </c>
      <c r="R196" s="25" t="str">
        <f t="shared" si="25"/>
        <v>TRUE</v>
      </c>
      <c r="S196" s="27" t="str">
        <f t="shared" si="21"/>
        <v>T</v>
      </c>
      <c r="T196" s="25" t="str">
        <f t="shared" si="22"/>
        <v>F</v>
      </c>
    </row>
    <row r="197" spans="1:20" ht="15.75" customHeight="1" x14ac:dyDescent="0.25">
      <c r="A197" t="s">
        <v>1303</v>
      </c>
      <c r="B197" t="s">
        <v>1304</v>
      </c>
      <c r="C197" t="s">
        <v>158</v>
      </c>
      <c r="D197" t="s">
        <v>1305</v>
      </c>
      <c r="E197" t="s">
        <v>1306</v>
      </c>
      <c r="F197" t="s">
        <v>1307</v>
      </c>
      <c r="G197" t="s">
        <v>12</v>
      </c>
      <c r="H197" t="s">
        <v>138</v>
      </c>
      <c r="I197" t="s">
        <v>138</v>
      </c>
      <c r="J197" t="s">
        <v>14</v>
      </c>
      <c r="K197" t="s">
        <v>15</v>
      </c>
      <c r="L197" t="s">
        <v>109</v>
      </c>
      <c r="M197" t="s">
        <v>16</v>
      </c>
      <c r="N197" t="s">
        <v>22</v>
      </c>
      <c r="O197" t="s">
        <v>43</v>
      </c>
      <c r="P197" s="34">
        <f t="shared" si="23"/>
        <v>1.2222222227137536E-2</v>
      </c>
      <c r="Q197" s="37">
        <f t="shared" si="24"/>
        <v>0.29934027777926531</v>
      </c>
      <c r="R197" s="25" t="str">
        <f t="shared" si="25"/>
        <v>TRUE</v>
      </c>
      <c r="S197" s="27" t="str">
        <f t="shared" si="21"/>
        <v>F</v>
      </c>
      <c r="T197" s="25" t="str">
        <f t="shared" si="22"/>
        <v>T</v>
      </c>
    </row>
    <row r="198" spans="1:20" ht="15.75" customHeight="1" x14ac:dyDescent="0.25">
      <c r="A198" t="s">
        <v>1308</v>
      </c>
      <c r="B198" t="s">
        <v>1309</v>
      </c>
      <c r="C198" t="s">
        <v>1310</v>
      </c>
      <c r="D198" t="s">
        <v>1311</v>
      </c>
      <c r="E198" t="s">
        <v>1312</v>
      </c>
      <c r="F198" t="s">
        <v>1313</v>
      </c>
      <c r="G198" t="s">
        <v>12</v>
      </c>
      <c r="H198" t="s">
        <v>144</v>
      </c>
      <c r="I198" t="s">
        <v>142</v>
      </c>
      <c r="J198" t="s">
        <v>148</v>
      </c>
      <c r="K198" t="s">
        <v>15</v>
      </c>
      <c r="L198" t="s">
        <v>109</v>
      </c>
      <c r="M198" t="s">
        <v>16</v>
      </c>
      <c r="N198" t="s">
        <v>17</v>
      </c>
      <c r="O198" t="s">
        <v>86</v>
      </c>
      <c r="P198" s="34">
        <f>E198-D198</f>
        <v>6.0185185429872945E-4</v>
      </c>
      <c r="Q198" s="37">
        <f>F198-D198</f>
        <v>0.22334490740468027</v>
      </c>
      <c r="R198" s="25" t="str">
        <f>IF(OR(COUNTIF(K198,"*Rx*"),COUNTIF(K198,"*Rp*")),"FALSE","TRUE")</f>
        <v>TRUE</v>
      </c>
      <c r="S198" s="27" t="str">
        <f>IF(AND(HOUR(D198)&gt;=8, HOUR(D198)&lt;16),"T","F")</f>
        <v>F</v>
      </c>
      <c r="T198" s="25" t="str">
        <f>IF(OR(P198&lt;=0.0799,S198="F"),"T","F")</f>
        <v>T</v>
      </c>
    </row>
    <row r="199" spans="1:20" ht="15.7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34"/>
      <c r="Q199" s="37"/>
      <c r="R199" s="25"/>
      <c r="S199" s="27"/>
      <c r="T199" s="25"/>
    </row>
    <row r="200" spans="1:20" ht="15.7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 s="34"/>
      <c r="Q200" s="37"/>
      <c r="R200" s="25"/>
      <c r="S200" s="27"/>
      <c r="T200" s="25"/>
    </row>
    <row r="201" spans="1:20" ht="15.7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s="34"/>
      <c r="Q201" s="37"/>
      <c r="R201" s="25"/>
      <c r="S201" s="27"/>
      <c r="T201" s="25"/>
    </row>
    <row r="202" spans="1:20" ht="15.7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34"/>
      <c r="Q202" s="37"/>
      <c r="R202" s="25"/>
      <c r="S202" s="27"/>
      <c r="T202" s="25"/>
    </row>
    <row r="203" spans="1:20" ht="15.7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s="34"/>
      <c r="Q203" s="37"/>
      <c r="R203" s="25"/>
      <c r="S203" s="27"/>
      <c r="T203" s="25"/>
    </row>
    <row r="204" spans="1:20" ht="15.7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 s="34"/>
      <c r="Q204" s="37"/>
      <c r="R204" s="25"/>
      <c r="S204" s="27"/>
      <c r="T204" s="25"/>
    </row>
    <row r="205" spans="1:20" ht="15.7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 s="34"/>
      <c r="Q205" s="37"/>
      <c r="R205" s="25"/>
      <c r="S205" s="27"/>
      <c r="T205" s="25"/>
    </row>
    <row r="206" spans="1:20" ht="15.7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 s="34"/>
      <c r="Q206" s="37"/>
      <c r="R206" s="25"/>
      <c r="S206" s="27"/>
      <c r="T206" s="25"/>
    </row>
    <row r="207" spans="1:20" ht="15.7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34"/>
      <c r="Q207" s="37"/>
      <c r="R207" s="25"/>
      <c r="S207" s="27"/>
      <c r="T207" s="25"/>
    </row>
    <row r="208" spans="1:20" ht="15.7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 s="34"/>
      <c r="Q208" s="37"/>
      <c r="R208" s="25"/>
      <c r="S208" s="27"/>
      <c r="T208" s="25"/>
    </row>
    <row r="209" spans="1:20" ht="15.7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 s="34"/>
      <c r="Q209" s="37"/>
      <c r="R209" s="25"/>
      <c r="S209" s="27"/>
      <c r="T209" s="25"/>
    </row>
    <row r="210" spans="1:20" ht="15.7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 s="34"/>
      <c r="Q210" s="37"/>
      <c r="R210" s="25"/>
      <c r="S210" s="27"/>
      <c r="T210" s="25"/>
    </row>
    <row r="211" spans="1:20" ht="15.7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s="34"/>
      <c r="Q211" s="37"/>
      <c r="R211" s="25"/>
      <c r="S211" s="27"/>
      <c r="T211" s="25"/>
    </row>
    <row r="212" spans="1:20" ht="15.7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 s="34"/>
      <c r="Q212" s="37"/>
      <c r="R212" s="25"/>
      <c r="S212" s="27"/>
      <c r="T212" s="25"/>
    </row>
    <row r="213" spans="1:20" ht="15.7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s="34"/>
      <c r="Q213" s="37"/>
      <c r="R213" s="25"/>
      <c r="S213" s="27"/>
      <c r="T213" s="25"/>
    </row>
    <row r="214" spans="1:20" ht="15.7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 s="34"/>
      <c r="Q214" s="37"/>
      <c r="R214" s="25"/>
      <c r="S214" s="27"/>
      <c r="T214" s="25"/>
    </row>
    <row r="215" spans="1:20" ht="15.7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34"/>
      <c r="Q215" s="37"/>
      <c r="R215" s="25"/>
      <c r="S215" s="27"/>
      <c r="T215" s="25"/>
    </row>
    <row r="216" spans="1:20" ht="15.7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 s="34"/>
      <c r="Q216" s="37"/>
      <c r="R216" s="25"/>
      <c r="S216" s="27"/>
      <c r="T216" s="25"/>
    </row>
    <row r="217" spans="1:20" ht="15.7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s="34"/>
      <c r="Q217" s="37"/>
      <c r="R217" s="25"/>
      <c r="S217" s="27"/>
      <c r="T217" s="25"/>
    </row>
    <row r="218" spans="1:20" ht="15.7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 s="34"/>
      <c r="Q218" s="37"/>
      <c r="R218" s="25"/>
      <c r="S218" s="27"/>
      <c r="T218" s="25"/>
    </row>
    <row r="219" spans="1:20" ht="15.7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 s="34"/>
      <c r="Q219" s="37"/>
      <c r="R219" s="25"/>
      <c r="S219" s="27"/>
      <c r="T219" s="25"/>
    </row>
    <row r="220" spans="1:20" ht="15.7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s="34"/>
      <c r="Q220" s="37"/>
      <c r="R220" s="25"/>
      <c r="S220" s="27"/>
      <c r="T220" s="25"/>
    </row>
    <row r="221" spans="1:20" ht="15.7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 s="34"/>
      <c r="Q221" s="37"/>
      <c r="R221" s="25"/>
      <c r="S221" s="27"/>
      <c r="T221" s="25"/>
    </row>
    <row r="222" spans="1:20" ht="15.7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 s="34"/>
      <c r="Q222" s="37"/>
      <c r="R222" s="25"/>
      <c r="S222" s="27"/>
      <c r="T222" s="25"/>
    </row>
    <row r="223" spans="1:20" ht="15.7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34"/>
      <c r="Q223" s="37"/>
      <c r="R223" s="25"/>
      <c r="S223" s="27"/>
      <c r="T223" s="25"/>
    </row>
    <row r="224" spans="1:20" ht="15.7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 s="34"/>
      <c r="Q224" s="37"/>
      <c r="R224" s="25"/>
      <c r="S224" s="27"/>
      <c r="T224" s="25"/>
    </row>
    <row r="225" spans="1:20" ht="15.7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 s="34"/>
      <c r="Q225" s="37"/>
      <c r="R225" s="25"/>
      <c r="S225" s="27"/>
      <c r="T225" s="25"/>
    </row>
    <row r="226" spans="1:20" ht="15.7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 s="34"/>
      <c r="Q226" s="37"/>
      <c r="R226" s="25"/>
      <c r="S226" s="27"/>
      <c r="T226" s="25"/>
    </row>
    <row r="227" spans="1:20" ht="15.7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 s="34"/>
      <c r="Q227" s="37"/>
      <c r="R227" s="25"/>
      <c r="S227" s="27"/>
      <c r="T227" s="25"/>
    </row>
    <row r="228" spans="1:20" ht="15.7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 s="34"/>
      <c r="Q228" s="37"/>
      <c r="R228" s="25"/>
      <c r="S228" s="27"/>
      <c r="T228" s="25"/>
    </row>
    <row r="229" spans="1:20" ht="15.7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 s="34"/>
      <c r="Q229" s="37"/>
      <c r="R229" s="25"/>
      <c r="S229" s="27"/>
      <c r="T229" s="25"/>
    </row>
    <row r="230" spans="1:20" ht="15.7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 s="34"/>
      <c r="Q230" s="37"/>
      <c r="R230" s="25"/>
      <c r="S230" s="27"/>
      <c r="T230" s="25"/>
    </row>
    <row r="231" spans="1:20" ht="15.7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34"/>
      <c r="Q231" s="37"/>
      <c r="R231" s="25"/>
      <c r="S231" s="27"/>
      <c r="T231" s="25"/>
    </row>
    <row r="232" spans="1:20" ht="15.7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 s="34"/>
      <c r="Q232" s="37"/>
      <c r="R232" s="25"/>
      <c r="S232" s="27"/>
      <c r="T232" s="25"/>
    </row>
    <row r="233" spans="1:20" ht="15.7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 s="34"/>
      <c r="Q233" s="37"/>
      <c r="R233" s="25"/>
      <c r="S233" s="27"/>
      <c r="T233" s="25"/>
    </row>
    <row r="234" spans="1:20" ht="15.7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s="34"/>
      <c r="Q234" s="37"/>
      <c r="R234" s="25"/>
      <c r="S234" s="27"/>
      <c r="T234" s="25"/>
    </row>
    <row r="235" spans="1:20" ht="15.7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s="34"/>
      <c r="Q235" s="37"/>
      <c r="R235" s="25"/>
      <c r="S235" s="27"/>
      <c r="T235" s="25"/>
    </row>
    <row r="236" spans="1:20" ht="15.7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 s="34"/>
      <c r="Q236" s="37"/>
      <c r="R236" s="25"/>
      <c r="S236" s="27"/>
      <c r="T236" s="25"/>
    </row>
    <row r="237" spans="1:20" ht="15.7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 s="34"/>
      <c r="Q237" s="37"/>
      <c r="R237" s="25"/>
      <c r="S237" s="27"/>
      <c r="T237" s="25"/>
    </row>
    <row r="238" spans="1:20" ht="15.7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 s="34"/>
      <c r="Q238" s="37"/>
      <c r="R238" s="25"/>
      <c r="S238" s="27"/>
      <c r="T238" s="25"/>
    </row>
    <row r="239" spans="1:20" ht="15.7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34"/>
      <c r="Q239" s="37"/>
      <c r="R239" s="25"/>
      <c r="S239" s="27"/>
      <c r="T239" s="25"/>
    </row>
    <row r="240" spans="1:20" ht="15.7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 s="34"/>
      <c r="Q240" s="37"/>
      <c r="R240" s="25"/>
      <c r="S240" s="27"/>
      <c r="T240" s="25"/>
    </row>
    <row r="241" spans="1:20" ht="15.7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 s="34"/>
      <c r="Q241" s="37"/>
      <c r="R241" s="25"/>
      <c r="S241" s="27"/>
      <c r="T241" s="25"/>
    </row>
    <row r="242" spans="1:20" ht="15.7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 s="34"/>
      <c r="Q242" s="37"/>
      <c r="R242" s="25"/>
      <c r="S242" s="27"/>
      <c r="T242" s="25"/>
    </row>
    <row r="243" spans="1:20" ht="15.7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s="34"/>
      <c r="Q243" s="37"/>
      <c r="R243" s="25"/>
      <c r="S243" s="27"/>
      <c r="T243" s="25"/>
    </row>
    <row r="244" spans="1:20" ht="15.7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 s="34"/>
      <c r="Q244" s="37"/>
      <c r="R244" s="25"/>
      <c r="S244" s="27"/>
      <c r="T244" s="25"/>
    </row>
    <row r="245" spans="1:20" ht="15.7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 s="34"/>
      <c r="Q245" s="37"/>
      <c r="R245" s="25"/>
      <c r="S245" s="27"/>
      <c r="T245" s="25"/>
    </row>
    <row r="246" spans="1:20" ht="15.7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 s="34"/>
      <c r="Q246" s="37"/>
      <c r="R246" s="25"/>
      <c r="S246" s="27"/>
      <c r="T246" s="25"/>
    </row>
    <row r="247" spans="1:20" ht="15.7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34"/>
      <c r="Q247" s="37"/>
      <c r="R247" s="25"/>
      <c r="S247" s="27"/>
      <c r="T247" s="25"/>
    </row>
    <row r="248" spans="1:20" ht="15.7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 s="34"/>
      <c r="Q248" s="37"/>
      <c r="R248" s="25"/>
      <c r="S248" s="27"/>
      <c r="T248" s="25"/>
    </row>
    <row r="249" spans="1:20" ht="15.7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 s="34"/>
      <c r="Q249" s="37"/>
      <c r="R249" s="25"/>
      <c r="S249" s="27"/>
      <c r="T249" s="25"/>
    </row>
    <row r="250" spans="1:20" ht="15.7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 s="34"/>
      <c r="Q250" s="37"/>
      <c r="R250" s="25"/>
      <c r="S250" s="27"/>
      <c r="T250" s="25"/>
    </row>
    <row r="251" spans="1:20" ht="15.7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 s="34"/>
      <c r="Q251" s="37"/>
      <c r="R251" s="25"/>
      <c r="S251" s="27"/>
      <c r="T251" s="25"/>
    </row>
    <row r="252" spans="1:20" ht="15.7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 s="34"/>
      <c r="Q252" s="37"/>
      <c r="R252" s="25"/>
      <c r="S252" s="27"/>
      <c r="T252" s="25"/>
    </row>
    <row r="253" spans="1:20" ht="15.7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 s="34"/>
      <c r="Q253" s="37"/>
      <c r="R253" s="25"/>
      <c r="S253" s="27"/>
      <c r="T253" s="25"/>
    </row>
    <row r="254" spans="1:20" ht="15.7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34"/>
      <c r="Q254" s="37"/>
      <c r="R254" s="25"/>
      <c r="S254" s="27"/>
      <c r="T254" s="25"/>
    </row>
    <row r="255" spans="1:20" ht="15.7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 s="34"/>
      <c r="Q255" s="37"/>
      <c r="R255" s="25"/>
      <c r="S255" s="27"/>
      <c r="T255" s="25"/>
    </row>
    <row r="256" spans="1:20" ht="15.7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 s="34"/>
      <c r="Q256" s="37"/>
      <c r="R256" s="25"/>
      <c r="S256" s="27"/>
      <c r="T256" s="25"/>
    </row>
    <row r="257" spans="1:20" ht="15.7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 s="34"/>
      <c r="Q257" s="37"/>
      <c r="R257" s="25"/>
      <c r="S257" s="27"/>
      <c r="T257" s="25"/>
    </row>
    <row r="258" spans="1:20" ht="15.7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s="34"/>
      <c r="Q258" s="37"/>
      <c r="R258" s="25"/>
      <c r="S258" s="27"/>
      <c r="T258" s="25"/>
    </row>
    <row r="259" spans="1:20" ht="15.7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 s="34"/>
      <c r="Q259" s="37"/>
      <c r="R259" s="25"/>
      <c r="S259" s="27"/>
      <c r="T259" s="25"/>
    </row>
    <row r="260" spans="1:20" ht="15.7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 s="34"/>
      <c r="Q260" s="37"/>
      <c r="R260" s="25"/>
      <c r="S260" s="27"/>
      <c r="T260" s="25"/>
    </row>
    <row r="261" spans="1:20" ht="15.7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 s="34"/>
      <c r="Q261" s="37"/>
      <c r="R261" s="25"/>
      <c r="S261" s="27"/>
      <c r="T261" s="25"/>
    </row>
    <row r="262" spans="1:20" ht="15.7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34"/>
      <c r="Q262" s="37"/>
      <c r="R262" s="25"/>
      <c r="S262" s="27"/>
      <c r="T262" s="25"/>
    </row>
    <row r="263" spans="1:20" ht="15.7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 s="34"/>
      <c r="Q263" s="37"/>
      <c r="R263" s="25"/>
      <c r="S263" s="27"/>
      <c r="T263" s="25"/>
    </row>
    <row r="264" spans="1:20" ht="15.7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 s="34"/>
      <c r="Q264" s="37"/>
      <c r="R264" s="25"/>
      <c r="S264" s="27"/>
      <c r="T264" s="25"/>
    </row>
    <row r="265" spans="1:20" ht="15.7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 s="34"/>
      <c r="Q265" s="37"/>
      <c r="R265" s="25"/>
      <c r="S265" s="27"/>
      <c r="T265" s="25"/>
    </row>
    <row r="266" spans="1:20" ht="15.7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34"/>
      <c r="Q266" s="37"/>
      <c r="R266" s="25"/>
      <c r="S266" s="27"/>
      <c r="T266" s="25"/>
    </row>
    <row r="267" spans="1:20" ht="15.7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34"/>
      <c r="Q267" s="37"/>
      <c r="R267" s="25"/>
      <c r="S267" s="27"/>
      <c r="T267" s="25"/>
    </row>
    <row r="268" spans="1:20" ht="15.7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34"/>
      <c r="Q268" s="37"/>
      <c r="R268" s="25"/>
      <c r="S268" s="27"/>
      <c r="T268" s="25"/>
    </row>
    <row r="269" spans="1:20" ht="15.7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34"/>
      <c r="Q269" s="37"/>
      <c r="R269" s="25"/>
      <c r="S269" s="27"/>
      <c r="T269" s="25"/>
    </row>
    <row r="270" spans="1:20" ht="15.7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34"/>
      <c r="Q270" s="37"/>
      <c r="R270" s="25"/>
      <c r="S270" s="27"/>
      <c r="T270" s="25"/>
    </row>
    <row r="271" spans="1:20" ht="15.7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34"/>
      <c r="Q271" s="37"/>
      <c r="R271" s="25"/>
      <c r="S271" s="27"/>
      <c r="T271" s="25"/>
    </row>
    <row r="272" spans="1:20" ht="15.7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34"/>
      <c r="Q272" s="37"/>
      <c r="R272" s="25"/>
      <c r="S272" s="27"/>
      <c r="T272" s="25"/>
    </row>
    <row r="273" spans="1:20" ht="15.7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34"/>
      <c r="Q273" s="37"/>
      <c r="R273" s="25"/>
      <c r="S273" s="27"/>
      <c r="T273" s="25"/>
    </row>
    <row r="274" spans="1:20" ht="15.7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34"/>
      <c r="Q274" s="37"/>
      <c r="R274" s="25"/>
      <c r="S274" s="27"/>
      <c r="T274" s="25"/>
    </row>
    <row r="275" spans="1:20" ht="15.7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34"/>
      <c r="Q275" s="37"/>
      <c r="R275" s="25"/>
      <c r="S275" s="27"/>
      <c r="T275" s="25"/>
    </row>
    <row r="276" spans="1:20" ht="15.7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34"/>
      <c r="Q276" s="37"/>
      <c r="R276" s="25"/>
      <c r="S276" s="27"/>
      <c r="T276" s="25"/>
    </row>
    <row r="277" spans="1:20" ht="15.7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34"/>
      <c r="Q277" s="37"/>
      <c r="R277" s="25"/>
      <c r="S277" s="27"/>
      <c r="T277" s="25"/>
    </row>
    <row r="278" spans="1:20" ht="15.7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34"/>
      <c r="Q278" s="37"/>
      <c r="R278" s="25"/>
      <c r="S278" s="27"/>
      <c r="T278" s="25"/>
    </row>
    <row r="279" spans="1:20" ht="15.7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34"/>
      <c r="Q279" s="37"/>
      <c r="R279" s="25"/>
      <c r="S279" s="27"/>
      <c r="T279" s="25"/>
    </row>
    <row r="280" spans="1:20" ht="15.7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34"/>
      <c r="Q280" s="37"/>
      <c r="R280" s="25"/>
      <c r="S280" s="27"/>
      <c r="T280" s="25"/>
    </row>
    <row r="281" spans="1:20" ht="15.7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34"/>
      <c r="Q281" s="37"/>
      <c r="R281" s="25"/>
      <c r="S281" s="27"/>
      <c r="T281" s="25"/>
    </row>
    <row r="282" spans="1:20" ht="15.7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34"/>
      <c r="Q282" s="37"/>
      <c r="R282" s="25"/>
      <c r="S282" s="27"/>
      <c r="T282" s="25"/>
    </row>
    <row r="283" spans="1:20" ht="15.7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34"/>
      <c r="Q283" s="37"/>
      <c r="R283" s="25"/>
      <c r="S283" s="27"/>
      <c r="T283" s="25"/>
    </row>
    <row r="284" spans="1:20" ht="15.7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34"/>
      <c r="Q284" s="37"/>
      <c r="R284" s="25"/>
      <c r="S284" s="27"/>
      <c r="T284" s="25"/>
    </row>
    <row r="285" spans="1:20" ht="15.7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34"/>
      <c r="Q285" s="37"/>
      <c r="R285" s="25"/>
      <c r="S285" s="27"/>
      <c r="T285" s="25"/>
    </row>
    <row r="286" spans="1:20" ht="15.7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34"/>
      <c r="Q286" s="37"/>
      <c r="R286" s="25"/>
      <c r="S286" s="27"/>
      <c r="T286" s="25"/>
    </row>
    <row r="287" spans="1:20" ht="15.7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34"/>
      <c r="Q287" s="37"/>
      <c r="R287" s="25"/>
      <c r="S287" s="27"/>
      <c r="T287" s="25"/>
    </row>
    <row r="288" spans="1:20" ht="15.7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34"/>
      <c r="Q288" s="37"/>
      <c r="R288" s="25"/>
      <c r="S288" s="27"/>
      <c r="T288" s="25"/>
    </row>
    <row r="289" spans="1:20" ht="15.7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34"/>
      <c r="Q289" s="37"/>
      <c r="R289" s="25"/>
      <c r="S289" s="27"/>
      <c r="T289" s="25"/>
    </row>
    <row r="290" spans="1:20" ht="15.7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34"/>
      <c r="Q290" s="37"/>
      <c r="R290" s="25"/>
      <c r="S290" s="27"/>
      <c r="T290" s="25"/>
    </row>
    <row r="291" spans="1:20" ht="15.7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34"/>
      <c r="Q291" s="37"/>
      <c r="R291" s="25"/>
      <c r="S291" s="27"/>
      <c r="T291" s="25"/>
    </row>
    <row r="292" spans="1:20" ht="15.7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34"/>
      <c r="Q292" s="37"/>
      <c r="R292" s="25"/>
      <c r="S292" s="27"/>
      <c r="T292" s="25"/>
    </row>
    <row r="293" spans="1:20" ht="15.7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34"/>
      <c r="Q293" s="37"/>
      <c r="R293" s="25"/>
      <c r="S293" s="27"/>
      <c r="T293" s="25"/>
    </row>
    <row r="294" spans="1:20" ht="15.7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34"/>
      <c r="Q294" s="37"/>
      <c r="R294" s="25"/>
      <c r="S294" s="27"/>
      <c r="T294" s="25"/>
    </row>
    <row r="295" spans="1:20" ht="15.7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34"/>
      <c r="Q295" s="37"/>
      <c r="R295" s="25"/>
      <c r="S295" s="27"/>
      <c r="T295" s="25"/>
    </row>
    <row r="296" spans="1:20" ht="15.7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34"/>
      <c r="Q296" s="37"/>
      <c r="R296" s="25"/>
      <c r="S296" s="27"/>
      <c r="T296" s="25"/>
    </row>
    <row r="297" spans="1:20" ht="15.7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34"/>
      <c r="Q297" s="37"/>
      <c r="R297" s="25"/>
      <c r="S297" s="27"/>
      <c r="T297" s="25"/>
    </row>
    <row r="298" spans="1:20" ht="15.7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34"/>
      <c r="Q298" s="37"/>
      <c r="R298" s="25"/>
      <c r="S298" s="27"/>
      <c r="T298" s="25"/>
    </row>
    <row r="299" spans="1:20" ht="15.7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34"/>
      <c r="Q299" s="37"/>
      <c r="R299" s="25"/>
      <c r="S299" s="27"/>
      <c r="T299" s="25"/>
    </row>
    <row r="300" spans="1:20" ht="15.7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34"/>
      <c r="Q300" s="37"/>
      <c r="R300" s="25"/>
      <c r="S300" s="27"/>
      <c r="T300" s="25"/>
    </row>
    <row r="301" spans="1:20" ht="15.7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34"/>
      <c r="Q301" s="37"/>
      <c r="R301" s="25"/>
      <c r="S301" s="27"/>
      <c r="T301" s="25"/>
    </row>
    <row r="302" spans="1:20" ht="15.7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34"/>
      <c r="Q302" s="37"/>
      <c r="R302" s="25"/>
      <c r="S302" s="27"/>
      <c r="T302" s="25"/>
    </row>
    <row r="303" spans="1:20" ht="15.7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34"/>
      <c r="Q303" s="37"/>
      <c r="R303" s="25"/>
      <c r="S303" s="27"/>
      <c r="T303" s="25"/>
    </row>
    <row r="304" spans="1:20" ht="15.7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34"/>
      <c r="Q304" s="37"/>
      <c r="R304" s="25"/>
      <c r="S304" s="27"/>
      <c r="T304" s="25"/>
    </row>
    <row r="305" spans="1:20" ht="15.7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34"/>
      <c r="Q305" s="37"/>
      <c r="R305" s="25"/>
      <c r="S305" s="27"/>
      <c r="T305" s="25"/>
    </row>
    <row r="306" spans="1:20" ht="15.7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34"/>
      <c r="Q306" s="37"/>
      <c r="R306" s="25"/>
      <c r="S306" s="27"/>
      <c r="T306" s="25"/>
    </row>
    <row r="307" spans="1:20" ht="15.7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34"/>
      <c r="Q307" s="37"/>
      <c r="R307" s="25"/>
      <c r="S307" s="27"/>
      <c r="T307" s="25"/>
    </row>
    <row r="308" spans="1:20" ht="15.7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34"/>
      <c r="Q308" s="37"/>
      <c r="R308" s="25"/>
      <c r="S308" s="27"/>
      <c r="T308" s="25"/>
    </row>
    <row r="309" spans="1:20" ht="15.7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34"/>
      <c r="Q309" s="37"/>
      <c r="R309" s="25"/>
      <c r="S309" s="27"/>
      <c r="T309" s="25"/>
    </row>
    <row r="310" spans="1:20" ht="15.7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34"/>
      <c r="Q310" s="37"/>
      <c r="R310" s="25"/>
      <c r="S310" s="27"/>
      <c r="T310" s="25"/>
    </row>
    <row r="311" spans="1:20" ht="15.7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34"/>
      <c r="Q311" s="37"/>
      <c r="R311" s="25"/>
      <c r="S311" s="27"/>
      <c r="T311" s="25"/>
    </row>
    <row r="312" spans="1:20" ht="15.7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34"/>
      <c r="Q312" s="37"/>
      <c r="R312" s="25"/>
      <c r="S312" s="27"/>
      <c r="T312" s="25"/>
    </row>
    <row r="313" spans="1:20" ht="15.7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34"/>
      <c r="Q313" s="37"/>
      <c r="R313" s="25"/>
      <c r="S313" s="27"/>
      <c r="T313" s="25"/>
    </row>
    <row r="314" spans="1:20" ht="15.7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34"/>
      <c r="Q314" s="37"/>
      <c r="R314" s="25"/>
      <c r="S314" s="27"/>
      <c r="T314" s="25"/>
    </row>
    <row r="315" spans="1:20" ht="15.7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34"/>
      <c r="Q315" s="37"/>
      <c r="R315" s="25"/>
      <c r="S315" s="27"/>
      <c r="T315" s="25"/>
    </row>
    <row r="316" spans="1:20" ht="15.7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34"/>
      <c r="Q316" s="37"/>
      <c r="R316" s="25"/>
      <c r="S316" s="27"/>
      <c r="T316" s="25"/>
    </row>
    <row r="317" spans="1:20" ht="15.7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34"/>
      <c r="Q317" s="37"/>
      <c r="R317" s="25"/>
      <c r="S317" s="27"/>
      <c r="T317" s="25"/>
    </row>
    <row r="318" spans="1:20" ht="15.7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34"/>
      <c r="Q318" s="37"/>
      <c r="R318" s="25"/>
      <c r="S318" s="27"/>
      <c r="T318" s="25"/>
    </row>
    <row r="319" spans="1:20" ht="15.7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34"/>
      <c r="Q319" s="37"/>
      <c r="R319" s="25"/>
      <c r="S319" s="27"/>
      <c r="T319" s="25"/>
    </row>
    <row r="320" spans="1:20" ht="15.7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34"/>
      <c r="Q320" s="37"/>
      <c r="R320" s="25"/>
      <c r="S320" s="27"/>
      <c r="T320" s="25"/>
    </row>
    <row r="321" spans="1:20" ht="15.7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34"/>
      <c r="Q321" s="37"/>
      <c r="R321" s="25"/>
      <c r="S321" s="27"/>
      <c r="T321" s="25"/>
    </row>
    <row r="322" spans="1:20" ht="15.7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34"/>
      <c r="Q322" s="37"/>
      <c r="R322" s="25"/>
      <c r="S322" s="27"/>
      <c r="T322" s="25"/>
    </row>
    <row r="323" spans="1:20" ht="15.7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34"/>
      <c r="Q323" s="37"/>
      <c r="R323" s="25"/>
      <c r="S323" s="27"/>
      <c r="T323" s="25"/>
    </row>
    <row r="324" spans="1:20" ht="15.7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34"/>
      <c r="Q324" s="37"/>
      <c r="R324" s="25"/>
      <c r="S324" s="27"/>
      <c r="T324" s="25"/>
    </row>
    <row r="325" spans="1:20" ht="15.7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34"/>
      <c r="Q325" s="37"/>
      <c r="R325" s="25"/>
      <c r="S325" s="27"/>
      <c r="T325" s="25"/>
    </row>
    <row r="326" spans="1:20" ht="15.7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34"/>
      <c r="Q326" s="37"/>
      <c r="R326" s="25"/>
      <c r="S326" s="27"/>
      <c r="T326" s="25"/>
    </row>
    <row r="327" spans="1:20" ht="15.7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 s="34"/>
      <c r="Q327" s="37"/>
      <c r="R327" s="25"/>
      <c r="S327" s="27"/>
      <c r="T327" s="25"/>
    </row>
    <row r="328" spans="1:20" ht="15.7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s="34"/>
      <c r="Q328" s="37"/>
      <c r="R328" s="25"/>
      <c r="S328" s="27"/>
      <c r="T328" s="25"/>
    </row>
    <row r="329" spans="1:20" ht="15.7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 s="34"/>
      <c r="Q329" s="37"/>
      <c r="R329" s="25"/>
      <c r="S329" s="27"/>
      <c r="T329" s="25"/>
    </row>
    <row r="330" spans="1:20" ht="15.7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 s="34"/>
      <c r="Q330" s="37"/>
      <c r="R330" s="25"/>
      <c r="S330" s="27"/>
      <c r="T330" s="25"/>
    </row>
    <row r="331" spans="1:20" ht="15.7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 s="34"/>
      <c r="Q331" s="37"/>
      <c r="R331" s="25"/>
      <c r="S331" s="27"/>
      <c r="T331" s="25"/>
    </row>
    <row r="332" spans="1:20" ht="15.7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s="34"/>
      <c r="Q332" s="37"/>
      <c r="R332" s="25"/>
      <c r="S332" s="27"/>
      <c r="T332" s="25"/>
    </row>
    <row r="333" spans="1:20" ht="15.7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 s="34"/>
      <c r="Q333" s="37"/>
      <c r="R333" s="25"/>
      <c r="S333" s="27"/>
      <c r="T333" s="25"/>
    </row>
    <row r="334" spans="1:20" ht="15.7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 s="34"/>
      <c r="Q334" s="37"/>
      <c r="R334" s="25"/>
      <c r="S334" s="27"/>
      <c r="T334" s="25"/>
    </row>
    <row r="335" spans="1:20" ht="15.7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 s="34"/>
      <c r="Q335" s="37"/>
      <c r="R335" s="25"/>
      <c r="S335" s="27"/>
      <c r="T335" s="25"/>
    </row>
    <row r="336" spans="1:20" ht="15.7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s="34"/>
      <c r="Q336" s="37"/>
      <c r="R336" s="25"/>
      <c r="S336" s="27"/>
      <c r="T336" s="25"/>
    </row>
    <row r="337" spans="1:20" ht="15.7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 s="34"/>
      <c r="Q337" s="37"/>
      <c r="R337" s="25"/>
      <c r="S337" s="27"/>
      <c r="T337" s="25"/>
    </row>
    <row r="338" spans="1:20" ht="15.7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s="34"/>
      <c r="Q338" s="37"/>
      <c r="R338" s="25"/>
      <c r="S338" s="27"/>
      <c r="T338" s="25"/>
    </row>
    <row r="339" spans="1:20" ht="15.7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 s="34"/>
      <c r="Q339" s="37"/>
      <c r="R339" s="25"/>
      <c r="S339" s="27"/>
      <c r="T339" s="25"/>
    </row>
    <row r="340" spans="1:20" ht="15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 s="34"/>
      <c r="Q340" s="37"/>
      <c r="R340" s="25"/>
      <c r="S340" s="27"/>
      <c r="T340" s="25"/>
    </row>
    <row r="341" spans="1:20" ht="15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 s="34"/>
      <c r="Q341" s="37"/>
      <c r="R341" s="25"/>
      <c r="S341" s="27"/>
      <c r="T341" s="25"/>
    </row>
    <row r="342" spans="1:20" ht="15.7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 s="34"/>
      <c r="Q342" s="37"/>
      <c r="R342" s="25"/>
      <c r="S342" s="27"/>
      <c r="T342" s="25"/>
    </row>
    <row r="343" spans="1:20" ht="15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 s="34"/>
      <c r="Q343" s="37"/>
      <c r="R343" s="25"/>
      <c r="S343" s="27"/>
      <c r="T343" s="25"/>
    </row>
    <row r="344" spans="1:20" ht="15.7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s="34"/>
      <c r="Q344" s="37"/>
      <c r="R344" s="25"/>
      <c r="S344" s="27"/>
      <c r="T344" s="25"/>
    </row>
    <row r="345" spans="1:20" ht="15.7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s="34"/>
      <c r="Q345" s="37"/>
      <c r="R345" s="25"/>
      <c r="S345" s="27"/>
      <c r="T345" s="25"/>
    </row>
    <row r="346" spans="1:20" ht="15.7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s="34"/>
      <c r="Q346" s="37"/>
      <c r="R346" s="25"/>
      <c r="S346" s="27"/>
      <c r="T346" s="25"/>
    </row>
    <row r="347" spans="1:20" ht="15.7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34"/>
      <c r="Q347" s="37"/>
      <c r="R347" s="25"/>
      <c r="S347" s="27"/>
      <c r="T347" s="25"/>
    </row>
    <row r="348" spans="1:20" ht="15.7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s="34"/>
      <c r="Q348" s="37"/>
      <c r="R348" s="25"/>
      <c r="S348" s="27"/>
      <c r="T348" s="25"/>
    </row>
    <row r="349" spans="1:20" ht="15.7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s="34"/>
      <c r="Q349" s="37"/>
      <c r="R349" s="25"/>
      <c r="S349" s="27"/>
      <c r="T349" s="25"/>
    </row>
    <row r="350" spans="1:20" ht="15.7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s="34"/>
      <c r="Q350" s="37"/>
      <c r="R350" s="25"/>
      <c r="S350" s="27"/>
      <c r="T350" s="25"/>
    </row>
    <row r="351" spans="1:20" ht="15.7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s="34"/>
      <c r="Q351" s="37"/>
      <c r="R351" s="25"/>
      <c r="S351" s="27"/>
      <c r="T351" s="25"/>
    </row>
    <row r="352" spans="1:20" ht="15.7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s="34"/>
      <c r="Q352" s="37"/>
      <c r="R352" s="25"/>
      <c r="S352" s="27"/>
      <c r="T352" s="25"/>
    </row>
    <row r="353" spans="1:20" ht="15.7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s="34"/>
      <c r="Q353" s="37"/>
      <c r="R353" s="25"/>
      <c r="S353" s="27"/>
      <c r="T353" s="25"/>
    </row>
    <row r="354" spans="1:20" ht="15.7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 s="34"/>
      <c r="Q354" s="37"/>
      <c r="R354" s="25"/>
      <c r="S354" s="27"/>
      <c r="T354" s="25"/>
    </row>
    <row r="355" spans="1:20" ht="15.7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34"/>
      <c r="Q355" s="37"/>
      <c r="R355" s="25"/>
      <c r="S355" s="27"/>
      <c r="T355" s="25"/>
    </row>
    <row r="356" spans="1:20" ht="15.7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 s="34"/>
      <c r="Q356" s="37"/>
      <c r="R356" s="25"/>
      <c r="S356" s="27"/>
      <c r="T356" s="25"/>
    </row>
    <row r="357" spans="1:20" ht="15.7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 s="34"/>
      <c r="Q357" s="37"/>
      <c r="R357" s="25"/>
      <c r="S357" s="27"/>
      <c r="T357" s="25"/>
    </row>
    <row r="358" spans="1:20" ht="15.7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s="34"/>
      <c r="Q358" s="37"/>
      <c r="R358" s="25"/>
      <c r="S358" s="27"/>
      <c r="T358" s="25"/>
    </row>
    <row r="359" spans="1:20" ht="15.7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s="34"/>
      <c r="Q359" s="37"/>
      <c r="R359" s="25"/>
      <c r="S359" s="27"/>
      <c r="T359" s="25"/>
    </row>
    <row r="360" spans="1:20" ht="15.7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 s="34"/>
      <c r="Q360" s="37"/>
      <c r="R360" s="25"/>
      <c r="S360" s="27"/>
      <c r="T360" s="25"/>
    </row>
    <row r="361" spans="1:20" ht="15.7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s="34"/>
      <c r="Q361" s="37"/>
      <c r="R361" s="25"/>
      <c r="S361" s="27"/>
      <c r="T361" s="25"/>
    </row>
    <row r="362" spans="1:20" ht="15.7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s="34"/>
      <c r="Q362" s="37"/>
      <c r="R362" s="25"/>
      <c r="S362" s="27"/>
      <c r="T362" s="25"/>
    </row>
    <row r="363" spans="1:20" ht="15.7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 s="34"/>
      <c r="Q363" s="37"/>
      <c r="R363" s="25"/>
      <c r="S363" s="27"/>
      <c r="T363" s="25"/>
    </row>
    <row r="364" spans="1:20" ht="15.7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 s="34"/>
      <c r="Q364" s="37"/>
      <c r="R364" s="25"/>
      <c r="S364" s="27"/>
      <c r="T364" s="25"/>
    </row>
    <row r="365" spans="1:20" ht="15.7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 s="34"/>
      <c r="Q365" s="37"/>
      <c r="R365" s="25"/>
      <c r="S365" s="27"/>
      <c r="T365" s="25"/>
    </row>
    <row r="366" spans="1:20" ht="15.7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 s="34"/>
      <c r="Q366" s="37"/>
      <c r="R366" s="25"/>
      <c r="S366" s="27"/>
      <c r="T366" s="25"/>
    </row>
    <row r="367" spans="1:20" ht="15.7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s="34"/>
      <c r="Q367" s="37"/>
      <c r="R367" s="25"/>
      <c r="S367" s="27"/>
      <c r="T367" s="25"/>
    </row>
    <row r="368" spans="1:20" ht="15.7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 s="34"/>
      <c r="Q368" s="37"/>
      <c r="R368" s="25"/>
      <c r="S368" s="27"/>
      <c r="T368" s="25"/>
    </row>
    <row r="369" spans="1:20" ht="15.7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 s="34"/>
      <c r="Q369" s="37"/>
      <c r="R369" s="25"/>
      <c r="S369" s="27"/>
      <c r="T369" s="25"/>
    </row>
    <row r="370" spans="1:20" ht="15.7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 s="34"/>
      <c r="Q370" s="37"/>
      <c r="R370" s="25"/>
      <c r="S370" s="27"/>
      <c r="T370" s="25"/>
    </row>
    <row r="371" spans="1:20" ht="15.7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 s="34"/>
      <c r="Q371" s="37"/>
      <c r="R371" s="25"/>
      <c r="S371" s="27"/>
      <c r="T371" s="25"/>
    </row>
    <row r="372" spans="1:20" ht="15.7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 s="34"/>
      <c r="Q372" s="37"/>
      <c r="R372" s="25"/>
      <c r="S372" s="27"/>
      <c r="T372" s="25"/>
    </row>
    <row r="373" spans="1:20" ht="15.7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 s="34"/>
      <c r="Q373" s="37"/>
      <c r="R373" s="25"/>
      <c r="S373" s="27"/>
      <c r="T373" s="25"/>
    </row>
    <row r="374" spans="1:20" ht="15.7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 s="34"/>
      <c r="Q374" s="37"/>
      <c r="R374" s="25"/>
      <c r="S374" s="27"/>
      <c r="T374" s="25"/>
    </row>
    <row r="375" spans="1:20" ht="15.7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s="34"/>
      <c r="Q375" s="37"/>
      <c r="R375" s="25"/>
      <c r="S375" s="27"/>
      <c r="T375" s="25"/>
    </row>
    <row r="376" spans="1:20" ht="15.7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 s="34"/>
      <c r="Q376" s="37"/>
      <c r="R376" s="25"/>
      <c r="S376" s="27"/>
      <c r="T376" s="25"/>
    </row>
    <row r="377" spans="1:20" ht="15.7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 s="34"/>
      <c r="Q377" s="37"/>
      <c r="R377" s="25"/>
      <c r="S377" s="27"/>
      <c r="T377" s="25"/>
    </row>
    <row r="378" spans="1:20" ht="15.7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34"/>
      <c r="Q378" s="37"/>
      <c r="R378" s="25"/>
      <c r="S378" s="27"/>
      <c r="T378" s="25"/>
    </row>
    <row r="379" spans="1:20" ht="15.7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 s="34"/>
      <c r="Q379" s="37"/>
      <c r="R379" s="25"/>
      <c r="S379" s="27"/>
      <c r="T379" s="25"/>
    </row>
    <row r="380" spans="1:20" ht="15.7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 s="34"/>
      <c r="Q380" s="37"/>
      <c r="R380" s="25"/>
      <c r="S380" s="27"/>
      <c r="T380" s="25"/>
    </row>
    <row r="381" spans="1:20" ht="15.7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s="34"/>
      <c r="Q381" s="37"/>
      <c r="R381" s="25"/>
      <c r="S381" s="27"/>
      <c r="T381" s="25"/>
    </row>
    <row r="382" spans="1:20" ht="15.7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 s="34"/>
      <c r="Q382" s="37"/>
      <c r="R382" s="25"/>
      <c r="S382" s="27"/>
      <c r="T382" s="25"/>
    </row>
    <row r="383" spans="1:20" ht="15.7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 s="34"/>
      <c r="Q383" s="37"/>
      <c r="R383" s="25"/>
      <c r="S383" s="27"/>
      <c r="T383" s="25"/>
    </row>
    <row r="384" spans="1:20" ht="15.7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 s="34"/>
      <c r="Q384" s="37"/>
      <c r="R384" s="25"/>
      <c r="S384" s="27"/>
      <c r="T384" s="25"/>
    </row>
    <row r="385" spans="1:20" ht="15.7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 s="34"/>
      <c r="Q385" s="37"/>
      <c r="R385" s="25"/>
      <c r="S385" s="27"/>
      <c r="T385" s="25"/>
    </row>
    <row r="386" spans="1:20" ht="15.7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34"/>
      <c r="Q386" s="37"/>
      <c r="R386" s="25"/>
      <c r="S386" s="27"/>
      <c r="T386" s="25"/>
    </row>
    <row r="387" spans="1:20" ht="15.7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 s="34"/>
      <c r="Q387" s="37"/>
      <c r="R387" s="25"/>
      <c r="S387" s="27"/>
      <c r="T387" s="25"/>
    </row>
    <row r="388" spans="1:20" ht="15.7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 s="34"/>
      <c r="Q388" s="37"/>
      <c r="R388" s="25"/>
      <c r="S388" s="27"/>
      <c r="T388" s="25"/>
    </row>
    <row r="389" spans="1:20" ht="15.7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 s="34"/>
      <c r="Q389" s="37"/>
      <c r="R389" s="25"/>
      <c r="S389" s="27"/>
      <c r="T389" s="25"/>
    </row>
    <row r="390" spans="1:20" ht="15.7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 s="34"/>
      <c r="Q390" s="37"/>
      <c r="R390" s="25"/>
      <c r="S390" s="27"/>
      <c r="T390" s="25"/>
    </row>
    <row r="391" spans="1:20" ht="15.7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 s="34"/>
      <c r="Q391" s="37"/>
      <c r="R391" s="25"/>
      <c r="S391" s="27"/>
      <c r="T391" s="25"/>
    </row>
    <row r="392" spans="1:20" ht="15.7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 s="34"/>
      <c r="Q392" s="37"/>
      <c r="R392" s="25"/>
      <c r="S392" s="27"/>
      <c r="T392" s="25"/>
    </row>
    <row r="393" spans="1:20" ht="15.7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 s="34"/>
      <c r="Q393" s="37"/>
      <c r="R393" s="25"/>
      <c r="S393" s="27"/>
      <c r="T393" s="25"/>
    </row>
    <row r="394" spans="1:20" ht="15.7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34"/>
      <c r="Q394" s="37"/>
      <c r="R394" s="25"/>
      <c r="S394" s="27"/>
      <c r="T394" s="25"/>
    </row>
    <row r="395" spans="1:20" ht="15.7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 s="34"/>
      <c r="Q395" s="37"/>
      <c r="R395" s="25"/>
      <c r="S395" s="27"/>
      <c r="T395" s="25"/>
    </row>
    <row r="396" spans="1:20" ht="15.7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 s="34"/>
      <c r="Q396" s="37"/>
      <c r="R396" s="25"/>
      <c r="S396" s="27"/>
      <c r="T396" s="25"/>
    </row>
    <row r="397" spans="1:20" ht="15.7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 s="34"/>
      <c r="Q397" s="37"/>
      <c r="R397" s="25"/>
      <c r="S397" s="27"/>
      <c r="T397" s="25"/>
    </row>
    <row r="398" spans="1:20" ht="15.7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 s="34"/>
      <c r="Q398" s="37"/>
      <c r="R398" s="25"/>
      <c r="S398" s="27"/>
      <c r="T398" s="25"/>
    </row>
    <row r="399" spans="1:20" ht="15.7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 s="34"/>
      <c r="Q399" s="37"/>
      <c r="R399" s="25"/>
      <c r="S399" s="27"/>
      <c r="T399" s="25"/>
    </row>
    <row r="400" spans="1:20" ht="15.7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 s="34"/>
      <c r="Q400" s="37"/>
      <c r="R400" s="25"/>
      <c r="S400" s="27"/>
      <c r="T400" s="25"/>
    </row>
    <row r="401" spans="1:20" ht="15.7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 s="34"/>
      <c r="Q401" s="37"/>
      <c r="R401" s="25"/>
      <c r="S401" s="27"/>
      <c r="T401" s="48"/>
    </row>
    <row r="402" spans="1:20" ht="15.7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 s="34"/>
      <c r="Q402" s="37"/>
      <c r="R402" s="25"/>
      <c r="S402" s="27"/>
      <c r="T402" s="25"/>
    </row>
    <row r="403" spans="1:20" ht="15.7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 s="34"/>
      <c r="Q403" s="37"/>
      <c r="R403" s="25"/>
      <c r="S403" s="27"/>
      <c r="T403" s="25"/>
    </row>
    <row r="404" spans="1:20" ht="15.7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 s="34"/>
      <c r="Q404" s="37"/>
      <c r="R404" s="25"/>
      <c r="S404" s="27"/>
      <c r="T404" s="25"/>
    </row>
    <row r="405" spans="1:20" ht="15.7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 s="34"/>
      <c r="Q405" s="37"/>
      <c r="R405" s="25"/>
      <c r="S405" s="27"/>
      <c r="T405" s="25"/>
    </row>
    <row r="406" spans="1:20" ht="15.7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 s="34"/>
      <c r="Q406" s="37"/>
      <c r="R406" s="25"/>
      <c r="S406" s="27"/>
      <c r="T406" s="25"/>
    </row>
    <row r="407" spans="1:20" ht="15.7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 s="34"/>
      <c r="Q407" s="37"/>
      <c r="R407" s="25"/>
      <c r="S407" s="27"/>
      <c r="T407" s="25"/>
    </row>
    <row r="408" spans="1:20" ht="15.7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 s="34"/>
      <c r="Q408" s="37"/>
      <c r="R408" s="25"/>
      <c r="S408" s="27"/>
      <c r="T408" s="25"/>
    </row>
    <row r="409" spans="1:20" ht="15.7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 s="34"/>
      <c r="Q409" s="37"/>
      <c r="R409" s="25"/>
      <c r="S409" s="27"/>
      <c r="T409" s="25"/>
    </row>
    <row r="410" spans="1:20" ht="15.7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 s="34"/>
      <c r="Q410" s="37"/>
      <c r="R410" s="25"/>
      <c r="S410" s="27"/>
      <c r="T410" s="25"/>
    </row>
    <row r="411" spans="1:20" ht="15.7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 s="34"/>
      <c r="Q411" s="37"/>
      <c r="R411" s="25"/>
      <c r="S411" s="27"/>
      <c r="T411" s="25"/>
    </row>
    <row r="412" spans="1:20" ht="15.7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 s="34"/>
      <c r="Q412" s="37"/>
      <c r="R412" s="25"/>
      <c r="S412" s="27"/>
      <c r="T412" s="25"/>
    </row>
    <row r="413" spans="1:20" ht="15.7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 s="34"/>
      <c r="Q413" s="37"/>
      <c r="R413" s="25"/>
      <c r="S413" s="27"/>
      <c r="T413" s="25"/>
    </row>
    <row r="414" spans="1:20" ht="15.7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 s="34"/>
      <c r="Q414" s="37"/>
      <c r="R414" s="25"/>
      <c r="S414" s="27"/>
      <c r="T414" s="25"/>
    </row>
    <row r="415" spans="1:20" ht="15.7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 s="34"/>
      <c r="Q415" s="37"/>
      <c r="R415" s="25"/>
      <c r="S415" s="27"/>
      <c r="T415" s="25"/>
    </row>
    <row r="416" spans="1:20" ht="15.7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 s="34"/>
      <c r="Q416" s="37"/>
      <c r="R416" s="25"/>
      <c r="S416" s="27"/>
      <c r="T416" s="25"/>
    </row>
    <row r="417" spans="1:20" ht="15.7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 s="34"/>
      <c r="Q417" s="37"/>
      <c r="R417" s="25"/>
      <c r="S417" s="27"/>
      <c r="T417" s="25"/>
    </row>
    <row r="418" spans="1:20" ht="15.7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 s="34"/>
      <c r="Q418" s="37"/>
      <c r="R418" s="25"/>
      <c r="S418" s="27"/>
      <c r="T418" s="25"/>
    </row>
    <row r="419" spans="1:20" ht="15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 s="34"/>
      <c r="Q419" s="37"/>
      <c r="R419" s="25"/>
      <c r="S419" s="27"/>
      <c r="T419" s="25"/>
    </row>
    <row r="420" spans="1:20" ht="15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 s="34"/>
      <c r="Q420" s="37"/>
      <c r="R420" s="25"/>
      <c r="S420" s="27"/>
      <c r="T420" s="25"/>
    </row>
    <row r="421" spans="1:20" ht="15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 s="34"/>
      <c r="Q421" s="37"/>
      <c r="R421" s="25"/>
      <c r="S421" s="27"/>
      <c r="T421" s="25"/>
    </row>
    <row r="422" spans="1:20" ht="15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 s="34"/>
      <c r="Q422" s="37"/>
      <c r="R422" s="25"/>
      <c r="S422" s="27"/>
      <c r="T422" s="25"/>
    </row>
    <row r="423" spans="1:20" ht="15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 s="34"/>
      <c r="Q423" s="37"/>
      <c r="R423" s="25"/>
      <c r="S423" s="27"/>
      <c r="T423" s="25"/>
    </row>
    <row r="424" spans="1:20" ht="15.7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 s="34"/>
      <c r="Q424" s="37"/>
      <c r="R424" s="25"/>
      <c r="S424" s="27"/>
      <c r="T424" s="25"/>
    </row>
    <row r="425" spans="1:20" ht="15.7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 s="34"/>
      <c r="Q425" s="37"/>
      <c r="R425" s="25"/>
      <c r="S425" s="27"/>
      <c r="T425" s="25"/>
    </row>
    <row r="426" spans="1:20" ht="15.7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 s="34"/>
      <c r="Q426" s="37"/>
      <c r="R426" s="25"/>
      <c r="S426" s="27"/>
      <c r="T426" s="25"/>
    </row>
    <row r="427" spans="1:20" ht="15.7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 s="34"/>
      <c r="Q427" s="37"/>
      <c r="R427" s="25"/>
      <c r="S427" s="27"/>
      <c r="T427" s="25"/>
    </row>
    <row r="428" spans="1:20" ht="15.7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 s="34"/>
      <c r="Q428" s="37"/>
      <c r="R428" s="25"/>
      <c r="S428" s="27"/>
      <c r="T428" s="25"/>
    </row>
    <row r="429" spans="1:20" ht="15.7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 s="34"/>
      <c r="Q429" s="37"/>
      <c r="R429" s="25"/>
      <c r="S429" s="27"/>
      <c r="T429" s="25"/>
    </row>
    <row r="430" spans="1:20" ht="15.7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34"/>
      <c r="Q430" s="37"/>
      <c r="R430" s="25"/>
      <c r="S430" s="27"/>
      <c r="T430" s="25"/>
    </row>
    <row r="431" spans="1:20" ht="15.7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 s="34"/>
      <c r="Q431" s="37"/>
      <c r="R431" s="25"/>
      <c r="S431" s="27"/>
      <c r="T431" s="25"/>
    </row>
    <row r="432" spans="1:20" ht="15.7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 s="34"/>
      <c r="Q432" s="37"/>
      <c r="R432" s="25"/>
      <c r="S432" s="27"/>
      <c r="T432" s="25"/>
    </row>
    <row r="433" spans="1:20" ht="15.7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 s="34"/>
      <c r="Q433" s="37"/>
      <c r="R433" s="25"/>
      <c r="S433" s="27"/>
      <c r="T433" s="25"/>
    </row>
    <row r="434" spans="1:20" ht="15.7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 s="34"/>
      <c r="Q434" s="37"/>
      <c r="R434" s="25"/>
      <c r="S434" s="27"/>
      <c r="T434" s="25"/>
    </row>
    <row r="435" spans="1:20" ht="15.7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 s="34"/>
      <c r="Q435" s="37"/>
      <c r="R435" s="25"/>
      <c r="S435" s="27"/>
      <c r="T435" s="25"/>
    </row>
    <row r="436" spans="1:20" ht="15.7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 s="34"/>
      <c r="Q436" s="37"/>
      <c r="R436" s="25"/>
      <c r="S436" s="27"/>
      <c r="T436" s="25"/>
    </row>
    <row r="437" spans="1:20" ht="15.7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 s="34"/>
      <c r="Q437" s="37"/>
      <c r="R437" s="25"/>
      <c r="S437" s="27"/>
      <c r="T437" s="25"/>
    </row>
    <row r="438" spans="1:20" ht="15.7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 s="34"/>
      <c r="Q438" s="37"/>
      <c r="R438" s="25"/>
      <c r="S438" s="27"/>
      <c r="T438" s="25"/>
    </row>
    <row r="439" spans="1:20" ht="15.7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 s="34"/>
      <c r="Q439" s="37"/>
      <c r="R439" s="25"/>
      <c r="S439" s="27"/>
      <c r="T439" s="25"/>
    </row>
    <row r="440" spans="1:20" ht="15.7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 s="34"/>
      <c r="Q440" s="37"/>
      <c r="R440" s="25"/>
      <c r="S440" s="27"/>
      <c r="T440" s="25"/>
    </row>
    <row r="441" spans="1:20" ht="15.7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 s="34"/>
      <c r="Q441" s="37"/>
      <c r="R441" s="25"/>
      <c r="S441" s="27"/>
      <c r="T441" s="25"/>
    </row>
    <row r="442" spans="1:20" ht="15.7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 s="34"/>
      <c r="Q442" s="37"/>
      <c r="R442" s="25"/>
      <c r="S442" s="27"/>
      <c r="T442" s="25"/>
    </row>
    <row r="443" spans="1:20" ht="15.7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 s="34"/>
      <c r="Q443" s="37"/>
      <c r="R443" s="25"/>
      <c r="S443" s="27"/>
      <c r="T443" s="25"/>
    </row>
    <row r="444" spans="1:20" ht="15.7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s="34"/>
      <c r="Q444" s="37"/>
      <c r="R444" s="25"/>
      <c r="S444" s="27"/>
      <c r="T444" s="25"/>
    </row>
    <row r="445" spans="1:20" ht="15.7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 s="34"/>
      <c r="Q445" s="37"/>
      <c r="R445" s="25"/>
      <c r="S445" s="27"/>
      <c r="T445" s="25"/>
    </row>
    <row r="446" spans="1:20" ht="15.7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 s="34"/>
      <c r="Q446" s="37"/>
      <c r="R446" s="25"/>
      <c r="S446" s="27"/>
      <c r="T446" s="25"/>
    </row>
    <row r="447" spans="1:20" ht="15.7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 s="34"/>
      <c r="Q447" s="37"/>
      <c r="R447" s="25"/>
      <c r="S447" s="27"/>
      <c r="T447" s="25"/>
    </row>
    <row r="448" spans="1:20" ht="15.7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 s="34"/>
      <c r="Q448" s="37"/>
      <c r="R448" s="25"/>
      <c r="S448" s="27"/>
      <c r="T448" s="25"/>
    </row>
    <row r="449" spans="1:20" ht="15.7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 s="34"/>
      <c r="Q449" s="37"/>
      <c r="R449" s="25"/>
      <c r="S449" s="27"/>
      <c r="T449" s="25"/>
    </row>
    <row r="450" spans="1:20" ht="15.7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 s="34"/>
      <c r="Q450" s="37"/>
      <c r="R450" s="25"/>
      <c r="S450" s="27"/>
      <c r="T450" s="25"/>
    </row>
    <row r="451" spans="1:20" ht="15.7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 s="34"/>
      <c r="Q451" s="37"/>
      <c r="R451" s="25"/>
      <c r="S451" s="27"/>
      <c r="T451" s="25"/>
    </row>
    <row r="452" spans="1:20" ht="15.7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 s="34"/>
      <c r="Q452" s="37"/>
      <c r="R452" s="25"/>
      <c r="S452" s="27"/>
      <c r="T452" s="25"/>
    </row>
    <row r="453" spans="1:20" ht="15.7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 s="34"/>
      <c r="Q453" s="37"/>
      <c r="R453" s="25"/>
      <c r="S453" s="27"/>
      <c r="T453" s="25"/>
    </row>
    <row r="454" spans="1:20" ht="15.7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34"/>
      <c r="Q454" s="37"/>
      <c r="R454" s="25"/>
      <c r="S454" s="27"/>
      <c r="T454" s="25"/>
    </row>
    <row r="455" spans="1:20" ht="15.7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 s="34"/>
      <c r="Q455" s="37"/>
      <c r="R455" s="25"/>
      <c r="S455" s="27"/>
      <c r="T455" s="25"/>
    </row>
    <row r="456" spans="1:20" ht="15.7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 s="34"/>
      <c r="Q456" s="37"/>
      <c r="R456" s="25"/>
      <c r="S456" s="27"/>
      <c r="T456" s="25"/>
    </row>
    <row r="457" spans="1:20" ht="15.7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 s="34"/>
      <c r="Q457" s="37"/>
      <c r="R457" s="25"/>
      <c r="S457" s="27"/>
      <c r="T457" s="25"/>
    </row>
    <row r="458" spans="1:20" ht="15.7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 s="34"/>
      <c r="Q458" s="37"/>
      <c r="R458" s="25"/>
      <c r="S458" s="27"/>
      <c r="T458" s="25"/>
    </row>
    <row r="459" spans="1:20" ht="15.7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 s="34"/>
      <c r="Q459" s="37"/>
      <c r="R459" s="25"/>
      <c r="S459" s="27"/>
      <c r="T459" s="25"/>
    </row>
    <row r="460" spans="1:20" ht="15.7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 s="34"/>
      <c r="Q460" s="37"/>
      <c r="R460" s="25"/>
      <c r="S460" s="27"/>
      <c r="T460" s="25"/>
    </row>
    <row r="461" spans="1:20" ht="15.7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34"/>
      <c r="Q461" s="37"/>
      <c r="R461" s="25"/>
      <c r="S461" s="27"/>
      <c r="T461" s="25"/>
    </row>
    <row r="462" spans="1:20" ht="15.7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 s="34"/>
      <c r="Q462" s="37"/>
      <c r="R462" s="25"/>
      <c r="S462" s="27"/>
      <c r="T462" s="25"/>
    </row>
    <row r="463" spans="1:20" ht="15.7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 s="34"/>
      <c r="Q463" s="37"/>
      <c r="R463" s="25"/>
      <c r="S463" s="27"/>
      <c r="T463" s="25"/>
    </row>
    <row r="464" spans="1:20" ht="15.7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 s="34"/>
      <c r="Q464" s="37"/>
      <c r="R464" s="25"/>
      <c r="S464" s="27"/>
      <c r="T464" s="25"/>
    </row>
    <row r="465" spans="1:20" ht="15.7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 s="34"/>
      <c r="Q465" s="37"/>
      <c r="R465" s="25"/>
      <c r="S465" s="27"/>
      <c r="T465" s="25"/>
    </row>
    <row r="466" spans="1:20" ht="15.7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 s="34"/>
      <c r="Q466" s="37"/>
      <c r="R466" s="25"/>
      <c r="S466" s="27"/>
      <c r="T466" s="25"/>
    </row>
    <row r="467" spans="1:20" ht="15.7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 s="34"/>
      <c r="Q467" s="37"/>
      <c r="R467" s="25"/>
      <c r="S467" s="27"/>
      <c r="T467" s="25"/>
    </row>
    <row r="468" spans="1:20" ht="15.7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 s="34"/>
      <c r="Q468" s="37"/>
      <c r="R468" s="25"/>
      <c r="S468" s="27"/>
      <c r="T468" s="25"/>
    </row>
    <row r="469" spans="1:20" ht="15.7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 s="34"/>
      <c r="Q469" s="37"/>
      <c r="R469" s="25"/>
      <c r="S469" s="27"/>
      <c r="T469" s="25"/>
    </row>
    <row r="470" spans="1:20" ht="15.7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 s="34"/>
      <c r="Q470" s="37"/>
      <c r="R470" s="25"/>
      <c r="S470" s="27"/>
      <c r="T470" s="25"/>
    </row>
    <row r="471" spans="1:20" ht="15.7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s="34"/>
      <c r="Q471" s="37"/>
      <c r="R471" s="25"/>
      <c r="S471" s="27"/>
      <c r="T471" s="25"/>
    </row>
    <row r="472" spans="1:20" ht="15.7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 s="34"/>
      <c r="Q472" s="37"/>
      <c r="R472" s="25"/>
      <c r="S472" s="27"/>
      <c r="T472" s="25"/>
    </row>
    <row r="473" spans="1:20" ht="15.7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 s="34"/>
      <c r="Q473" s="37"/>
      <c r="R473" s="25"/>
      <c r="S473" s="27"/>
      <c r="T473" s="25"/>
    </row>
    <row r="474" spans="1:20" ht="15.7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 s="34"/>
      <c r="Q474" s="37"/>
      <c r="R474" s="25"/>
      <c r="S474" s="27"/>
      <c r="T474" s="25"/>
    </row>
    <row r="475" spans="1:20" ht="15.7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 s="34"/>
      <c r="Q475" s="37"/>
      <c r="R475" s="25"/>
      <c r="S475" s="27"/>
      <c r="T475" s="25"/>
    </row>
    <row r="476" spans="1:20" ht="15.7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 s="34"/>
      <c r="Q476" s="37"/>
      <c r="R476" s="25"/>
      <c r="S476" s="27"/>
      <c r="T476" s="25"/>
    </row>
    <row r="477" spans="1:20" ht="15.7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 s="34"/>
      <c r="Q477" s="37"/>
      <c r="R477" s="25"/>
      <c r="S477" s="27"/>
      <c r="T477" s="25"/>
    </row>
    <row r="478" spans="1:20" ht="15.7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 s="34"/>
      <c r="Q478" s="37"/>
      <c r="R478" s="25"/>
      <c r="S478" s="27"/>
      <c r="T478" s="25"/>
    </row>
    <row r="479" spans="1:20" ht="15.7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 s="34"/>
      <c r="Q479" s="37"/>
      <c r="R479" s="25"/>
      <c r="S479" s="27"/>
      <c r="T479" s="25"/>
    </row>
    <row r="480" spans="1:20" ht="15.7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 s="34"/>
      <c r="Q480" s="37"/>
      <c r="R480" s="25"/>
      <c r="S480" s="27"/>
      <c r="T480" s="25"/>
    </row>
    <row r="481" spans="1:20" ht="15.7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 s="34"/>
      <c r="Q481" s="37"/>
      <c r="R481" s="25"/>
      <c r="S481" s="27"/>
      <c r="T481" s="25"/>
    </row>
    <row r="482" spans="1:20" ht="15.7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 s="34"/>
      <c r="Q482" s="37"/>
      <c r="R482" s="25"/>
      <c r="S482" s="27"/>
      <c r="T482" s="25"/>
    </row>
    <row r="483" spans="1:20" ht="15.7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 s="34"/>
      <c r="Q483" s="37"/>
      <c r="R483" s="25"/>
      <c r="S483" s="27"/>
      <c r="T483" s="25"/>
    </row>
    <row r="484" spans="1:20" ht="15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 s="34"/>
      <c r="Q484" s="37"/>
      <c r="R484" s="25"/>
      <c r="S484" s="27"/>
      <c r="T484" s="25"/>
    </row>
    <row r="485" spans="1:20" ht="15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 s="34"/>
      <c r="Q485" s="37"/>
      <c r="R485" s="25"/>
      <c r="S485" s="27"/>
      <c r="T485" s="25"/>
    </row>
    <row r="486" spans="1:20" ht="15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 s="34"/>
      <c r="Q486" s="37"/>
      <c r="R486" s="25"/>
      <c r="S486" s="27"/>
      <c r="T486" s="25"/>
    </row>
    <row r="487" spans="1:20" ht="15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 s="34"/>
      <c r="Q487" s="37"/>
      <c r="R487" s="25"/>
      <c r="S487" s="27"/>
      <c r="T487" s="25"/>
    </row>
    <row r="488" spans="1:20" ht="15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 s="34"/>
      <c r="Q488" s="37"/>
      <c r="R488" s="25"/>
      <c r="S488" s="27"/>
      <c r="T488" s="25"/>
    </row>
    <row r="489" spans="1:20" ht="15.7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 s="34"/>
      <c r="Q489" s="37"/>
      <c r="R489" s="25"/>
      <c r="S489" s="27"/>
      <c r="T489" s="25"/>
    </row>
    <row r="490" spans="1:20" ht="15.7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 s="34"/>
      <c r="Q490" s="37"/>
      <c r="R490" s="25"/>
      <c r="S490" s="27"/>
      <c r="T490" s="25"/>
    </row>
    <row r="491" spans="1:20" ht="15.7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 s="34"/>
      <c r="Q491" s="37"/>
      <c r="R491" s="25"/>
      <c r="S491" s="27"/>
      <c r="T491" s="25"/>
    </row>
    <row r="492" spans="1:20" ht="15.7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 s="34"/>
      <c r="Q492" s="37"/>
      <c r="R492" s="25"/>
      <c r="S492" s="27"/>
      <c r="T492" s="25"/>
    </row>
    <row r="493" spans="1:20" ht="15.7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 s="34"/>
      <c r="Q493" s="37"/>
      <c r="R493" s="25"/>
      <c r="S493" s="27"/>
      <c r="T493" s="25"/>
    </row>
    <row r="494" spans="1:20" ht="15.7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 s="34"/>
      <c r="Q494" s="37"/>
      <c r="R494" s="25"/>
      <c r="S494" s="27"/>
      <c r="T494" s="25"/>
    </row>
    <row r="495" spans="1:20" ht="15.7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 s="34"/>
      <c r="Q495" s="37"/>
      <c r="R495" s="25"/>
      <c r="S495" s="27"/>
      <c r="T495" s="25"/>
    </row>
    <row r="496" spans="1:20" ht="15.7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 s="34"/>
      <c r="Q496" s="37"/>
      <c r="R496" s="25"/>
      <c r="S496" s="27"/>
      <c r="T496" s="25"/>
    </row>
    <row r="497" spans="1:20" ht="15.7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 s="34"/>
      <c r="Q497" s="37"/>
      <c r="R497" s="25"/>
      <c r="S497" s="27"/>
      <c r="T497" s="25"/>
    </row>
    <row r="498" spans="1:20" ht="15.7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 s="34"/>
      <c r="Q498" s="37"/>
      <c r="R498" s="25"/>
      <c r="S498" s="27"/>
      <c r="T498" s="25"/>
    </row>
    <row r="499" spans="1:20" ht="15.7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 s="34"/>
      <c r="Q499" s="37"/>
      <c r="R499" s="25"/>
      <c r="S499" s="27"/>
      <c r="T499" s="25"/>
    </row>
    <row r="500" spans="1:20" ht="15.7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 s="34"/>
      <c r="Q500" s="37"/>
      <c r="R500" s="25"/>
      <c r="S500" s="27"/>
      <c r="T500" s="25"/>
    </row>
    <row r="501" spans="1:20" ht="15.7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 s="34"/>
      <c r="Q501" s="37"/>
      <c r="R501" s="25"/>
      <c r="S501" s="27"/>
      <c r="T501" s="25"/>
    </row>
    <row r="502" spans="1:20" ht="15.7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 s="34"/>
      <c r="Q502" s="37"/>
      <c r="R502" s="25"/>
      <c r="S502" s="27"/>
      <c r="T502" s="25"/>
    </row>
    <row r="503" spans="1:20" ht="15.7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 s="34"/>
      <c r="Q503" s="37"/>
      <c r="R503" s="25"/>
      <c r="S503" s="27"/>
      <c r="T503" s="25"/>
    </row>
    <row r="504" spans="1:20" ht="15.7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 s="34"/>
      <c r="Q504" s="37"/>
      <c r="R504" s="25"/>
      <c r="S504" s="27"/>
      <c r="T504" s="25"/>
    </row>
    <row r="505" spans="1:20" ht="15.7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 s="34"/>
      <c r="Q505" s="37"/>
      <c r="R505" s="25"/>
      <c r="S505" s="27"/>
      <c r="T505" s="25"/>
    </row>
    <row r="506" spans="1:20" ht="15.7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 s="34"/>
      <c r="Q506" s="37"/>
      <c r="R506" s="25"/>
      <c r="S506" s="27"/>
      <c r="T506" s="25"/>
    </row>
    <row r="507" spans="1:20" x14ac:dyDescent="0.2">
      <c r="A507" s="2">
        <f>COUNT(A6:A506)</f>
        <v>0</v>
      </c>
    </row>
  </sheetData>
  <autoFilter ref="H1:H507" xr:uid="{00000000-0009-0000-0000-000000000000}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Z27"/>
  <sheetViews>
    <sheetView zoomScaleNormal="100" workbookViewId="0">
      <selection activeCell="C4" sqref="C4:D4"/>
    </sheetView>
  </sheetViews>
  <sheetFormatPr defaultRowHeight="15" x14ac:dyDescent="0.2"/>
  <cols>
    <col min="1" max="1" width="9.140625" style="2"/>
    <col min="2" max="2" width="49.85546875" style="2" bestFit="1" customWidth="1"/>
    <col min="3" max="6" width="10.7109375" style="2" customWidth="1"/>
    <col min="7" max="8" width="10.7109375" style="29" customWidth="1"/>
    <col min="9" max="26" width="10.7109375" style="2" customWidth="1"/>
    <col min="27" max="16384" width="9.140625" style="2"/>
  </cols>
  <sheetData>
    <row r="3" spans="2:26" ht="15.75" thickBot="1" x14ac:dyDescent="0.25"/>
    <row r="4" spans="2:26" ht="16.5" thickBot="1" x14ac:dyDescent="0.3">
      <c r="B4" s="3" t="s">
        <v>1318</v>
      </c>
      <c r="C4" s="78" t="s">
        <v>1319</v>
      </c>
      <c r="D4" s="79"/>
      <c r="E4" s="78" t="s">
        <v>1317</v>
      </c>
      <c r="F4" s="76"/>
      <c r="G4" s="78" t="s">
        <v>1317</v>
      </c>
      <c r="H4" s="76"/>
      <c r="I4" s="78" t="s">
        <v>1317</v>
      </c>
      <c r="J4" s="76"/>
      <c r="K4" s="78" t="s">
        <v>1317</v>
      </c>
      <c r="L4" s="76"/>
      <c r="M4" s="78" t="s">
        <v>1317</v>
      </c>
      <c r="N4" s="76"/>
      <c r="O4" s="78" t="s">
        <v>1317</v>
      </c>
      <c r="P4" s="106"/>
      <c r="Q4" s="107" t="s">
        <v>1317</v>
      </c>
      <c r="R4" s="106"/>
      <c r="S4" s="107" t="s">
        <v>1317</v>
      </c>
      <c r="T4" s="106"/>
      <c r="U4" s="107" t="s">
        <v>1317</v>
      </c>
      <c r="V4" s="106"/>
      <c r="W4" s="107" t="s">
        <v>1317</v>
      </c>
      <c r="X4" s="106"/>
      <c r="Y4" s="107" t="s">
        <v>1317</v>
      </c>
      <c r="Z4" s="106"/>
    </row>
    <row r="5" spans="2:26" ht="16.5" thickBot="1" x14ac:dyDescent="0.3">
      <c r="B5" s="4" t="s">
        <v>69</v>
      </c>
      <c r="C5" s="5" t="s">
        <v>58</v>
      </c>
      <c r="D5" s="5" t="s">
        <v>59</v>
      </c>
      <c r="E5" s="5" t="s">
        <v>58</v>
      </c>
      <c r="F5" s="5" t="s">
        <v>59</v>
      </c>
      <c r="G5" s="5" t="s">
        <v>58</v>
      </c>
      <c r="H5" s="5" t="s">
        <v>59</v>
      </c>
      <c r="I5" s="5" t="s">
        <v>58</v>
      </c>
      <c r="J5" s="6" t="s">
        <v>59</v>
      </c>
      <c r="K5" s="5" t="s">
        <v>58</v>
      </c>
      <c r="L5" s="6" t="s">
        <v>59</v>
      </c>
      <c r="M5" s="5" t="s">
        <v>58</v>
      </c>
      <c r="N5" s="6" t="s">
        <v>59</v>
      </c>
      <c r="O5" s="5" t="s">
        <v>58</v>
      </c>
      <c r="P5" s="6" t="s">
        <v>59</v>
      </c>
      <c r="Q5" s="5" t="s">
        <v>58</v>
      </c>
      <c r="R5" s="6" t="s">
        <v>59</v>
      </c>
      <c r="S5" s="5" t="s">
        <v>58</v>
      </c>
      <c r="T5" s="6" t="s">
        <v>59</v>
      </c>
      <c r="U5" s="5" t="s">
        <v>58</v>
      </c>
      <c r="V5" s="6" t="s">
        <v>59</v>
      </c>
      <c r="W5" s="5" t="s">
        <v>58</v>
      </c>
      <c r="X5" s="6" t="s">
        <v>59</v>
      </c>
      <c r="Y5" s="5" t="s">
        <v>58</v>
      </c>
      <c r="Z5" s="6" t="s">
        <v>59</v>
      </c>
    </row>
    <row r="6" spans="2:26" ht="15.75" x14ac:dyDescent="0.25">
      <c r="B6" s="28" t="s">
        <v>60</v>
      </c>
      <c r="C6" s="7"/>
      <c r="D6" s="31"/>
      <c r="E6" s="60"/>
      <c r="F6" s="61"/>
      <c r="G6" s="7"/>
      <c r="H6" s="31"/>
      <c r="I6" s="7"/>
      <c r="J6" s="31"/>
      <c r="K6" s="7"/>
      <c r="L6" s="31"/>
      <c r="M6" s="7"/>
      <c r="N6" s="31"/>
      <c r="O6" s="7"/>
      <c r="P6" s="31"/>
      <c r="Q6" s="7"/>
      <c r="R6" s="31"/>
      <c r="S6" s="7"/>
      <c r="T6" s="31"/>
      <c r="U6" s="7"/>
      <c r="V6" s="31"/>
      <c r="W6" s="7"/>
      <c r="X6" s="31"/>
      <c r="Y6" s="7"/>
      <c r="Z6" s="31"/>
    </row>
    <row r="7" spans="2:26" ht="15.75" x14ac:dyDescent="0.25">
      <c r="B7" s="8" t="s">
        <v>61</v>
      </c>
      <c r="C7" s="56"/>
      <c r="D7" s="32"/>
      <c r="E7" s="62"/>
      <c r="F7" s="63"/>
      <c r="G7" s="56"/>
      <c r="H7" s="32"/>
      <c r="I7" s="56"/>
      <c r="J7" s="32"/>
      <c r="K7" s="56"/>
      <c r="L7" s="32"/>
      <c r="M7" s="56"/>
      <c r="N7" s="32"/>
      <c r="O7" s="56"/>
      <c r="P7" s="32"/>
      <c r="Q7" s="56"/>
      <c r="R7" s="32"/>
      <c r="S7" s="56"/>
      <c r="T7" s="32"/>
      <c r="U7" s="56"/>
      <c r="V7" s="32"/>
      <c r="W7" s="56"/>
      <c r="X7" s="32"/>
      <c r="Y7" s="56"/>
      <c r="Z7" s="32"/>
    </row>
    <row r="8" spans="2:26" ht="15.75" x14ac:dyDescent="0.25">
      <c r="B8" s="8" t="s">
        <v>112</v>
      </c>
      <c r="C8" s="56"/>
      <c r="D8" s="32"/>
      <c r="E8" s="62"/>
      <c r="F8" s="63"/>
      <c r="G8" s="56"/>
      <c r="H8" s="32"/>
      <c r="I8" s="56"/>
      <c r="J8" s="32"/>
      <c r="K8" s="56"/>
      <c r="L8" s="32"/>
      <c r="M8" s="56"/>
      <c r="N8" s="32"/>
      <c r="O8" s="56"/>
      <c r="P8" s="32"/>
      <c r="Q8" s="56"/>
      <c r="R8" s="32"/>
      <c r="S8" s="56"/>
      <c r="T8" s="32"/>
      <c r="U8" s="56"/>
      <c r="V8" s="32"/>
      <c r="W8" s="56"/>
      <c r="X8" s="32"/>
      <c r="Y8" s="56"/>
      <c r="Z8" s="32"/>
    </row>
    <row r="9" spans="2:26" ht="15.75" x14ac:dyDescent="0.25">
      <c r="B9" s="8" t="s">
        <v>62</v>
      </c>
      <c r="C9" s="56"/>
      <c r="D9" s="32"/>
      <c r="E9" s="62"/>
      <c r="F9" s="63"/>
      <c r="G9" s="56"/>
      <c r="H9" s="32"/>
      <c r="I9" s="56"/>
      <c r="J9" s="32"/>
      <c r="K9" s="56"/>
      <c r="L9" s="32"/>
      <c r="M9" s="56"/>
      <c r="N9" s="32"/>
      <c r="O9" s="56"/>
      <c r="P9" s="32"/>
      <c r="Q9" s="56"/>
      <c r="R9" s="32"/>
      <c r="S9" s="56"/>
      <c r="T9" s="32"/>
      <c r="U9" s="56"/>
      <c r="V9" s="32"/>
      <c r="W9" s="56"/>
      <c r="X9" s="32"/>
      <c r="Y9" s="56"/>
      <c r="Z9" s="32"/>
    </row>
    <row r="10" spans="2:26" ht="15.75" x14ac:dyDescent="0.25">
      <c r="B10" s="8" t="s">
        <v>113</v>
      </c>
      <c r="C10" s="56"/>
      <c r="D10" s="32"/>
      <c r="E10" s="62"/>
      <c r="F10" s="63"/>
      <c r="G10" s="56"/>
      <c r="H10" s="32"/>
      <c r="I10" s="56"/>
      <c r="J10" s="32"/>
      <c r="K10" s="56"/>
      <c r="L10" s="32"/>
      <c r="M10" s="56"/>
      <c r="N10" s="32"/>
      <c r="O10" s="56"/>
      <c r="P10" s="32"/>
      <c r="Q10" s="56"/>
      <c r="R10" s="32"/>
      <c r="S10" s="56"/>
      <c r="T10" s="32"/>
      <c r="U10" s="56"/>
      <c r="V10" s="32"/>
      <c r="W10" s="56"/>
      <c r="X10" s="32"/>
      <c r="Y10" s="56"/>
      <c r="Z10" s="32"/>
    </row>
    <row r="11" spans="2:26" ht="15.75" x14ac:dyDescent="0.25">
      <c r="B11" s="8" t="s">
        <v>63</v>
      </c>
      <c r="C11" s="56"/>
      <c r="D11" s="32"/>
      <c r="E11" s="62"/>
      <c r="F11" s="63"/>
      <c r="G11" s="56"/>
      <c r="H11" s="32"/>
      <c r="I11" s="56"/>
      <c r="J11" s="32"/>
      <c r="K11" s="56"/>
      <c r="L11" s="32"/>
      <c r="M11" s="56"/>
      <c r="N11" s="32"/>
      <c r="O11" s="56"/>
      <c r="P11" s="32"/>
      <c r="Q11" s="56"/>
      <c r="R11" s="32"/>
      <c r="S11" s="56"/>
      <c r="T11" s="32"/>
      <c r="U11" s="56"/>
      <c r="V11" s="32"/>
      <c r="W11" s="56"/>
      <c r="X11" s="32"/>
      <c r="Y11" s="56"/>
      <c r="Z11" s="32"/>
    </row>
    <row r="12" spans="2:26" ht="16.5" thickBot="1" x14ac:dyDescent="0.3">
      <c r="B12" s="9" t="s">
        <v>64</v>
      </c>
      <c r="C12" s="89"/>
      <c r="D12" s="90"/>
      <c r="E12" s="96"/>
      <c r="F12" s="97"/>
      <c r="G12" s="89"/>
      <c r="H12" s="90"/>
      <c r="I12" s="89"/>
      <c r="J12" s="90"/>
      <c r="K12" s="89"/>
      <c r="L12" s="90"/>
      <c r="M12" s="89"/>
      <c r="N12" s="90"/>
      <c r="O12" s="89"/>
      <c r="P12" s="90"/>
      <c r="Q12" s="89"/>
      <c r="R12" s="90"/>
      <c r="S12" s="89"/>
      <c r="T12" s="90"/>
      <c r="U12" s="89"/>
      <c r="V12" s="90"/>
      <c r="W12" s="89"/>
      <c r="X12" s="90"/>
      <c r="Y12" s="89"/>
      <c r="Z12" s="90"/>
    </row>
    <row r="13" spans="2:26" ht="16.5" thickBot="1" x14ac:dyDescent="0.3">
      <c r="B13" s="91" t="s">
        <v>65</v>
      </c>
      <c r="C13" s="92">
        <f>SUM(C6:C12)</f>
        <v>0</v>
      </c>
      <c r="D13" s="92">
        <f>SUM(D6:D12)</f>
        <v>0</v>
      </c>
      <c r="E13" s="104"/>
      <c r="F13" s="105"/>
      <c r="G13" s="92"/>
      <c r="H13" s="93"/>
      <c r="I13" s="92"/>
      <c r="J13" s="93"/>
      <c r="K13" s="92"/>
      <c r="L13" s="93"/>
      <c r="M13" s="92"/>
      <c r="N13" s="93"/>
      <c r="O13" s="92"/>
      <c r="P13" s="93"/>
      <c r="Q13" s="92"/>
      <c r="R13" s="93"/>
      <c r="S13" s="92"/>
      <c r="T13" s="93"/>
      <c r="U13" s="92"/>
      <c r="V13" s="93"/>
      <c r="W13" s="92"/>
      <c r="X13" s="93"/>
      <c r="Y13" s="92"/>
      <c r="Z13" s="93"/>
    </row>
    <row r="14" spans="2:26" ht="15.75" x14ac:dyDescent="0.25">
      <c r="B14" s="10" t="s">
        <v>68</v>
      </c>
      <c r="C14" s="98">
        <f>C13+D13</f>
        <v>0</v>
      </c>
      <c r="D14" s="99"/>
      <c r="E14" s="100"/>
      <c r="F14" s="101"/>
      <c r="G14" s="98"/>
      <c r="H14" s="102"/>
      <c r="I14" s="103"/>
      <c r="J14" s="102"/>
      <c r="K14" s="98"/>
      <c r="L14" s="102"/>
      <c r="M14" s="98"/>
      <c r="N14" s="102"/>
      <c r="O14" s="98"/>
      <c r="P14" s="102"/>
      <c r="Q14" s="98"/>
      <c r="R14" s="102"/>
      <c r="S14" s="98"/>
      <c r="T14" s="102"/>
      <c r="U14" s="98"/>
      <c r="V14" s="102"/>
      <c r="W14" s="98"/>
      <c r="X14" s="102"/>
      <c r="Y14" s="98"/>
      <c r="Z14" s="102"/>
    </row>
    <row r="15" spans="2:26" ht="15.75" x14ac:dyDescent="0.25">
      <c r="B15" s="8" t="s">
        <v>66</v>
      </c>
      <c r="C15" s="64" t="e">
        <f>D13/C13</f>
        <v>#DIV/0!</v>
      </c>
      <c r="D15" s="94"/>
      <c r="E15" s="73"/>
      <c r="F15" s="74"/>
      <c r="G15" s="64"/>
      <c r="H15" s="65"/>
      <c r="I15" s="69"/>
      <c r="J15" s="65"/>
      <c r="K15" s="64"/>
      <c r="L15" s="65"/>
      <c r="M15" s="64"/>
      <c r="N15" s="65"/>
      <c r="O15" s="64"/>
      <c r="P15" s="65"/>
      <c r="Q15" s="64"/>
      <c r="R15" s="65"/>
      <c r="S15" s="64"/>
      <c r="T15" s="65"/>
      <c r="U15" s="64"/>
      <c r="V15" s="65"/>
      <c r="W15" s="64"/>
      <c r="X15" s="65"/>
      <c r="Y15" s="64"/>
      <c r="Z15" s="65"/>
    </row>
    <row r="16" spans="2:26" ht="16.5" thickBot="1" x14ac:dyDescent="0.3">
      <c r="B16" s="9" t="s">
        <v>67</v>
      </c>
      <c r="C16" s="66" t="e">
        <f>(C14-D13)/C14</f>
        <v>#DIV/0!</v>
      </c>
      <c r="D16" s="95"/>
      <c r="E16" s="70"/>
      <c r="F16" s="71"/>
      <c r="G16" s="66"/>
      <c r="H16" s="67"/>
      <c r="I16" s="72"/>
      <c r="J16" s="67"/>
      <c r="K16" s="66"/>
      <c r="L16" s="67"/>
      <c r="M16" s="66"/>
      <c r="N16" s="67"/>
      <c r="O16" s="66"/>
      <c r="P16" s="67"/>
      <c r="Q16" s="66"/>
      <c r="R16" s="67"/>
      <c r="S16" s="66"/>
      <c r="T16" s="67"/>
      <c r="U16" s="66"/>
      <c r="V16" s="67"/>
      <c r="W16" s="66"/>
      <c r="X16" s="67"/>
      <c r="Y16" s="66"/>
      <c r="Z16" s="67"/>
    </row>
    <row r="17" spans="1:26" ht="15.75" x14ac:dyDescent="0.25">
      <c r="B17" s="23"/>
      <c r="C17" s="18"/>
      <c r="D17" s="18"/>
      <c r="E17" s="18"/>
      <c r="F17" s="18"/>
      <c r="G17" s="30"/>
      <c r="H17" s="30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x14ac:dyDescent="0.25">
      <c r="A18" s="75" t="s">
        <v>106</v>
      </c>
      <c r="B18" s="75"/>
      <c r="C18" s="18"/>
      <c r="D18" s="18"/>
      <c r="E18" s="18"/>
      <c r="F18" s="18"/>
      <c r="G18" s="30"/>
      <c r="H18" s="30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B19" s="24" t="s">
        <v>33</v>
      </c>
      <c r="C19" s="18"/>
      <c r="D19" s="18"/>
      <c r="E19" s="18"/>
      <c r="F19" s="18"/>
      <c r="G19" s="30"/>
      <c r="H19" s="30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B20" s="24" t="s">
        <v>15</v>
      </c>
      <c r="C20" s="18"/>
      <c r="D20" s="18"/>
      <c r="E20" s="18"/>
      <c r="F20" s="18"/>
      <c r="G20" s="30"/>
      <c r="H20" s="30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x14ac:dyDescent="0.2">
      <c r="B21" s="88" t="s">
        <v>1316</v>
      </c>
      <c r="C21" s="18"/>
      <c r="D21" s="18"/>
      <c r="E21" s="18"/>
      <c r="F21" s="18"/>
      <c r="G21" s="30"/>
      <c r="H21" s="30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x14ac:dyDescent="0.2">
      <c r="B22" s="24" t="s">
        <v>104</v>
      </c>
      <c r="C22" s="18"/>
      <c r="D22" s="18"/>
      <c r="E22" s="18"/>
      <c r="F22" s="18"/>
      <c r="G22" s="30"/>
      <c r="H22" s="30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2">
      <c r="B23" s="88" t="s">
        <v>111</v>
      </c>
      <c r="C23" s="18"/>
      <c r="D23" s="18"/>
      <c r="E23" s="18"/>
      <c r="F23" s="18"/>
      <c r="G23" s="30"/>
      <c r="H23" s="30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">
      <c r="B24" s="24" t="s">
        <v>36</v>
      </c>
      <c r="C24" s="18"/>
      <c r="D24" s="18"/>
      <c r="E24" s="18"/>
      <c r="F24" s="18"/>
      <c r="G24" s="30"/>
      <c r="H24" s="30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">
      <c r="B25" s="24" t="s">
        <v>105</v>
      </c>
    </row>
    <row r="27" spans="1:26" x14ac:dyDescent="0.2">
      <c r="B27" s="55" t="s">
        <v>133</v>
      </c>
    </row>
  </sheetData>
  <mergeCells count="49">
    <mergeCell ref="Y4:Z4"/>
    <mergeCell ref="Y14:Z14"/>
    <mergeCell ref="Y15:Z15"/>
    <mergeCell ref="Y16:Z16"/>
    <mergeCell ref="U4:V4"/>
    <mergeCell ref="U14:V14"/>
    <mergeCell ref="U15:V15"/>
    <mergeCell ref="U16:V16"/>
    <mergeCell ref="W4:X4"/>
    <mergeCell ref="W14:X14"/>
    <mergeCell ref="W15:X15"/>
    <mergeCell ref="W16:X16"/>
    <mergeCell ref="Q4:R4"/>
    <mergeCell ref="Q14:R14"/>
    <mergeCell ref="Q15:R15"/>
    <mergeCell ref="Q16:R16"/>
    <mergeCell ref="S4:T4"/>
    <mergeCell ref="S14:T14"/>
    <mergeCell ref="S15:T15"/>
    <mergeCell ref="S16:T16"/>
    <mergeCell ref="O15:P15"/>
    <mergeCell ref="O16:P16"/>
    <mergeCell ref="O4:P4"/>
    <mergeCell ref="O14:P14"/>
    <mergeCell ref="E4:F4"/>
    <mergeCell ref="C4:D4"/>
    <mergeCell ref="K15:L15"/>
    <mergeCell ref="K16:L16"/>
    <mergeCell ref="I14:J14"/>
    <mergeCell ref="A18:B18"/>
    <mergeCell ref="C15:D15"/>
    <mergeCell ref="C16:D16"/>
    <mergeCell ref="C14:D14"/>
    <mergeCell ref="I4:J4"/>
    <mergeCell ref="E14:F14"/>
    <mergeCell ref="G16:H16"/>
    <mergeCell ref="I15:J15"/>
    <mergeCell ref="E16:F16"/>
    <mergeCell ref="I16:J16"/>
    <mergeCell ref="G4:H4"/>
    <mergeCell ref="G15:H15"/>
    <mergeCell ref="E15:F15"/>
    <mergeCell ref="G14:H14"/>
    <mergeCell ref="K4:L4"/>
    <mergeCell ref="K14:L14"/>
    <mergeCell ref="M15:N15"/>
    <mergeCell ref="M16:N16"/>
    <mergeCell ref="M4:N4"/>
    <mergeCell ref="M14:N14"/>
  </mergeCells>
  <phoneticPr fontId="18" type="noConversion"/>
  <pageMargins left="0.7" right="0.7" top="0.75" bottom="0.75" header="0.3" footer="0.3"/>
  <pageSetup paperSize="9" orientation="portrait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8"/>
  <sheetViews>
    <sheetView topLeftCell="B1" zoomScaleNormal="100" workbookViewId="0">
      <pane xSplit="1" topLeftCell="C1" activePane="topRight" state="frozen"/>
      <selection activeCell="B1" sqref="B1"/>
      <selection pane="topRight" activeCell="E2" sqref="E2:F2"/>
    </sheetView>
  </sheetViews>
  <sheetFormatPr defaultRowHeight="15" x14ac:dyDescent="0.2"/>
  <cols>
    <col min="1" max="1" width="9.140625" style="2"/>
    <col min="2" max="2" width="35.7109375" style="2" customWidth="1"/>
    <col min="3" max="26" width="13.7109375" style="2" customWidth="1"/>
    <col min="27" max="16384" width="9.140625" style="2"/>
  </cols>
  <sheetData>
    <row r="1" spans="2:26" ht="15.75" thickBot="1" x14ac:dyDescent="0.25">
      <c r="B1" s="21"/>
    </row>
    <row r="2" spans="2:26" ht="16.5" thickBot="1" x14ac:dyDescent="0.3">
      <c r="B2" s="3" t="s">
        <v>1318</v>
      </c>
      <c r="C2" s="78" t="s">
        <v>1319</v>
      </c>
      <c r="D2" s="79"/>
      <c r="E2" s="78" t="s">
        <v>1317</v>
      </c>
      <c r="F2" s="79"/>
      <c r="G2" s="78" t="s">
        <v>1317</v>
      </c>
      <c r="H2" s="79"/>
      <c r="I2" s="78" t="s">
        <v>1317</v>
      </c>
      <c r="J2" s="79"/>
      <c r="K2" s="78" t="s">
        <v>1317</v>
      </c>
      <c r="L2" s="79"/>
      <c r="M2" s="78" t="s">
        <v>1317</v>
      </c>
      <c r="N2" s="79"/>
      <c r="O2" s="78" t="s">
        <v>1317</v>
      </c>
      <c r="P2" s="79"/>
      <c r="Q2" s="78" t="s">
        <v>1317</v>
      </c>
      <c r="R2" s="79"/>
      <c r="S2" s="78" t="s">
        <v>1317</v>
      </c>
      <c r="T2" s="79"/>
      <c r="U2" s="78" t="s">
        <v>1317</v>
      </c>
      <c r="V2" s="79"/>
      <c r="W2" s="78" t="s">
        <v>1317</v>
      </c>
      <c r="X2" s="79"/>
      <c r="Y2" s="78" t="s">
        <v>1317</v>
      </c>
      <c r="Z2" s="79"/>
    </row>
    <row r="3" spans="2:26" ht="16.5" thickBot="1" x14ac:dyDescent="0.3">
      <c r="B3" s="4" t="s">
        <v>69</v>
      </c>
      <c r="C3" s="84">
        <v>225</v>
      </c>
      <c r="D3" s="85"/>
      <c r="E3" s="84"/>
      <c r="F3" s="85"/>
      <c r="G3" s="84"/>
      <c r="H3" s="85"/>
      <c r="I3" s="84"/>
      <c r="J3" s="85"/>
      <c r="K3" s="84"/>
      <c r="L3" s="85"/>
      <c r="M3" s="84"/>
      <c r="N3" s="85"/>
      <c r="O3" s="84"/>
      <c r="P3" s="85"/>
      <c r="Q3" s="84"/>
      <c r="R3" s="85"/>
      <c r="S3" s="84"/>
      <c r="T3" s="85"/>
      <c r="U3" s="84"/>
      <c r="V3" s="85"/>
      <c r="W3" s="84"/>
      <c r="X3" s="85"/>
      <c r="Y3" s="84"/>
      <c r="Z3" s="85"/>
    </row>
    <row r="4" spans="2:26" ht="15.75" x14ac:dyDescent="0.25">
      <c r="B4" s="19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2:26" ht="15.75" x14ac:dyDescent="0.25">
      <c r="B5" s="19" t="s">
        <v>96</v>
      </c>
      <c r="C5" s="18" t="s">
        <v>97</v>
      </c>
      <c r="D5" s="18" t="s">
        <v>98</v>
      </c>
      <c r="E5" s="18" t="s">
        <v>97</v>
      </c>
      <c r="F5" s="18" t="s">
        <v>98</v>
      </c>
      <c r="G5" s="18" t="s">
        <v>97</v>
      </c>
      <c r="H5" s="18" t="s">
        <v>98</v>
      </c>
      <c r="I5" s="18" t="s">
        <v>97</v>
      </c>
      <c r="J5" s="18" t="s">
        <v>98</v>
      </c>
      <c r="K5" s="18" t="s">
        <v>97</v>
      </c>
      <c r="L5" s="18" t="s">
        <v>98</v>
      </c>
      <c r="M5" s="18" t="s">
        <v>97</v>
      </c>
      <c r="N5" s="18" t="s">
        <v>98</v>
      </c>
      <c r="O5" s="18" t="s">
        <v>97</v>
      </c>
      <c r="P5" s="18" t="s">
        <v>98</v>
      </c>
      <c r="Q5" s="18" t="s">
        <v>97</v>
      </c>
      <c r="R5" s="18" t="s">
        <v>98</v>
      </c>
      <c r="S5" s="18" t="s">
        <v>97</v>
      </c>
      <c r="T5" s="18" t="s">
        <v>98</v>
      </c>
      <c r="U5" s="18" t="s">
        <v>97</v>
      </c>
      <c r="V5" s="18" t="s">
        <v>98</v>
      </c>
      <c r="W5" s="18" t="s">
        <v>97</v>
      </c>
      <c r="X5" s="18" t="s">
        <v>98</v>
      </c>
      <c r="Y5" s="18" t="s">
        <v>97</v>
      </c>
      <c r="Z5" s="18" t="s">
        <v>98</v>
      </c>
    </row>
    <row r="6" spans="2:26" ht="15.75" x14ac:dyDescent="0.25">
      <c r="B6" s="20" t="s">
        <v>102</v>
      </c>
      <c r="C6" s="68">
        <v>225</v>
      </c>
      <c r="D6" s="80"/>
      <c r="E6" s="68"/>
      <c r="F6" s="80"/>
      <c r="G6" s="68"/>
      <c r="H6" s="80"/>
      <c r="I6" s="68"/>
      <c r="J6" s="80"/>
      <c r="K6" s="68"/>
      <c r="L6" s="80"/>
      <c r="M6" s="68"/>
      <c r="N6" s="80"/>
      <c r="O6" s="68"/>
      <c r="P6" s="80"/>
      <c r="Q6" s="68"/>
      <c r="R6" s="80"/>
      <c r="S6" s="68"/>
      <c r="T6" s="80"/>
      <c r="U6" s="68"/>
      <c r="V6" s="80"/>
      <c r="W6" s="68"/>
      <c r="X6" s="80"/>
      <c r="Y6" s="68"/>
      <c r="Z6" s="80"/>
    </row>
    <row r="7" spans="2:26" ht="15.75" x14ac:dyDescent="0.25">
      <c r="B7" s="20" t="s">
        <v>118</v>
      </c>
      <c r="C7" s="68" t="s">
        <v>150</v>
      </c>
      <c r="D7" s="80"/>
      <c r="E7" s="68"/>
      <c r="F7" s="80"/>
      <c r="G7" s="68"/>
      <c r="H7" s="80"/>
      <c r="I7" s="68"/>
      <c r="J7" s="80"/>
      <c r="K7" s="68"/>
      <c r="L7" s="80"/>
      <c r="M7" s="68"/>
      <c r="N7" s="80"/>
      <c r="O7" s="68"/>
      <c r="P7" s="80"/>
      <c r="Q7" s="68"/>
      <c r="R7" s="80"/>
      <c r="S7" s="68"/>
      <c r="T7" s="80"/>
      <c r="U7" s="68"/>
      <c r="V7" s="80"/>
      <c r="W7" s="68"/>
      <c r="X7" s="80"/>
      <c r="Y7" s="68"/>
      <c r="Z7" s="80"/>
    </row>
    <row r="8" spans="2:26" ht="15.75" x14ac:dyDescent="0.25">
      <c r="B8" s="20" t="s">
        <v>119</v>
      </c>
      <c r="C8" s="68" t="s">
        <v>151</v>
      </c>
      <c r="D8" s="80"/>
      <c r="E8" s="68"/>
      <c r="F8" s="80"/>
      <c r="G8" s="68"/>
      <c r="H8" s="80"/>
      <c r="I8" s="68"/>
      <c r="J8" s="80"/>
      <c r="K8" s="68"/>
      <c r="L8" s="80"/>
      <c r="M8" s="68"/>
      <c r="N8" s="80"/>
      <c r="O8" s="68"/>
      <c r="P8" s="80"/>
      <c r="Q8" s="68"/>
      <c r="R8" s="80"/>
      <c r="S8" s="68"/>
      <c r="T8" s="80"/>
      <c r="U8" s="68"/>
      <c r="V8" s="80"/>
      <c r="W8" s="68"/>
      <c r="X8" s="80"/>
      <c r="Y8" s="68"/>
      <c r="Z8" s="80"/>
    </row>
    <row r="9" spans="2:26" ht="15.75" x14ac:dyDescent="0.25">
      <c r="B9" s="20" t="s">
        <v>120</v>
      </c>
      <c r="C9" s="108" t="s">
        <v>152</v>
      </c>
      <c r="D9" s="109"/>
      <c r="E9" s="68"/>
      <c r="F9" s="80"/>
      <c r="G9" s="68"/>
      <c r="H9" s="80"/>
      <c r="I9" s="68"/>
      <c r="J9" s="80"/>
      <c r="K9" s="68"/>
      <c r="L9" s="80"/>
      <c r="M9" s="68"/>
      <c r="N9" s="80"/>
      <c r="O9" s="68"/>
      <c r="P9" s="80"/>
      <c r="Q9" s="68"/>
      <c r="R9" s="80"/>
      <c r="S9" s="68"/>
      <c r="T9" s="80"/>
      <c r="U9" s="68"/>
      <c r="V9" s="80"/>
      <c r="W9" s="68"/>
      <c r="X9" s="80"/>
      <c r="Y9" s="68"/>
      <c r="Z9" s="80"/>
    </row>
    <row r="10" spans="2:26" ht="15.75" x14ac:dyDescent="0.25">
      <c r="B10" s="20" t="s">
        <v>100</v>
      </c>
      <c r="C10" s="81">
        <v>221</v>
      </c>
      <c r="D10" s="82"/>
      <c r="E10" s="81"/>
      <c r="F10" s="82"/>
      <c r="G10" s="81"/>
      <c r="H10" s="82"/>
      <c r="I10" s="81"/>
      <c r="J10" s="82"/>
      <c r="K10" s="81"/>
      <c r="L10" s="82"/>
      <c r="M10" s="81"/>
      <c r="N10" s="82"/>
      <c r="O10" s="81"/>
      <c r="P10" s="82"/>
      <c r="Q10" s="81"/>
      <c r="R10" s="82"/>
      <c r="S10" s="81"/>
      <c r="T10" s="82"/>
      <c r="U10" s="81"/>
      <c r="V10" s="82"/>
      <c r="W10" s="81"/>
      <c r="X10" s="82"/>
      <c r="Y10" s="81"/>
      <c r="Z10" s="82"/>
    </row>
    <row r="11" spans="2:26" ht="15.75" x14ac:dyDescent="0.25">
      <c r="B11" s="20" t="s">
        <v>101</v>
      </c>
      <c r="C11" s="81">
        <v>4</v>
      </c>
      <c r="D11" s="82"/>
      <c r="E11" s="81"/>
      <c r="F11" s="82"/>
      <c r="G11" s="81"/>
      <c r="H11" s="82"/>
      <c r="I11" s="81"/>
      <c r="J11" s="82"/>
      <c r="K11" s="81"/>
      <c r="L11" s="82"/>
      <c r="M11" s="81"/>
      <c r="N11" s="82"/>
      <c r="O11" s="81"/>
      <c r="P11" s="82"/>
      <c r="Q11" s="81"/>
      <c r="R11" s="82"/>
      <c r="S11" s="81"/>
      <c r="T11" s="82"/>
      <c r="U11" s="81"/>
      <c r="V11" s="82"/>
      <c r="W11" s="81"/>
      <c r="X11" s="82"/>
      <c r="Y11" s="81"/>
      <c r="Z11" s="82"/>
    </row>
    <row r="12" spans="2:26" ht="15.75" x14ac:dyDescent="0.25">
      <c r="B12" s="20" t="s">
        <v>95</v>
      </c>
      <c r="C12" s="119">
        <f>(C6-C11)/C6</f>
        <v>0.98222222222222222</v>
      </c>
      <c r="D12" s="120"/>
      <c r="E12" s="64"/>
      <c r="F12" s="83"/>
      <c r="G12" s="64"/>
      <c r="H12" s="83"/>
      <c r="I12" s="64"/>
      <c r="J12" s="83"/>
      <c r="K12" s="64"/>
      <c r="L12" s="83"/>
      <c r="M12" s="64"/>
      <c r="N12" s="83"/>
      <c r="O12" s="64"/>
      <c r="P12" s="83"/>
      <c r="Q12" s="64"/>
      <c r="R12" s="83"/>
      <c r="S12" s="64"/>
      <c r="T12" s="83"/>
      <c r="U12" s="64"/>
      <c r="V12" s="83"/>
      <c r="W12" s="64"/>
      <c r="X12" s="83"/>
      <c r="Y12" s="64"/>
      <c r="Z12" s="83"/>
    </row>
    <row r="13" spans="2:26" ht="15.75" x14ac:dyDescent="0.25">
      <c r="B13" s="20" t="s">
        <v>94</v>
      </c>
      <c r="C13" s="119">
        <f>C11/C6</f>
        <v>1.7777777777777778E-2</v>
      </c>
      <c r="D13" s="120"/>
      <c r="E13" s="64"/>
      <c r="F13" s="83"/>
      <c r="G13" s="64"/>
      <c r="H13" s="83"/>
      <c r="I13" s="64"/>
      <c r="J13" s="83"/>
      <c r="K13" s="64"/>
      <c r="L13" s="83"/>
      <c r="M13" s="64"/>
      <c r="N13" s="83"/>
      <c r="O13" s="64"/>
      <c r="P13" s="83"/>
      <c r="Q13" s="64"/>
      <c r="R13" s="83"/>
      <c r="S13" s="64"/>
      <c r="T13" s="83"/>
      <c r="U13" s="64"/>
      <c r="V13" s="83"/>
      <c r="W13" s="64"/>
      <c r="X13" s="83"/>
      <c r="Y13" s="64"/>
      <c r="Z13" s="83"/>
    </row>
    <row r="15" spans="2:26" x14ac:dyDescent="0.2">
      <c r="C15" s="57"/>
    </row>
    <row r="17" spans="3:5" x14ac:dyDescent="0.2">
      <c r="E17" s="110"/>
    </row>
    <row r="18" spans="3:5" x14ac:dyDescent="0.2">
      <c r="C18" s="110"/>
    </row>
  </sheetData>
  <mergeCells count="120">
    <mergeCell ref="Y13:Z13"/>
    <mergeCell ref="Y2:Z2"/>
    <mergeCell ref="Y3:Z3"/>
    <mergeCell ref="Y6:Z6"/>
    <mergeCell ref="Y7:Z7"/>
    <mergeCell ref="Y8:Z8"/>
    <mergeCell ref="Y9:Z9"/>
    <mergeCell ref="Y10:Z10"/>
    <mergeCell ref="Y11:Z11"/>
    <mergeCell ref="Y12:Z12"/>
    <mergeCell ref="U13:V13"/>
    <mergeCell ref="W2:X2"/>
    <mergeCell ref="W3:X3"/>
    <mergeCell ref="W6:X6"/>
    <mergeCell ref="W7:X7"/>
    <mergeCell ref="W8:X8"/>
    <mergeCell ref="W9:X9"/>
    <mergeCell ref="W10:X10"/>
    <mergeCell ref="W11:X11"/>
    <mergeCell ref="W12:X12"/>
    <mergeCell ref="W13:X13"/>
    <mergeCell ref="U2:V2"/>
    <mergeCell ref="U3:V3"/>
    <mergeCell ref="U6:V6"/>
    <mergeCell ref="U7:V7"/>
    <mergeCell ref="U8:V8"/>
    <mergeCell ref="U9:V9"/>
    <mergeCell ref="U10:V10"/>
    <mergeCell ref="U11:V11"/>
    <mergeCell ref="U12:V12"/>
    <mergeCell ref="M12:N12"/>
    <mergeCell ref="O12:P12"/>
    <mergeCell ref="Q12:R12"/>
    <mergeCell ref="S12:T12"/>
    <mergeCell ref="I13:J13"/>
    <mergeCell ref="K13:L13"/>
    <mergeCell ref="M13:N13"/>
    <mergeCell ref="O13:P13"/>
    <mergeCell ref="Q13:R13"/>
    <mergeCell ref="S13:T13"/>
    <mergeCell ref="M10:N10"/>
    <mergeCell ref="O10:P10"/>
    <mergeCell ref="Q10:R10"/>
    <mergeCell ref="S10:T10"/>
    <mergeCell ref="I11:J11"/>
    <mergeCell ref="K11:L11"/>
    <mergeCell ref="M11:N11"/>
    <mergeCell ref="O11:P11"/>
    <mergeCell ref="Q11:R11"/>
    <mergeCell ref="S11:T11"/>
    <mergeCell ref="M8:N8"/>
    <mergeCell ref="O8:P8"/>
    <mergeCell ref="Q8:R8"/>
    <mergeCell ref="S8:T8"/>
    <mergeCell ref="I9:J9"/>
    <mergeCell ref="K9:L9"/>
    <mergeCell ref="M9:N9"/>
    <mergeCell ref="O9:P9"/>
    <mergeCell ref="Q9:R9"/>
    <mergeCell ref="S9:T9"/>
    <mergeCell ref="M6:N6"/>
    <mergeCell ref="O6:P6"/>
    <mergeCell ref="Q6:R6"/>
    <mergeCell ref="S6:T6"/>
    <mergeCell ref="I7:J7"/>
    <mergeCell ref="K7:L7"/>
    <mergeCell ref="M7:N7"/>
    <mergeCell ref="O7:P7"/>
    <mergeCell ref="Q7:R7"/>
    <mergeCell ref="S7:T7"/>
    <mergeCell ref="M2:N2"/>
    <mergeCell ref="O2:P2"/>
    <mergeCell ref="Q2:R2"/>
    <mergeCell ref="S2:T2"/>
    <mergeCell ref="I3:J3"/>
    <mergeCell ref="K3:L3"/>
    <mergeCell ref="M3:N3"/>
    <mergeCell ref="O3:P3"/>
    <mergeCell ref="Q3:R3"/>
    <mergeCell ref="S3:T3"/>
    <mergeCell ref="G7:H7"/>
    <mergeCell ref="G8:H8"/>
    <mergeCell ref="G9:H9"/>
    <mergeCell ref="G10:H10"/>
    <mergeCell ref="G11:H11"/>
    <mergeCell ref="G12:H12"/>
    <mergeCell ref="G13:H13"/>
    <mergeCell ref="I2:J2"/>
    <mergeCell ref="K2:L2"/>
    <mergeCell ref="I6:J6"/>
    <mergeCell ref="K6:L6"/>
    <mergeCell ref="I8:J8"/>
    <mergeCell ref="K8:L8"/>
    <mergeCell ref="I10:J10"/>
    <mergeCell ref="K10:L10"/>
    <mergeCell ref="I12:J12"/>
    <mergeCell ref="K12:L12"/>
    <mergeCell ref="E13:F13"/>
    <mergeCell ref="E2:F2"/>
    <mergeCell ref="E3:F3"/>
    <mergeCell ref="E6:F6"/>
    <mergeCell ref="E7:F7"/>
    <mergeCell ref="E8:F8"/>
    <mergeCell ref="E9:F9"/>
    <mergeCell ref="E10:F10"/>
    <mergeCell ref="E11:F11"/>
    <mergeCell ref="E12:F12"/>
    <mergeCell ref="C3:D3"/>
    <mergeCell ref="C2:D2"/>
    <mergeCell ref="G2:H2"/>
    <mergeCell ref="G3:H3"/>
    <mergeCell ref="G6:H6"/>
    <mergeCell ref="C7:D7"/>
    <mergeCell ref="C6:D6"/>
    <mergeCell ref="C8:D8"/>
    <mergeCell ref="C10:D10"/>
    <mergeCell ref="C9:D9"/>
    <mergeCell ref="C13:D13"/>
    <mergeCell ref="C12:D12"/>
    <mergeCell ref="C11:D11"/>
  </mergeCells>
  <phoneticPr fontId="18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D27"/>
  <sheetViews>
    <sheetView topLeftCell="B1" zoomScale="85" zoomScaleNormal="85" workbookViewId="0">
      <pane xSplit="1" topLeftCell="L1" activePane="topRight" state="frozen"/>
      <selection activeCell="B1" sqref="B1"/>
      <selection pane="topRight" activeCell="B4" sqref="B4:B16"/>
    </sheetView>
  </sheetViews>
  <sheetFormatPr defaultRowHeight="15" x14ac:dyDescent="0.25"/>
  <cols>
    <col min="1" max="1" width="9.140625" style="39"/>
    <col min="2" max="2" width="61.7109375" style="39" bestFit="1" customWidth="1"/>
    <col min="3" max="4" width="12.7109375" style="39" customWidth="1"/>
    <col min="5" max="6" width="12.7109375" style="39" hidden="1" customWidth="1"/>
    <col min="7" max="28" width="12.7109375" style="39" customWidth="1"/>
    <col min="29" max="16384" width="9.140625" style="39"/>
  </cols>
  <sheetData>
    <row r="1" spans="2:30" ht="15.75" thickBot="1" x14ac:dyDescent="0.3"/>
    <row r="2" spans="2:30" ht="15.75" x14ac:dyDescent="0.25">
      <c r="B2" s="126" t="s">
        <v>156</v>
      </c>
      <c r="C2" s="127" t="s">
        <v>1319</v>
      </c>
      <c r="D2" s="77"/>
      <c r="E2" s="128" t="s">
        <v>130</v>
      </c>
      <c r="F2" s="128"/>
      <c r="G2" s="127" t="s">
        <v>1317</v>
      </c>
      <c r="H2" s="77"/>
      <c r="I2" s="127" t="s">
        <v>1317</v>
      </c>
      <c r="J2" s="77"/>
      <c r="K2" s="127" t="s">
        <v>1317</v>
      </c>
      <c r="L2" s="77"/>
      <c r="M2" s="127" t="s">
        <v>1317</v>
      </c>
      <c r="N2" s="77"/>
      <c r="O2" s="127" t="s">
        <v>1317</v>
      </c>
      <c r="P2" s="77"/>
      <c r="Q2" s="127" t="s">
        <v>1317</v>
      </c>
      <c r="R2" s="77"/>
      <c r="S2" s="127" t="s">
        <v>1317</v>
      </c>
      <c r="T2" s="77"/>
      <c r="U2" s="127" t="s">
        <v>1317</v>
      </c>
      <c r="V2" s="77"/>
      <c r="W2" s="127" t="s">
        <v>1317</v>
      </c>
      <c r="X2" s="77"/>
      <c r="Y2" s="127" t="s">
        <v>1317</v>
      </c>
      <c r="Z2" s="77"/>
      <c r="AA2" s="127" t="s">
        <v>1317</v>
      </c>
      <c r="AB2" s="129"/>
    </row>
    <row r="3" spans="2:30" ht="16.5" thickBot="1" x14ac:dyDescent="0.3">
      <c r="B3" s="140" t="s">
        <v>121</v>
      </c>
      <c r="C3" s="141" t="s">
        <v>70</v>
      </c>
      <c r="D3" s="142" t="s">
        <v>122</v>
      </c>
      <c r="E3" s="141" t="s">
        <v>70</v>
      </c>
      <c r="F3" s="142" t="s">
        <v>122</v>
      </c>
      <c r="G3" s="141" t="s">
        <v>70</v>
      </c>
      <c r="H3" s="142" t="s">
        <v>122</v>
      </c>
      <c r="I3" s="141" t="s">
        <v>70</v>
      </c>
      <c r="J3" s="142" t="s">
        <v>122</v>
      </c>
      <c r="K3" s="141" t="s">
        <v>70</v>
      </c>
      <c r="L3" s="142" t="s">
        <v>122</v>
      </c>
      <c r="M3" s="141" t="s">
        <v>70</v>
      </c>
      <c r="N3" s="142" t="s">
        <v>122</v>
      </c>
      <c r="O3" s="141" t="s">
        <v>70</v>
      </c>
      <c r="P3" s="142" t="s">
        <v>122</v>
      </c>
      <c r="Q3" s="141" t="s">
        <v>70</v>
      </c>
      <c r="R3" s="142" t="s">
        <v>122</v>
      </c>
      <c r="S3" s="141" t="s">
        <v>70</v>
      </c>
      <c r="T3" s="142" t="s">
        <v>122</v>
      </c>
      <c r="U3" s="141" t="s">
        <v>70</v>
      </c>
      <c r="V3" s="142" t="s">
        <v>122</v>
      </c>
      <c r="W3" s="141" t="s">
        <v>70</v>
      </c>
      <c r="X3" s="142" t="s">
        <v>122</v>
      </c>
      <c r="Y3" s="141" t="s">
        <v>70</v>
      </c>
      <c r="Z3" s="142" t="s">
        <v>122</v>
      </c>
      <c r="AA3" s="141" t="s">
        <v>70</v>
      </c>
      <c r="AB3" s="143" t="s">
        <v>122</v>
      </c>
    </row>
    <row r="4" spans="2:30" ht="15.75" x14ac:dyDescent="0.25">
      <c r="B4" s="135" t="s">
        <v>103</v>
      </c>
      <c r="C4" s="136"/>
      <c r="D4" s="137"/>
      <c r="E4" s="136">
        <v>2.2999488811735014</v>
      </c>
      <c r="F4" s="137">
        <v>1.3339053731763146</v>
      </c>
      <c r="G4" s="136"/>
      <c r="H4" s="137"/>
      <c r="I4" s="136"/>
      <c r="J4" s="137"/>
      <c r="K4" s="136"/>
      <c r="L4" s="137"/>
      <c r="M4" s="136"/>
      <c r="N4" s="137"/>
      <c r="O4" s="136"/>
      <c r="P4" s="137"/>
      <c r="Q4" s="138"/>
      <c r="R4" s="139"/>
      <c r="S4" s="136"/>
      <c r="T4" s="137"/>
      <c r="U4" s="136"/>
      <c r="V4" s="137"/>
      <c r="W4" s="136"/>
      <c r="X4" s="137"/>
      <c r="Y4" s="136"/>
      <c r="Z4" s="137"/>
      <c r="AA4" s="136"/>
      <c r="AB4" s="45"/>
      <c r="AD4" s="51"/>
    </row>
    <row r="5" spans="2:30" ht="15.75" x14ac:dyDescent="0.25">
      <c r="B5" s="130" t="s">
        <v>117</v>
      </c>
      <c r="C5" s="122">
        <f>COUNTIFS('RAW DATA'!$H$2:$H$9864,$B5,'RAW DATA'!$R$2:$R$9864,"*TRUE*",'RAW DATA'!$L$2:$L$9864,"&lt;&gt;*10*")</f>
        <v>6</v>
      </c>
      <c r="D5" s="123">
        <v>43</v>
      </c>
      <c r="E5" s="122">
        <v>2.0890353143845988</v>
      </c>
      <c r="F5" s="123">
        <v>1.1037052469140487</v>
      </c>
      <c r="G5" s="122"/>
      <c r="H5" s="123"/>
      <c r="I5" s="122"/>
      <c r="J5" s="123"/>
      <c r="K5" s="122"/>
      <c r="L5" s="123"/>
      <c r="M5" s="122"/>
      <c r="N5" s="123"/>
      <c r="O5" s="122"/>
      <c r="P5" s="123"/>
      <c r="Q5" s="124"/>
      <c r="R5" s="125"/>
      <c r="S5" s="122"/>
      <c r="T5" s="123"/>
      <c r="U5" s="122"/>
      <c r="V5" s="123"/>
      <c r="W5" s="122"/>
      <c r="X5" s="123"/>
      <c r="Y5" s="122"/>
      <c r="Z5" s="123"/>
      <c r="AA5" s="122"/>
      <c r="AB5" s="59"/>
      <c r="AD5" s="51"/>
    </row>
    <row r="6" spans="2:30" ht="15.75" x14ac:dyDescent="0.25">
      <c r="B6" s="130" t="s">
        <v>1327</v>
      </c>
      <c r="C6" s="122"/>
      <c r="D6" s="123"/>
      <c r="E6" s="122"/>
      <c r="F6" s="123"/>
      <c r="G6" s="122"/>
      <c r="H6" s="123"/>
      <c r="I6" s="122"/>
      <c r="J6" s="123"/>
      <c r="K6" s="122"/>
      <c r="L6" s="123"/>
      <c r="M6" s="122"/>
      <c r="N6" s="123"/>
      <c r="O6" s="122"/>
      <c r="P6" s="123"/>
      <c r="Q6" s="124"/>
      <c r="R6" s="125"/>
      <c r="S6" s="122"/>
      <c r="T6" s="123"/>
      <c r="U6" s="122"/>
      <c r="V6" s="123"/>
      <c r="W6" s="122"/>
      <c r="X6" s="123"/>
      <c r="Y6" s="122"/>
      <c r="Z6" s="123"/>
      <c r="AA6" s="122"/>
      <c r="AB6" s="59"/>
      <c r="AD6" s="51"/>
    </row>
    <row r="7" spans="2:30" ht="15.75" x14ac:dyDescent="0.25">
      <c r="B7" s="130" t="s">
        <v>137</v>
      </c>
      <c r="C7" s="122">
        <f>COUNTIFS('RAW DATA'!$H$2:$H$9864,$B7,'RAW DATA'!$R$2:$R$9864,"*TRUE*",'RAW DATA'!$L$2:$L$9864,"&lt;&gt;*10*")</f>
        <v>13</v>
      </c>
      <c r="D7" s="123">
        <v>11</v>
      </c>
      <c r="E7" s="124">
        <v>1.5535174663296361</v>
      </c>
      <c r="F7" s="125" t="s">
        <v>140</v>
      </c>
      <c r="G7" s="122"/>
      <c r="H7" s="123"/>
      <c r="I7" s="122"/>
      <c r="J7" s="123"/>
      <c r="K7" s="122"/>
      <c r="L7" s="123"/>
      <c r="M7" s="122"/>
      <c r="N7" s="123"/>
      <c r="O7" s="122"/>
      <c r="P7" s="123"/>
      <c r="Q7" s="124"/>
      <c r="R7" s="125"/>
      <c r="S7" s="122"/>
      <c r="T7" s="123"/>
      <c r="U7" s="122"/>
      <c r="V7" s="123"/>
      <c r="W7" s="122"/>
      <c r="X7" s="123"/>
      <c r="Y7" s="122"/>
      <c r="Z7" s="123"/>
      <c r="AA7" s="122"/>
      <c r="AB7" s="59"/>
      <c r="AD7" s="51"/>
    </row>
    <row r="8" spans="2:30" ht="15.75" x14ac:dyDescent="0.25">
      <c r="B8" s="130" t="s">
        <v>138</v>
      </c>
      <c r="C8" s="124">
        <f>COUNTIFS('RAW DATA'!$H$2:$H$9864,$B8,'RAW DATA'!$R$2:$R$9864,"*TRUE*",'RAW DATA'!$L$2:$L$9864,"&lt;&gt;*10*")</f>
        <v>33</v>
      </c>
      <c r="D8" s="125">
        <v>24</v>
      </c>
      <c r="E8" s="124">
        <v>1.3901003086427106</v>
      </c>
      <c r="F8" s="125" t="s">
        <v>140</v>
      </c>
      <c r="G8" s="124"/>
      <c r="H8" s="125"/>
      <c r="I8" s="124"/>
      <c r="J8" s="125"/>
      <c r="K8" s="124"/>
      <c r="L8" s="125"/>
      <c r="M8" s="124"/>
      <c r="N8" s="125"/>
      <c r="O8" s="124"/>
      <c r="P8" s="125"/>
      <c r="Q8" s="124"/>
      <c r="R8" s="125"/>
      <c r="S8" s="124"/>
      <c r="T8" s="125"/>
      <c r="U8" s="124"/>
      <c r="V8" s="125"/>
      <c r="W8" s="124"/>
      <c r="X8" s="125"/>
      <c r="Y8" s="124"/>
      <c r="Z8" s="125"/>
      <c r="AA8" s="124"/>
      <c r="AB8" s="58"/>
      <c r="AD8" s="51"/>
    </row>
    <row r="9" spans="2:30" ht="15.75" x14ac:dyDescent="0.25">
      <c r="B9" s="130" t="s">
        <v>144</v>
      </c>
      <c r="C9" s="122">
        <f>COUNTIFS('RAW DATA'!$H$2:$H$9864,$B9,'RAW DATA'!$R$2:$R$9864,"*TRUE*",'RAW DATA'!$L$2:$L$9864,"&lt;&gt;*10*")</f>
        <v>19</v>
      </c>
      <c r="D9" s="123">
        <v>17</v>
      </c>
      <c r="E9" s="124">
        <v>1.181270424836411</v>
      </c>
      <c r="F9" s="125" t="s">
        <v>140</v>
      </c>
      <c r="G9" s="122"/>
      <c r="H9" s="123"/>
      <c r="I9" s="122"/>
      <c r="J9" s="123"/>
      <c r="K9" s="122"/>
      <c r="L9" s="123"/>
      <c r="M9" s="122"/>
      <c r="N9" s="123"/>
      <c r="O9" s="122"/>
      <c r="P9" s="123"/>
      <c r="Q9" s="124"/>
      <c r="R9" s="125"/>
      <c r="S9" s="122"/>
      <c r="T9" s="123"/>
      <c r="U9" s="122"/>
      <c r="V9" s="123"/>
      <c r="W9" s="122"/>
      <c r="X9" s="125"/>
      <c r="Y9" s="122"/>
      <c r="Z9" s="123"/>
      <c r="AA9" s="122"/>
      <c r="AB9" s="59"/>
      <c r="AD9" s="51"/>
    </row>
    <row r="10" spans="2:30" ht="15.75" x14ac:dyDescent="0.25">
      <c r="B10" s="130" t="s">
        <v>147</v>
      </c>
      <c r="C10" s="122">
        <f>COUNTIFS('RAW DATA'!$H$2:$H$9864,$B10,'RAW DATA'!$R$2:$R$9864,"*TRUE*",'RAW DATA'!$L$2:$L$9864,"&lt;&gt;*10*")</f>
        <v>24</v>
      </c>
      <c r="D10" s="123">
        <v>17</v>
      </c>
      <c r="E10" s="124">
        <v>1.2289290577331593</v>
      </c>
      <c r="F10" s="125" t="s">
        <v>140</v>
      </c>
      <c r="G10" s="122"/>
      <c r="H10" s="123"/>
      <c r="I10" s="122"/>
      <c r="J10" s="123"/>
      <c r="K10" s="122"/>
      <c r="L10" s="123"/>
      <c r="M10" s="122"/>
      <c r="N10" s="123"/>
      <c r="O10" s="122"/>
      <c r="P10" s="123"/>
      <c r="Q10" s="124"/>
      <c r="R10" s="125"/>
      <c r="S10" s="122"/>
      <c r="T10" s="123"/>
      <c r="U10" s="122"/>
      <c r="V10" s="123"/>
      <c r="W10" s="122"/>
      <c r="X10" s="125"/>
      <c r="Y10" s="122"/>
      <c r="Z10" s="123"/>
      <c r="AA10" s="122"/>
      <c r="AB10" s="59"/>
      <c r="AD10" s="51"/>
    </row>
    <row r="11" spans="2:30" ht="15.75" x14ac:dyDescent="0.25">
      <c r="B11" s="130" t="s">
        <v>149</v>
      </c>
      <c r="C11" s="122">
        <f>COUNTIFS('RAW DATA'!$H$2:$H$9864,$B11,'RAW DATA'!$R$2:$R$9864,"*TRUE*",'RAW DATA'!$L$2:$L$9864,"&lt;&gt;*10*")</f>
        <v>7</v>
      </c>
      <c r="D11" s="123">
        <v>0</v>
      </c>
      <c r="E11" s="124" t="e">
        <v>#DIV/0!</v>
      </c>
      <c r="F11" s="125" t="s">
        <v>140</v>
      </c>
      <c r="G11" s="122"/>
      <c r="H11" s="123"/>
      <c r="I11" s="122"/>
      <c r="J11" s="123"/>
      <c r="K11" s="122"/>
      <c r="L11" s="123"/>
      <c r="M11" s="122"/>
      <c r="N11" s="123"/>
      <c r="O11" s="122"/>
      <c r="P11" s="123"/>
      <c r="Q11" s="124"/>
      <c r="R11" s="125"/>
      <c r="S11" s="122"/>
      <c r="T11" s="123"/>
      <c r="U11" s="122"/>
      <c r="V11" s="123"/>
      <c r="W11" s="122"/>
      <c r="X11" s="125"/>
      <c r="Y11" s="122"/>
      <c r="Z11" s="123"/>
      <c r="AA11" s="122"/>
      <c r="AB11" s="59"/>
      <c r="AD11" s="51"/>
    </row>
    <row r="12" spans="2:30" ht="15.75" x14ac:dyDescent="0.25">
      <c r="B12" s="130" t="s">
        <v>159</v>
      </c>
      <c r="C12" s="122"/>
      <c r="D12" s="123"/>
      <c r="E12" s="124" t="e">
        <v>#DIV/0!</v>
      </c>
      <c r="F12" s="125" t="s">
        <v>140</v>
      </c>
      <c r="G12" s="122"/>
      <c r="H12" s="123"/>
      <c r="I12" s="122"/>
      <c r="J12" s="123"/>
      <c r="K12" s="122"/>
      <c r="L12" s="123"/>
      <c r="M12" s="122"/>
      <c r="N12" s="123"/>
      <c r="O12" s="122"/>
      <c r="P12" s="123"/>
      <c r="Q12" s="124"/>
      <c r="R12" s="125"/>
      <c r="S12" s="122"/>
      <c r="T12" s="123"/>
      <c r="U12" s="122"/>
      <c r="V12" s="123"/>
      <c r="W12" s="122"/>
      <c r="X12" s="125"/>
      <c r="Y12" s="122"/>
      <c r="Z12" s="123"/>
      <c r="AA12" s="122"/>
      <c r="AB12" s="59"/>
      <c r="AD12" s="51"/>
    </row>
    <row r="13" spans="2:30" ht="15.75" x14ac:dyDescent="0.25">
      <c r="B13" s="130" t="s">
        <v>132</v>
      </c>
      <c r="C13" s="122">
        <f>COUNTIFS('RAW DATA'!$H$2:$H$9864,$B13,'RAW DATA'!$R$2:$R$9864,"*TRUE*",'RAW DATA'!$L$2:$L$9864,"&lt;&gt;*10*")</f>
        <v>35</v>
      </c>
      <c r="D13" s="123">
        <v>61</v>
      </c>
      <c r="E13" s="122">
        <v>2.3470317243468868</v>
      </c>
      <c r="F13" s="123">
        <v>1.1534082892411832</v>
      </c>
      <c r="G13" s="122"/>
      <c r="H13" s="123"/>
      <c r="I13" s="122"/>
      <c r="J13" s="123"/>
      <c r="K13" s="122"/>
      <c r="L13" s="123"/>
      <c r="M13" s="122"/>
      <c r="N13" s="123"/>
      <c r="O13" s="122"/>
      <c r="P13" s="123"/>
      <c r="Q13" s="124"/>
      <c r="R13" s="125"/>
      <c r="S13" s="122"/>
      <c r="T13" s="123"/>
      <c r="U13" s="122"/>
      <c r="V13" s="123"/>
      <c r="W13" s="122"/>
      <c r="X13" s="123"/>
      <c r="Y13" s="122"/>
      <c r="Z13" s="123"/>
      <c r="AA13" s="122"/>
      <c r="AB13" s="59"/>
      <c r="AD13" s="51"/>
    </row>
    <row r="14" spans="2:30" ht="15.75" x14ac:dyDescent="0.25">
      <c r="B14" s="130" t="s">
        <v>1328</v>
      </c>
      <c r="C14" s="121"/>
      <c r="D14" s="121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31"/>
    </row>
    <row r="15" spans="2:30" ht="15.75" x14ac:dyDescent="0.25">
      <c r="B15" s="130" t="s">
        <v>1329</v>
      </c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31"/>
    </row>
    <row r="16" spans="2:30" ht="16.5" thickBot="1" x14ac:dyDescent="0.3">
      <c r="B16" s="132" t="s">
        <v>1330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4"/>
    </row>
    <row r="20" spans="2:11" x14ac:dyDescent="0.25">
      <c r="B20" s="40" t="s">
        <v>123</v>
      </c>
    </row>
    <row r="21" spans="2:11" x14ac:dyDescent="0.25">
      <c r="B21" s="44" t="s">
        <v>124</v>
      </c>
    </row>
    <row r="22" spans="2:11" x14ac:dyDescent="0.25">
      <c r="B22" s="50" t="s">
        <v>129</v>
      </c>
    </row>
    <row r="23" spans="2:11" x14ac:dyDescent="0.25">
      <c r="B23" s="46" t="s">
        <v>127</v>
      </c>
    </row>
    <row r="24" spans="2:11" x14ac:dyDescent="0.25">
      <c r="B24" s="52" t="s">
        <v>131</v>
      </c>
    </row>
    <row r="25" spans="2:11" x14ac:dyDescent="0.25">
      <c r="B25" s="41"/>
      <c r="I25" s="43"/>
      <c r="K25" s="43"/>
    </row>
    <row r="27" spans="2:11" x14ac:dyDescent="0.25">
      <c r="B27" s="42"/>
    </row>
  </sheetData>
  <mergeCells count="13">
    <mergeCell ref="O2:P2"/>
    <mergeCell ref="AA2:AB2"/>
    <mergeCell ref="Y2:Z2"/>
    <mergeCell ref="W2:X2"/>
    <mergeCell ref="Q2:R2"/>
    <mergeCell ref="S2:T2"/>
    <mergeCell ref="U2:V2"/>
    <mergeCell ref="C2:D2"/>
    <mergeCell ref="E2:F2"/>
    <mergeCell ref="G2:H2"/>
    <mergeCell ref="K2:L2"/>
    <mergeCell ref="M2:N2"/>
    <mergeCell ref="I2:J2"/>
  </mergeCells>
  <phoneticPr fontId="18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74"/>
  <sheetViews>
    <sheetView tabSelected="1" workbookViewId="0">
      <selection activeCell="B25" sqref="B25"/>
    </sheetView>
  </sheetViews>
  <sheetFormatPr defaultRowHeight="15" x14ac:dyDescent="0.2"/>
  <cols>
    <col min="1" max="1" width="9.140625" style="2"/>
    <col min="2" max="2" width="53.28515625" style="2" bestFit="1" customWidth="1"/>
    <col min="3" max="3" width="9.140625" style="2" bestFit="1" customWidth="1"/>
    <col min="4" max="4" width="10.42578125" style="2" bestFit="1" customWidth="1"/>
    <col min="5" max="16384" width="9.140625" style="2"/>
  </cols>
  <sheetData>
    <row r="1" spans="2:3" ht="15.75" thickBot="1" x14ac:dyDescent="0.25"/>
    <row r="2" spans="2:3" ht="15.75" x14ac:dyDescent="0.25">
      <c r="B2" s="86" t="s">
        <v>72</v>
      </c>
      <c r="C2" s="87"/>
    </row>
    <row r="3" spans="2:3" ht="16.5" thickBot="1" x14ac:dyDescent="0.3">
      <c r="B3" s="9" t="s">
        <v>71</v>
      </c>
      <c r="C3" s="14" t="s">
        <v>70</v>
      </c>
    </row>
    <row r="4" spans="2:3" ht="15" customHeight="1" x14ac:dyDescent="0.2">
      <c r="B4" s="135" t="s">
        <v>103</v>
      </c>
      <c r="C4" s="12">
        <f>COUNTIF('RAW DATA'!$H$2:$H$9864,B4)</f>
        <v>0</v>
      </c>
    </row>
    <row r="5" spans="2:3" ht="15.75" x14ac:dyDescent="0.2">
      <c r="B5" s="130" t="s">
        <v>117</v>
      </c>
      <c r="C5" s="12">
        <f>COUNTIF('RAW DATA'!$H$2:$H$9864,B5)</f>
        <v>9</v>
      </c>
    </row>
    <row r="6" spans="2:3" ht="15.75" x14ac:dyDescent="0.2">
      <c r="B6" s="130" t="s">
        <v>1327</v>
      </c>
      <c r="C6" s="12">
        <f>COUNTIF('RAW DATA'!$H$2:$H$9864,B6)</f>
        <v>0</v>
      </c>
    </row>
    <row r="7" spans="2:3" ht="15" customHeight="1" x14ac:dyDescent="0.2">
      <c r="B7" s="130" t="s">
        <v>137</v>
      </c>
      <c r="C7" s="12">
        <f>COUNTIF('RAW DATA'!$H$2:$H$9864,B7)</f>
        <v>14</v>
      </c>
    </row>
    <row r="8" spans="2:3" ht="15.75" x14ac:dyDescent="0.2">
      <c r="B8" s="130" t="s">
        <v>138</v>
      </c>
      <c r="C8" s="12">
        <f>COUNTIF('RAW DATA'!$H$2:$H$9864,B8)</f>
        <v>35</v>
      </c>
    </row>
    <row r="9" spans="2:3" ht="15.75" x14ac:dyDescent="0.2">
      <c r="B9" s="130" t="s">
        <v>144</v>
      </c>
      <c r="C9" s="12">
        <f>COUNTIF('RAW DATA'!$H$2:$H$9864,B9)</f>
        <v>21</v>
      </c>
    </row>
    <row r="10" spans="2:3" ht="15.75" x14ac:dyDescent="0.2">
      <c r="B10" s="130" t="s">
        <v>147</v>
      </c>
      <c r="C10" s="12">
        <f>COUNTIF('RAW DATA'!$H$2:$H$9864,B10)</f>
        <v>29</v>
      </c>
    </row>
    <row r="11" spans="2:3" ht="15.75" x14ac:dyDescent="0.2">
      <c r="B11" s="130" t="s">
        <v>149</v>
      </c>
      <c r="C11" s="12">
        <f>COUNTIF('RAW DATA'!$H$2:$H$9864,B11)</f>
        <v>7</v>
      </c>
    </row>
    <row r="12" spans="2:3" ht="15.75" x14ac:dyDescent="0.2">
      <c r="B12" s="130" t="s">
        <v>159</v>
      </c>
      <c r="C12" s="12">
        <f>COUNTIF('RAW DATA'!$H$2:$H$9864,B12)</f>
        <v>3</v>
      </c>
    </row>
    <row r="13" spans="2:3" ht="15.75" x14ac:dyDescent="0.2">
      <c r="B13" s="130" t="s">
        <v>132</v>
      </c>
      <c r="C13" s="12">
        <f>COUNTIF('RAW DATA'!$H$2:$H$9864,B13)</f>
        <v>38</v>
      </c>
    </row>
    <row r="14" spans="2:3" ht="15.75" x14ac:dyDescent="0.2">
      <c r="B14" s="130" t="s">
        <v>1328</v>
      </c>
      <c r="C14" s="12">
        <f>COUNTIF('RAW DATA'!$H$2:$H$9864,B14)</f>
        <v>0</v>
      </c>
    </row>
    <row r="15" spans="2:3" ht="15.75" x14ac:dyDescent="0.2">
      <c r="B15" s="130" t="s">
        <v>1329</v>
      </c>
      <c r="C15" s="12">
        <f>COUNTIF('RAW DATA'!$H$2:$H$9864,B15)</f>
        <v>0</v>
      </c>
    </row>
    <row r="16" spans="2:3" ht="16.5" thickBot="1" x14ac:dyDescent="0.25">
      <c r="B16" s="132" t="s">
        <v>1330</v>
      </c>
      <c r="C16" s="12">
        <f>COUNTIF('RAW DATA'!$H$2:$H$9864,B16)</f>
        <v>0</v>
      </c>
    </row>
    <row r="17" spans="2:3" ht="16.5" thickBot="1" x14ac:dyDescent="0.3">
      <c r="B17" s="15" t="s">
        <v>65</v>
      </c>
      <c r="C17" s="16">
        <f>SUM(C5:C16)</f>
        <v>156</v>
      </c>
    </row>
    <row r="18" spans="2:3" ht="15.75" thickBot="1" x14ac:dyDescent="0.25"/>
    <row r="19" spans="2:3" ht="15.75" x14ac:dyDescent="0.25">
      <c r="B19" s="86" t="s">
        <v>73</v>
      </c>
      <c r="C19" s="87"/>
    </row>
    <row r="20" spans="2:3" ht="16.5" thickBot="1" x14ac:dyDescent="0.3">
      <c r="B20" s="17" t="s">
        <v>10</v>
      </c>
      <c r="C20" s="13" t="s">
        <v>70</v>
      </c>
    </row>
    <row r="21" spans="2:3" x14ac:dyDescent="0.2">
      <c r="B21" s="11" t="s">
        <v>28</v>
      </c>
      <c r="C21" s="12">
        <f>COUNTIF('RAW DATA'!$N$2:$N$9864,"*BOD -*")</f>
        <v>0</v>
      </c>
    </row>
    <row r="22" spans="2:3" x14ac:dyDescent="0.2">
      <c r="B22" s="11" t="s">
        <v>30</v>
      </c>
      <c r="C22" s="12">
        <f>COUNTIF('RAW DATA'!$N$2:$N$9864,"*CN ENGG -*")</f>
        <v>5</v>
      </c>
    </row>
    <row r="23" spans="2:3" x14ac:dyDescent="0.2">
      <c r="B23" s="11" t="s">
        <v>21</v>
      </c>
      <c r="C23" s="12">
        <f>COUNTIF('RAW DATA'!$N$2:$N$9864,"*CN LQC -*")</f>
        <v>1</v>
      </c>
    </row>
    <row r="24" spans="2:3" x14ac:dyDescent="0.2">
      <c r="B24" s="11" t="s">
        <v>34</v>
      </c>
      <c r="C24" s="12">
        <f>COUNTIF('RAW DATA'!$N$2:$N$9864,"*CN PRD -*")</f>
        <v>28</v>
      </c>
    </row>
    <row r="25" spans="2:3" x14ac:dyDescent="0.2">
      <c r="B25" s="11" t="s">
        <v>74</v>
      </c>
      <c r="C25" s="12">
        <f>COUNTIF('RAW DATA'!$N$2:$N$9864,"*EMS -*")</f>
        <v>1</v>
      </c>
    </row>
    <row r="26" spans="2:3" x14ac:dyDescent="0.2">
      <c r="B26" s="11" t="s">
        <v>40</v>
      </c>
      <c r="C26" s="12">
        <f>COUNTIF('RAW DATA'!$N$2:$N$9864,"*ESS -*")</f>
        <v>0</v>
      </c>
    </row>
    <row r="27" spans="2:3" x14ac:dyDescent="0.2">
      <c r="B27" s="11" t="s">
        <v>37</v>
      </c>
      <c r="C27" s="12">
        <f>COUNTIF('RAW DATA'!$N$2:$N$9864,"*FAC -*")</f>
        <v>1</v>
      </c>
    </row>
    <row r="28" spans="2:3" x14ac:dyDescent="0.2">
      <c r="B28" s="11" t="s">
        <v>29</v>
      </c>
      <c r="C28" s="12">
        <f>COUNTIF('RAW DATA'!$N$2:$N$9864,"*FIN -*")</f>
        <v>3</v>
      </c>
    </row>
    <row r="29" spans="2:3" x14ac:dyDescent="0.2">
      <c r="B29" s="11" t="s">
        <v>25</v>
      </c>
      <c r="C29" s="12">
        <f>COUNTIF('RAW DATA'!$N$2:$N$9864,"*HRD -*")</f>
        <v>10</v>
      </c>
    </row>
    <row r="30" spans="2:3" x14ac:dyDescent="0.2">
      <c r="B30" s="11" t="s">
        <v>75</v>
      </c>
      <c r="C30" s="12">
        <f>COUNTIF('RAW DATA'!$N$2:$N$9864,"*IAS -*")</f>
        <v>1</v>
      </c>
    </row>
    <row r="31" spans="2:3" x14ac:dyDescent="0.2">
      <c r="B31" s="11" t="s">
        <v>23</v>
      </c>
      <c r="C31" s="12">
        <f>COUNTIF('RAW DATA'!$N$2:$N$9864,"*ISS -*")</f>
        <v>2</v>
      </c>
    </row>
    <row r="32" spans="2:3" x14ac:dyDescent="0.2">
      <c r="B32" s="11" t="s">
        <v>22</v>
      </c>
      <c r="C32" s="12">
        <f>COUNTIF('RAW DATA'!$N$2:$N$9864,"*LOG -*")</f>
        <v>7</v>
      </c>
    </row>
    <row r="33" spans="2:3" x14ac:dyDescent="0.2">
      <c r="B33" s="11" t="s">
        <v>17</v>
      </c>
      <c r="C33" s="12">
        <f>COUNTIF('RAW DATA'!$N$2:$N$9864,"*PPC WHS -*")</f>
        <v>21</v>
      </c>
    </row>
    <row r="34" spans="2:3" x14ac:dyDescent="0.2">
      <c r="B34" s="11" t="s">
        <v>41</v>
      </c>
      <c r="C34" s="12">
        <f>COUNTIF('RAW DATA'!$N$2:$N$9864,"*PPS CN -*")</f>
        <v>6</v>
      </c>
    </row>
    <row r="35" spans="2:3" x14ac:dyDescent="0.2">
      <c r="B35" s="11" t="s">
        <v>20</v>
      </c>
      <c r="C35" s="12">
        <f>COUNTIF('RAW DATA'!$N$2:$N$9864,"*PPS Main -*")</f>
        <v>19</v>
      </c>
    </row>
    <row r="36" spans="2:3" x14ac:dyDescent="0.2">
      <c r="B36" s="11" t="s">
        <v>27</v>
      </c>
      <c r="C36" s="12">
        <f>COUNTIF('RAW DATA'!$N$2:$N$9864,"*QAD -*")</f>
        <v>5</v>
      </c>
    </row>
    <row r="37" spans="2:3" x14ac:dyDescent="0.2">
      <c r="B37" s="11" t="s">
        <v>44</v>
      </c>
      <c r="C37" s="12">
        <f>COUNTIF('RAW DATA'!$N$2:$N$9864,"*SEC -*")</f>
        <v>1</v>
      </c>
    </row>
    <row r="38" spans="2:3" x14ac:dyDescent="0.2">
      <c r="B38" s="11" t="s">
        <v>45</v>
      </c>
      <c r="C38" s="12">
        <f>COUNTIF('RAW DATA'!$N$2:$N$9864,"*TS DS ENGG -*")</f>
        <v>3</v>
      </c>
    </row>
    <row r="39" spans="2:3" x14ac:dyDescent="0.2">
      <c r="B39" s="11" t="s">
        <v>35</v>
      </c>
      <c r="C39" s="12">
        <f>COUNTIF('RAW DATA'!$N$2:$N$9864,"*TS PRD -*")</f>
        <v>61</v>
      </c>
    </row>
    <row r="40" spans="2:3" x14ac:dyDescent="0.2">
      <c r="B40" s="11" t="s">
        <v>18</v>
      </c>
      <c r="C40" s="12">
        <f>COUNTIF('RAW DATA'!$N$2:$N$9864,"*TSYF ENGG -*")</f>
        <v>10</v>
      </c>
    </row>
    <row r="41" spans="2:3" x14ac:dyDescent="0.2">
      <c r="B41" s="11" t="s">
        <v>24</v>
      </c>
      <c r="C41" s="12">
        <f>COUNTIF('RAW DATA'!$N$2:$N$9864,"*TSYF LQC -*")</f>
        <v>6</v>
      </c>
    </row>
    <row r="42" spans="2:3" x14ac:dyDescent="0.2">
      <c r="B42" s="11" t="s">
        <v>39</v>
      </c>
      <c r="C42" s="12">
        <f>COUNTIF('RAW DATA'!$N$2:$N$9864,"*YF PRD -*")</f>
        <v>6</v>
      </c>
    </row>
    <row r="43" spans="2:3" x14ac:dyDescent="0.2">
      <c r="B43" s="26" t="s">
        <v>114</v>
      </c>
      <c r="C43" s="12">
        <f>COUNTIF('RAW DATA'!$N$2:$N$9864,"*FAS -*")</f>
        <v>0</v>
      </c>
    </row>
    <row r="44" spans="2:3" ht="15.75" thickBot="1" x14ac:dyDescent="0.25">
      <c r="B44" s="11" t="s">
        <v>42</v>
      </c>
      <c r="C44" s="12">
        <v>0</v>
      </c>
    </row>
    <row r="45" spans="2:3" ht="16.5" thickBot="1" x14ac:dyDescent="0.3">
      <c r="B45" s="15" t="s">
        <v>65</v>
      </c>
      <c r="C45" s="16">
        <f>SUM(C21:C44)</f>
        <v>197</v>
      </c>
    </row>
    <row r="46" spans="2:3" ht="15.75" thickBot="1" x14ac:dyDescent="0.25"/>
    <row r="47" spans="2:3" ht="15.75" x14ac:dyDescent="0.25">
      <c r="B47" s="86" t="s">
        <v>76</v>
      </c>
      <c r="C47" s="87"/>
    </row>
    <row r="48" spans="2:3" ht="16.5" thickBot="1" x14ac:dyDescent="0.3">
      <c r="B48" s="17" t="s">
        <v>7</v>
      </c>
      <c r="C48" s="13" t="s">
        <v>70</v>
      </c>
    </row>
    <row r="49" spans="2:3" x14ac:dyDescent="0.2">
      <c r="B49" s="11" t="s">
        <v>60</v>
      </c>
      <c r="C49" s="12">
        <f>COUNTIF('RAW DATA'!$K$2:$K$9864,"*E4*")</f>
        <v>0</v>
      </c>
    </row>
    <row r="50" spans="2:3" x14ac:dyDescent="0.2">
      <c r="B50" s="11" t="s">
        <v>61</v>
      </c>
      <c r="C50" s="12">
        <f>COUNTIF('RAW DATA'!$K$2:$K$9864,"*R1*")</f>
        <v>77</v>
      </c>
    </row>
    <row r="51" spans="2:3" x14ac:dyDescent="0.2">
      <c r="B51" s="11" t="s">
        <v>112</v>
      </c>
      <c r="C51" s="12">
        <f>COUNTIF('RAW DATA'!$K$2:$K$9864,"*R2*")</f>
        <v>48</v>
      </c>
    </row>
    <row r="52" spans="2:3" x14ac:dyDescent="0.2">
      <c r="B52" s="11" t="s">
        <v>62</v>
      </c>
      <c r="C52" s="12">
        <f>COUNTIF('RAW DATA'!$K$2:$K$9864,"*R3*")</f>
        <v>28</v>
      </c>
    </row>
    <row r="53" spans="2:3" x14ac:dyDescent="0.2">
      <c r="B53" s="11" t="s">
        <v>113</v>
      </c>
      <c r="C53" s="12">
        <f>COUNTIF('RAW DATA'!$K$2:$K$9864,"*R4*")</f>
        <v>20</v>
      </c>
    </row>
    <row r="54" spans="2:3" x14ac:dyDescent="0.2">
      <c r="B54" s="11" t="s">
        <v>63</v>
      </c>
      <c r="C54" s="12">
        <f>COUNTIF('RAW DATA'!$K$2:$K$9864,"*R5*")</f>
        <v>9</v>
      </c>
    </row>
    <row r="55" spans="2:3" ht="15.75" thickBot="1" x14ac:dyDescent="0.25">
      <c r="B55" s="11" t="s">
        <v>64</v>
      </c>
      <c r="C55" s="12">
        <f>COUNTIF('RAW DATA'!$K$2:$K$9864,"*Rx*")</f>
        <v>15</v>
      </c>
    </row>
    <row r="56" spans="2:3" ht="16.5" thickBot="1" x14ac:dyDescent="0.3">
      <c r="B56" s="15" t="s">
        <v>65</v>
      </c>
      <c r="C56" s="16">
        <f>SUM(C49:C55)</f>
        <v>197</v>
      </c>
    </row>
    <row r="58" spans="2:3" ht="15.75" thickBot="1" x14ac:dyDescent="0.25"/>
    <row r="59" spans="2:3" ht="15.75" x14ac:dyDescent="0.25">
      <c r="B59" s="86" t="s">
        <v>1326</v>
      </c>
      <c r="C59" s="87"/>
    </row>
    <row r="60" spans="2:3" ht="16.5" thickBot="1" x14ac:dyDescent="0.3">
      <c r="B60" s="17" t="s">
        <v>46</v>
      </c>
      <c r="C60" s="13" t="s">
        <v>70</v>
      </c>
    </row>
    <row r="61" spans="2:3" x14ac:dyDescent="0.2">
      <c r="B61" s="11" t="s">
        <v>49</v>
      </c>
      <c r="C61" s="12">
        <f>COUNTIF('RAW DATA'!$O$2:$O$9864,CONCATENATE("Incident::",B61))</f>
        <v>0</v>
      </c>
    </row>
    <row r="62" spans="2:3" x14ac:dyDescent="0.2">
      <c r="B62" s="11" t="s">
        <v>53</v>
      </c>
      <c r="C62" s="12">
        <f>COUNTIF('RAW DATA'!$O$2:$O$9864,CONCATENATE("Incident::",B62))</f>
        <v>0</v>
      </c>
    </row>
    <row r="63" spans="2:3" x14ac:dyDescent="0.2">
      <c r="B63" s="11" t="s">
        <v>47</v>
      </c>
      <c r="C63" s="12">
        <f>COUNTIF('RAW DATA'!$O$2:$O$9864,CONCATENATE("Incident::",B63))</f>
        <v>0</v>
      </c>
    </row>
    <row r="64" spans="2:3" x14ac:dyDescent="0.2">
      <c r="B64" s="11" t="s">
        <v>55</v>
      </c>
      <c r="C64" s="12">
        <f>COUNTIF('RAW DATA'!$O$2:$O$9864,CONCATENATE("Incident::",B64))</f>
        <v>1</v>
      </c>
    </row>
    <row r="65" spans="2:3" x14ac:dyDescent="0.2">
      <c r="B65" s="11" t="s">
        <v>77</v>
      </c>
      <c r="C65" s="12">
        <f>COUNTIF('RAW DATA'!$O$2:$O$9864,CONCATENATE("Incident::",B65))</f>
        <v>0</v>
      </c>
    </row>
    <row r="66" spans="2:3" x14ac:dyDescent="0.2">
      <c r="B66" s="11" t="s">
        <v>78</v>
      </c>
      <c r="C66" s="12">
        <f>COUNTIF('RAW DATA'!$O$2:$O$9864,CONCATENATE("Incident::",B66))</f>
        <v>0</v>
      </c>
    </row>
    <row r="67" spans="2:3" x14ac:dyDescent="0.2">
      <c r="B67" s="11" t="s">
        <v>52</v>
      </c>
      <c r="C67" s="12">
        <f>COUNTIF('RAW DATA'!$O$2:$O$9864,CONCATENATE("Incident::",B67))</f>
        <v>0</v>
      </c>
    </row>
    <row r="68" spans="2:3" x14ac:dyDescent="0.2">
      <c r="B68" s="11" t="s">
        <v>50</v>
      </c>
      <c r="C68" s="12">
        <f>COUNTIF('RAW DATA'!$O$2:$O$9864,CONCATENATE("Incident::",B68))</f>
        <v>0</v>
      </c>
    </row>
    <row r="69" spans="2:3" x14ac:dyDescent="0.2">
      <c r="B69" s="11" t="s">
        <v>79</v>
      </c>
      <c r="C69" s="12">
        <f>COUNTIF('RAW DATA'!$O$2:$O$9864,CONCATENATE("Incident::",B69))</f>
        <v>0</v>
      </c>
    </row>
    <row r="70" spans="2:3" x14ac:dyDescent="0.2">
      <c r="B70" s="11" t="s">
        <v>48</v>
      </c>
      <c r="C70" s="12">
        <f>COUNTIF('RAW DATA'!$O$2:$O$9864,CONCATENATE("Incident::",B70))</f>
        <v>4</v>
      </c>
    </row>
    <row r="71" spans="2:3" x14ac:dyDescent="0.2">
      <c r="B71" s="11" t="s">
        <v>51</v>
      </c>
      <c r="C71" s="12">
        <f>COUNTIF('RAW DATA'!$O$2:$O$9864,CONCATENATE("Incident::",B71))</f>
        <v>2</v>
      </c>
    </row>
    <row r="72" spans="2:3" x14ac:dyDescent="0.2">
      <c r="B72" s="11" t="s">
        <v>57</v>
      </c>
      <c r="C72" s="12">
        <f>COUNTIF('RAW DATA'!$O$2:$O$9864,CONCATENATE("Incident::",B72))</f>
        <v>0</v>
      </c>
    </row>
    <row r="73" spans="2:3" ht="15.75" thickBot="1" x14ac:dyDescent="0.25">
      <c r="B73" s="11" t="s">
        <v>56</v>
      </c>
      <c r="C73" s="12">
        <f>COUNTIF('RAW DATA'!$O$2:$O$9864,CONCATENATE("Incident::",B73))</f>
        <v>0</v>
      </c>
    </row>
    <row r="74" spans="2:3" ht="16.5" thickBot="1" x14ac:dyDescent="0.3">
      <c r="B74" s="15" t="s">
        <v>65</v>
      </c>
      <c r="C74" s="16">
        <f>SUM(C61:C73)</f>
        <v>7</v>
      </c>
    </row>
  </sheetData>
  <mergeCells count="4">
    <mergeCell ref="B2:C2"/>
    <mergeCell ref="B19:C19"/>
    <mergeCell ref="B47:C47"/>
    <mergeCell ref="B59:C59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RAW DATA</vt:lpstr>
      <vt:lpstr>KPI_TRT</vt:lpstr>
      <vt:lpstr>KPI_FRT</vt:lpstr>
      <vt:lpstr>KPI_ART</vt:lpstr>
      <vt:lpstr>Additional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III C. Martin</dc:creator>
  <cp:lastModifiedBy>Janessa M. Gecolea</cp:lastModifiedBy>
  <dcterms:created xsi:type="dcterms:W3CDTF">2019-08-01T02:42:43Z</dcterms:created>
  <dcterms:modified xsi:type="dcterms:W3CDTF">2024-09-23T07:26:12Z</dcterms:modified>
</cp:coreProperties>
</file>