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habbal/Desktop/Analysis Projects/Challenge1/"/>
    </mc:Choice>
  </mc:AlternateContent>
  <xr:revisionPtr revIDLastSave="0" documentId="13_ncr:1_{C4258D87-895F-F245-ABD7-8F25ACD9A5B2}" xr6:coauthVersionLast="45" xr6:coauthVersionMax="45" xr10:uidLastSave="{00000000-0000-0000-0000-000000000000}"/>
  <bookViews>
    <workbookView xWindow="-36460" yWindow="-12980" windowWidth="37880" windowHeight="19620" activeTab="3" xr2:uid="{00000000-000D-0000-FFFF-FFFF00000000}"/>
  </bookViews>
  <sheets>
    <sheet name="Category Statistics" sheetId="2" r:id="rId1"/>
    <sheet name="Outcomes Based on Launch Date" sheetId="4" r:id="rId2"/>
    <sheet name="Box and Whisker" sheetId="9" r:id="rId3"/>
    <sheet name="Theater Outcomes Based on Launc" sheetId="12" r:id="rId4"/>
    <sheet name="Kickstarter" sheetId="1" r:id="rId5"/>
    <sheet name="Outcomes Based on Goals" sheetId="13" r:id="rId6"/>
    <sheet name="Failed U.S. Kickstarters" sheetId="7" r:id="rId7"/>
    <sheet name="Descriptive Statistics" sheetId="8" r:id="rId8"/>
    <sheet name="Successful U.S. Kickstarters" sheetId="6" r:id="rId9"/>
    <sheet name="Subcategory Statistics" sheetId="3" r:id="rId10"/>
    <sheet name="Edinburgh Research" sheetId="5" r:id="rId11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3" l="1"/>
  <c r="F3" i="13"/>
  <c r="F4" i="13"/>
  <c r="H13" i="13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H4" i="13"/>
  <c r="G4" i="13"/>
  <c r="H3" i="13"/>
  <c r="G3" i="13"/>
  <c r="H2" i="13"/>
  <c r="G2" i="13"/>
  <c r="E3" i="13"/>
  <c r="E4" i="13"/>
  <c r="E5" i="13"/>
  <c r="E6" i="13"/>
  <c r="E7" i="13"/>
  <c r="E8" i="13"/>
  <c r="E9" i="13"/>
  <c r="E10" i="13"/>
  <c r="E11" i="13"/>
  <c r="E12" i="13"/>
  <c r="E13" i="13"/>
  <c r="E2" i="13"/>
  <c r="D3" i="13"/>
  <c r="D2" i="13"/>
  <c r="D13" i="13"/>
  <c r="D12" i="13"/>
  <c r="D11" i="13"/>
  <c r="D10" i="13"/>
  <c r="D9" i="13"/>
  <c r="D8" i="13"/>
  <c r="D7" i="13"/>
  <c r="D6" i="13"/>
  <c r="D5" i="13"/>
  <c r="D4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1" i="8" l="1"/>
  <c r="B11" i="8"/>
  <c r="C13" i="8"/>
  <c r="C12" i="8"/>
  <c r="C14" i="8" s="1"/>
  <c r="C6" i="8"/>
  <c r="C5" i="8"/>
  <c r="C7" i="8" s="1"/>
  <c r="C4" i="8"/>
  <c r="B13" i="8"/>
  <c r="B12" i="8"/>
  <c r="B14" i="8" s="1"/>
  <c r="B6" i="8"/>
  <c r="B5" i="8"/>
  <c r="B7" i="8" s="1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<sst xmlns="http://schemas.openxmlformats.org/spreadsheetml/2006/main" count="38392" uniqueCount="8420">
  <si>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</si>
  <si>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</si>
  <si>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</si>
  <si>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</si>
  <si>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</si>
  <si>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</si>
  <si>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</si>
  <si>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</si>
  <si>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</si>
  <si>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</si>
  <si>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</si>
  <si>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</si>
  <si>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</si>
  <si>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</si>
  <si>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</si>
  <si>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</si>
  <si>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</si>
  <si>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</si>
  <si>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</si>
  <si>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</si>
  <si>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</si>
  <si>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</si>
  <si>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</si>
  <si>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</si>
  <si>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</si>
  <si>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</si>
  <si>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</si>
  <si>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</si>
  <si>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</si>
  <si>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</si>
  <si>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</si>
  <si>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</si>
  <si>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</si>
  <si>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</si>
  <si>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</si>
  <si>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</si>
  <si>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</si>
  <si>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</si>
  <si>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</si>
  <si>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</si>
  <si>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</si>
  <si>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</si>
  <si>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</si>
  <si>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</si>
  <si>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</si>
  <si>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</si>
  <si>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</si>
  <si>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</si>
  <si>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</si>
  <si>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</si>
  <si>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</si>
  <si>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</si>
  <si>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</si>
  <si>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</si>
  <si>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</si>
  <si>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</si>
  <si>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</si>
  <si>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</si>
  <si>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</si>
  <si>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</si>
  <si>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</si>
  <si>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</si>
  <si>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</si>
  <si>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</si>
  <si>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</si>
  <si>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</si>
  <si>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</si>
  <si>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</si>
  <si>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</si>
  <si>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</si>
  <si>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</si>
  <si>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</si>
  <si>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</si>
  <si>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</si>
  <si>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</si>
  <si>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</si>
  <si>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</si>
  <si>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</si>
  <si>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</si>
  <si>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</si>
  <si>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</si>
  <si>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</si>
  <si>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</si>
  <si>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</si>
  <si>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</si>
  <si>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</si>
  <si>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</si>
  <si>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</si>
  <si>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</si>
  <si>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</si>
  <si>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</si>
  <si>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</si>
  <si>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</si>
  <si>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</si>
  <si>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</si>
  <si>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</si>
  <si>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</si>
  <si>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</si>
  <si>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</si>
  <si>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</si>
  <si>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</si>
  <si>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</si>
  <si>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</si>
  <si>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</si>
  <si>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</si>
  <si>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</si>
  <si>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</si>
  <si>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</si>
  <si>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</si>
  <si>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</si>
  <si>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</si>
  <si>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</si>
  <si>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</si>
  <si>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</si>
  <si>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</si>
  <si>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</si>
  <si>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</si>
  <si>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</si>
  <si>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</si>
  <si>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</si>
  <si>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</si>
  <si>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</si>
  <si>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</si>
  <si>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</si>
  <si>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</si>
  <si>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</si>
  <si>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</si>
  <si>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</si>
  <si>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</si>
  <si>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</si>
  <si>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</si>
  <si>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</si>
  <si>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</si>
  <si>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</si>
  <si>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</si>
  <si>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</si>
  <si>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</si>
  <si>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</si>
  <si>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</si>
  <si>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</si>
  <si>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</si>
  <si>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</si>
  <si>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</si>
  <si>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</si>
  <si>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</si>
  <si>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</si>
  <si>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</si>
  <si>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</si>
  <si>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</si>
  <si>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</si>
  <si>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</si>
  <si>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</si>
  <si>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</si>
  <si>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</si>
  <si>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</si>
  <si>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</si>
  <si>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</si>
  <si>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</si>
  <si>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</si>
  <si>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</si>
  <si>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</si>
  <si>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</si>
  <si>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</si>
  <si>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</si>
  <si>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</si>
  <si>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</si>
  <si>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</si>
  <si>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</si>
  <si>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</si>
  <si>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</si>
  <si>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</si>
  <si>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</si>
  <si>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</si>
  <si>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</si>
  <si>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</si>
  <si>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</si>
  <si>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</si>
  <si>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</si>
  <si>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</si>
  <si>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</si>
  <si>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</si>
  <si>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</si>
  <si>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</si>
  <si>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</si>
  <si>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</si>
  <si>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</si>
  <si>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</si>
  <si>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</si>
  <si>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</si>
  <si>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</si>
  <si>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</si>
  <si>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</si>
  <si>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</si>
  <si>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</si>
  <si>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</si>
  <si>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</si>
  <si>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</si>
  <si>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</si>
  <si>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</si>
  <si>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</si>
  <si>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</si>
  <si>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</si>
  <si>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</si>
  <si>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</si>
  <si>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</si>
  <si>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</si>
  <si>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</si>
  <si>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</si>
  <si>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</si>
  <si>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</si>
  <si>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</si>
  <si>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</si>
  <si>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</si>
  <si>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</si>
  <si>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</si>
  <si>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</si>
  <si>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</si>
  <si>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</si>
  <si>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</si>
  <si>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</si>
  <si>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</si>
  <si>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</si>
  <si>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</si>
  <si>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</si>
  <si>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</si>
  <si>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</si>
  <si>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</si>
  <si>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</si>
  <si>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</si>
  <si>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</si>
  <si>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</si>
  <si>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</si>
  <si>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</si>
  <si>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</si>
  <si>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</si>
  <si>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</si>
  <si>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</si>
  <si>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</si>
  <si>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</si>
  <si>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</si>
  <si>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</si>
  <si>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</si>
  <si>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</si>
  <si>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</si>
  <si>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</si>
  <si>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</si>
  <si>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</si>
  <si>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</si>
  <si>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</si>
  <si>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</si>
  <si>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</si>
  <si>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</si>
  <si>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</si>
  <si>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</si>
  <si>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</si>
  <si>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</si>
  <si>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</si>
  <si>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</si>
  <si>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</si>
  <si>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</si>
  <si>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</si>
  <si>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</si>
  <si>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</si>
  <si>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</si>
  <si>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</si>
  <si>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</si>
  <si>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</si>
  <si>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</si>
  <si>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</si>
  <si>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</si>
  <si>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</si>
  <si>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</si>
  <si>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</si>
  <si>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</si>
  <si>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</si>
  <si>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</si>
  <si>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</si>
  <si>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</si>
  <si>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</si>
  <si>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</si>
  <si>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</si>
  <si>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</si>
  <si>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</si>
  <si>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</si>
  <si>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</si>
  <si>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</si>
  <si>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</si>
  <si>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</si>
  <si>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</si>
  <si>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</si>
  <si>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</si>
  <si>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</si>
  <si>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</si>
  <si>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</si>
  <si>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</si>
  <si>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</si>
  <si>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</si>
  <si>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</si>
  <si>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</si>
  <si>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</si>
  <si>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</si>
  <si>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</si>
  <si>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</si>
  <si>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</si>
  <si>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</si>
  <si>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</si>
  <si>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</si>
  <si>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</si>
  <si>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</si>
  <si>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</si>
  <si>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</si>
  <si>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</si>
  <si>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</si>
  <si>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</si>
  <si>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</si>
  <si>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</si>
  <si>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</si>
  <si>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</si>
  <si>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</si>
  <si>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</si>
  <si>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</si>
  <si>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</si>
  <si>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</si>
  <si>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</si>
  <si>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</si>
  <si>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</si>
  <si>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</si>
  <si>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</si>
  <si>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</si>
  <si>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</si>
  <si>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</si>
  <si>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</si>
  <si>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</si>
  <si>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</si>
  <si>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</si>
  <si>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</si>
  <si>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</si>
  <si>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</si>
  <si>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</si>
  <si>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</si>
  <si>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</si>
  <si>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</si>
  <si>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</si>
  <si>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</si>
  <si>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</si>
  <si>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</si>
  <si>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</si>
  <si>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</si>
  <si>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</si>
  <si>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</si>
  <si>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</si>
  <si>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</si>
  <si>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</si>
  <si>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</si>
  <si>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</si>
  <si>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</si>
  <si>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</si>
  <si>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</si>
  <si>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</si>
  <si>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</si>
  <si>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</si>
  <si>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</si>
  <si>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</si>
  <si>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</si>
  <si>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</si>
  <si>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</si>
  <si>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</si>
  <si>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</si>
  <si>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</si>
  <si>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</si>
  <si>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</si>
  <si>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</si>
  <si>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</si>
  <si>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</si>
  <si>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</si>
  <si>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</si>
  <si>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</si>
  <si>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</si>
  <si>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</si>
  <si>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</si>
  <si>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</si>
  <si>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</si>
  <si>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</si>
  <si>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</si>
  <si>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</si>
  <si>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</si>
  <si>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</si>
  <si>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</si>
  <si>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</si>
  <si>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</si>
  <si>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</si>
  <si>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</si>
  <si>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</si>
  <si>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</si>
  <si>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</si>
  <si>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</si>
  <si>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</si>
  <si>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</si>
  <si>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</si>
  <si>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</si>
  <si>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</si>
  <si>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</si>
  <si>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</si>
  <si>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</si>
  <si>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</si>
  <si>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</si>
  <si>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</si>
  <si>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</si>
  <si>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</si>
  <si>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</si>
  <si>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</si>
  <si>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</si>
  <si>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</si>
  <si>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</si>
  <si>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</si>
  <si>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</si>
  <si>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</si>
  <si>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</si>
  <si>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</si>
  <si>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</si>
  <si>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</si>
  <si>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</si>
  <si>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</si>
  <si>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</si>
  <si>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</si>
  <si>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</si>
  <si>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</si>
  <si>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</si>
  <si>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</si>
  <si>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</si>
  <si>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</si>
  <si>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</si>
  <si>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</si>
  <si>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</si>
  <si>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</si>
  <si>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</si>
  <si>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</si>
  <si>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</si>
  <si>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</si>
  <si>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</si>
  <si>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</si>
  <si>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</si>
  <si>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</si>
  <si>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</si>
  <si>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</si>
  <si>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</si>
  <si>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</si>
  <si>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</si>
  <si>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</si>
  <si>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</si>
  <si>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</si>
  <si>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</si>
  <si>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</si>
  <si>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</si>
  <si>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</si>
  <si>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</si>
  <si>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</si>
  <si>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</si>
  <si>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</si>
  <si>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</si>
  <si>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</si>
  <si>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</si>
  <si>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</si>
  <si>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</si>
  <si>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</si>
  <si>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</si>
  <si>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</si>
  <si>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</si>
  <si>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</si>
  <si>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</si>
  <si>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</si>
  <si>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</si>
  <si>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</si>
  <si>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</si>
  <si>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</si>
  <si>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</si>
  <si>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</si>
  <si>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</si>
  <si>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</si>
  <si>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</si>
  <si>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</si>
  <si>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</si>
  <si>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</si>
  <si>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</si>
  <si>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</si>
  <si>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</si>
  <si>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</si>
  <si>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</si>
  <si>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</si>
  <si>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</si>
  <si>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</si>
  <si>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</si>
  <si>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</si>
  <si>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</si>
  <si>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</si>
  <si>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</si>
  <si>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</si>
  <si>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</si>
  <si>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</si>
  <si>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</si>
  <si>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</si>
  <si>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</si>
  <si>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</si>
  <si>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</si>
  <si>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</si>
  <si>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</si>
  <si>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</si>
  <si>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</si>
  <si>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</si>
  <si>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</si>
  <si>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</si>
  <si>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</si>
  <si>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</si>
  <si>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</si>
  <si>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</si>
  <si>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</si>
  <si>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</si>
  <si>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</si>
  <si>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</si>
  <si>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</si>
  <si>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</si>
  <si>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</si>
  <si>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</si>
  <si>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</si>
  <si>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</si>
  <si>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</si>
  <si>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</si>
  <si>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</si>
  <si>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</si>
  <si>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</si>
  <si>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</si>
  <si>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</si>
  <si>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</si>
  <si>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</si>
  <si>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</si>
  <si>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</si>
  <si>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</si>
  <si>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</si>
  <si>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</si>
  <si>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</si>
  <si>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</si>
  <si>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</si>
  <si>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</si>
  <si>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</si>
  <si>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</si>
  <si>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</si>
  <si>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</si>
  <si>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</si>
  <si>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</si>
  <si>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</si>
  <si>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</si>
  <si>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</si>
  <si>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</si>
  <si>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</si>
  <si>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</si>
  <si>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</si>
  <si>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</si>
  <si>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</si>
  <si>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</si>
  <si>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</si>
  <si>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</si>
  <si>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</si>
  <si>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</si>
  <si>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</si>
  <si>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</si>
  <si>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</si>
  <si>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</si>
  <si>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</si>
  <si>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</si>
  <si>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</si>
  <si>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</si>
  <si>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</si>
  <si>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</si>
  <si>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</si>
  <si>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</si>
  <si>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</si>
  <si>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</si>
  <si>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</si>
  <si>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</si>
  <si>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</si>
  <si>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</si>
  <si>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</si>
  <si>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</si>
  <si>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</si>
  <si>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</si>
  <si>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</si>
  <si>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</si>
  <si>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</si>
  <si>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</si>
  <si>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</si>
  <si>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</si>
  <si>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</si>
  <si>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</si>
  <si>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</si>
  <si>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</si>
  <si>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</si>
  <si>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</si>
  <si>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</si>
  <si>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</si>
  <si>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</si>
  <si>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</si>
  <si>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</si>
  <si>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</si>
  <si>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</si>
  <si>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</si>
  <si>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</si>
  <si>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</si>
  <si>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</si>
  <si>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</si>
  <si>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</si>
  <si>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</si>
  <si>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</si>
  <si>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</si>
  <si>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</si>
  <si>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</si>
  <si>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</si>
  <si>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</si>
  <si>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</si>
  <si>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</si>
  <si>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</si>
  <si>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</si>
  <si>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</si>
  <si>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</si>
  <si>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</si>
  <si>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</si>
  <si>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</si>
  <si>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</si>
  <si>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</si>
  <si>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</si>
  <si>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</si>
  <si>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</si>
  <si>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</si>
  <si>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</si>
  <si>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</si>
  <si>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</si>
  <si>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</si>
  <si>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</si>
  <si>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</si>
  <si>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</si>
  <si>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</si>
  <si>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</si>
  <si>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</si>
  <si>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</si>
  <si>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</si>
  <si>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</si>
  <si>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</si>
  <si>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</si>
  <si>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</si>
  <si>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</si>
  <si>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</si>
  <si>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</si>
  <si>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</si>
  <si>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</si>
  <si>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</si>
  <si>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</si>
  <si>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</si>
  <si>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</si>
  <si>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</si>
  <si>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</si>
  <si>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</si>
  <si>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</si>
  <si>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</si>
  <si>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</si>
  <si>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</si>
  <si>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</si>
  <si>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</si>
  <si>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</si>
  <si>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</si>
  <si>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</si>
  <si>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</si>
  <si>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</si>
  <si>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</si>
  <si>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</si>
  <si>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</si>
  <si>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</si>
  <si>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</si>
  <si>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</si>
  <si>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</si>
  <si>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</si>
  <si>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</si>
  <si>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</si>
  <si>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</si>
  <si>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</si>
  <si>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</si>
  <si>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</si>
  <si>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</si>
  <si>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</si>
  <si>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</si>
  <si>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</si>
  <si>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</si>
  <si>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</si>
  <si>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</si>
  <si>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</si>
  <si>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</si>
  <si>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</si>
  <si>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</si>
  <si>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</si>
  <si>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</si>
  <si>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</si>
  <si>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</si>
  <si>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</si>
  <si>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</si>
  <si>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</si>
  <si>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</si>
  <si>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</si>
  <si>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</si>
  <si>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</si>
  <si>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</si>
  <si>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</si>
  <si>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</si>
  <si>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</si>
  <si>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</si>
  <si>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</si>
  <si>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</si>
  <si>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</si>
  <si>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</si>
  <si>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</si>
  <si>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</si>
  <si>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</si>
  <si>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</si>
  <si>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</si>
  <si>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</si>
  <si>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</si>
  <si>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</si>
  <si>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</si>
  <si>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</si>
  <si>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</si>
  <si>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</si>
  <si>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</si>
  <si>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</si>
  <si>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</si>
  <si>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</si>
  <si>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</si>
  <si>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</si>
  <si>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</si>
  <si>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</si>
  <si>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</si>
  <si>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</si>
  <si>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</si>
  <si>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</si>
  <si>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</si>
  <si>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</si>
  <si>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</si>
  <si>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</si>
  <si>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</si>
  <si>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</si>
  <si>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</si>
  <si>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</si>
  <si>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</si>
  <si>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</si>
  <si>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</si>
  <si>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</si>
  <si>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</si>
  <si>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</si>
  <si>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</si>
  <si>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</si>
  <si>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</si>
  <si>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</si>
  <si>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</si>
  <si>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</si>
  <si>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</si>
  <si>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</si>
  <si>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</si>
  <si>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</si>
  <si>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</si>
  <si>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</si>
  <si>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</si>
  <si>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</si>
  <si>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</si>
  <si>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</si>
  <si>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</si>
  <si>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</si>
  <si>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</si>
  <si>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</si>
  <si>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</si>
  <si>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</si>
  <si>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</si>
  <si>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</si>
  <si>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</si>
  <si>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</si>
  <si>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</si>
  <si>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</si>
  <si>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</si>
  <si>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</si>
  <si>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</si>
  <si>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</si>
  <si>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</si>
  <si>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</si>
  <si>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</si>
  <si>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</si>
  <si>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</si>
  <si>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</si>
  <si>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</si>
  <si>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</si>
  <si>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</si>
  <si>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</si>
  <si>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</si>
  <si>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</si>
  <si>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</si>
  <si>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</si>
  <si>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</si>
  <si>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</si>
  <si>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</si>
  <si>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</si>
  <si>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</si>
  <si>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</si>
  <si>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</si>
  <si>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</si>
  <si>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</si>
  <si>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</si>
  <si>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</si>
  <si>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</si>
  <si>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</si>
  <si>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</si>
  <si>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</si>
  <si>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</si>
  <si>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</si>
  <si>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</si>
  <si>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</si>
  <si>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</si>
  <si>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</si>
  <si>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</si>
  <si>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</si>
  <si>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</si>
  <si>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</si>
  <si>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</si>
  <si>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</si>
  <si>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</si>
  <si>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</si>
  <si>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</si>
  <si>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</si>
  <si>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</si>
  <si>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</si>
  <si>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</si>
  <si>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</si>
  <si>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</si>
  <si>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</si>
  <si>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</si>
  <si>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</si>
  <si>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</si>
  <si>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</si>
  <si>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</si>
  <si>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</si>
  <si>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</si>
  <si>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</si>
  <si>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</si>
  <si>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</si>
  <si>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</si>
  <si>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</si>
  <si>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</si>
  <si>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</si>
  <si>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</si>
  <si>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</si>
  <si>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</si>
  <si>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</si>
  <si>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</si>
  <si>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</si>
  <si>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</si>
  <si>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</si>
  <si>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</si>
  <si>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</si>
  <si>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</si>
  <si>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</si>
  <si>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</si>
  <si>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</si>
  <si>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</si>
  <si>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</si>
  <si>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</si>
  <si>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</si>
  <si>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</si>
  <si>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</si>
  <si>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</si>
  <si>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</si>
  <si>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</si>
  <si>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</si>
  <si>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</si>
  <si>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</si>
  <si>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</si>
  <si>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</si>
  <si>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</si>
  <si>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</si>
  <si>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</si>
  <si>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</si>
  <si>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</si>
  <si>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</si>
  <si>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</si>
  <si>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</si>
  <si>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</si>
  <si>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</si>
  <si>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</si>
  <si>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</si>
  <si>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</si>
  <si>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</si>
  <si>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</si>
  <si>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</si>
  <si>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</si>
  <si>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</si>
  <si>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</si>
  <si>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</si>
  <si>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</si>
  <si>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</si>
  <si>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</si>
  <si>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</si>
  <si>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</si>
  <si>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</si>
  <si>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</si>
  <si>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</si>
  <si>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</si>
  <si>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</si>
  <si>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</si>
  <si>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</si>
  <si>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</si>
  <si>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</si>
  <si>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</si>
  <si>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</si>
  <si>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</si>
  <si>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</si>
  <si>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</si>
  <si>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</si>
  <si>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</si>
  <si>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</si>
  <si>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</si>
  <si>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</si>
  <si>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</si>
  <si>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</si>
  <si>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</si>
  <si>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</si>
  <si>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</si>
  <si>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</si>
  <si>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</si>
  <si>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</si>
  <si>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</si>
  <si>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</si>
  <si>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</si>
  <si>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</si>
  <si>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</si>
  <si>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</si>
  <si>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</si>
  <si>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</si>
  <si>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</si>
  <si>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</si>
  <si>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</si>
  <si>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</si>
  <si>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</si>
  <si>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</si>
  <si>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</si>
  <si>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</si>
  <si>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</si>
  <si>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</si>
  <si>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</si>
  <si>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</si>
  <si>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</si>
  <si>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</si>
  <si>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</si>
  <si>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</si>
  <si>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</si>
  <si>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</si>
  <si>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</si>
  <si>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</si>
  <si>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</si>
  <si>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</si>
  <si>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</si>
  <si>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</si>
  <si>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</si>
  <si>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</si>
  <si>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</si>
  <si>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</si>
  <si>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</si>
  <si>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</si>
  <si>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</si>
  <si>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</si>
  <si>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</si>
  <si>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</si>
  <si>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</si>
  <si>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</si>
  <si>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</si>
  <si>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</si>
  <si>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</si>
  <si>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</si>
  <si>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</si>
  <si>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</si>
  <si>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</si>
  <si>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</si>
  <si>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</si>
  <si>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</si>
  <si>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</si>
  <si>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</si>
  <si>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</si>
  <si>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</si>
  <si>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</si>
  <si>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</si>
  <si>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</si>
  <si>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</si>
  <si>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</si>
  <si>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</si>
  <si>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</si>
  <si>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</si>
  <si>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</si>
  <si>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</si>
  <si>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</si>
  <si>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</si>
  <si>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</si>
  <si>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</si>
  <si>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</si>
  <si>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</si>
  <si>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</si>
  <si>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</si>
  <si>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</si>
  <si>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</si>
  <si>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</si>
  <si>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</si>
  <si>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</si>
  <si>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</si>
  <si>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</si>
  <si>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</si>
  <si>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</si>
  <si>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</si>
  <si>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</si>
  <si>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</si>
  <si>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</si>
  <si>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</si>
  <si>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</si>
  <si>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</si>
  <si>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</si>
  <si>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</si>
  <si>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</si>
  <si>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</si>
  <si>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</si>
  <si>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</si>
  <si>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</si>
  <si>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</si>
  <si>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</si>
  <si>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</si>
  <si>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</si>
  <si>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</si>
  <si>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</si>
  <si>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</si>
  <si>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</si>
  <si>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</si>
  <si>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</si>
  <si>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</si>
  <si>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</si>
  <si>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</si>
  <si>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</si>
  <si>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</si>
  <si>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</si>
  <si>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</si>
  <si>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</si>
  <si>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</si>
  <si>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</si>
  <si>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</si>
  <si>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</si>
  <si>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</si>
  <si>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</si>
  <si>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</si>
  <si>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</si>
  <si>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</si>
  <si>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</si>
  <si>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</si>
  <si>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</si>
  <si>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</si>
  <si>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</si>
  <si>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</si>
  <si>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</si>
  <si>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</si>
  <si>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</si>
  <si>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</si>
  <si>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</si>
  <si>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</si>
  <si>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</si>
  <si>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</si>
  <si>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</si>
  <si>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</si>
  <si>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</si>
  <si>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</si>
  <si>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</si>
  <si>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</si>
  <si>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</si>
  <si>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</si>
  <si>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</si>
  <si>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</si>
  <si>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</si>
  <si>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</si>
  <si>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</si>
  <si>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</si>
  <si>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</si>
  <si>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</si>
  <si>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</si>
  <si>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</si>
  <si>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</si>
  <si>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</si>
  <si>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</si>
  <si>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</si>
  <si>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</si>
  <si>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</si>
  <si>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</si>
  <si>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</si>
  <si>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</si>
  <si>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</si>
  <si>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</si>
  <si>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</si>
  <si>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</si>
  <si>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</si>
  <si>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</si>
  <si>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</si>
  <si>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</si>
  <si>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</si>
  <si>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</si>
  <si>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</si>
  <si>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</si>
  <si>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</si>
  <si>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</si>
  <si>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</si>
  <si>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</si>
  <si>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</si>
  <si>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</si>
  <si>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</si>
  <si>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</si>
  <si>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</si>
  <si>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</si>
  <si>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</si>
  <si>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</si>
  <si>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</si>
  <si>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</si>
  <si>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</si>
  <si>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</si>
  <si>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</si>
  <si>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</si>
  <si>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</si>
  <si>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</si>
  <si>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</si>
  <si>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</si>
  <si>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</si>
  <si>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</si>
  <si>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</si>
  <si>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</si>
  <si>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</si>
  <si>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</si>
  <si>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</si>
  <si>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</si>
  <si>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</si>
  <si>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</si>
  <si>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</si>
  <si>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</si>
  <si>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</si>
  <si>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</si>
  <si>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</si>
  <si>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</si>
  <si>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</si>
  <si>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</si>
  <si>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</si>
  <si>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</si>
  <si>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</si>
  <si>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</si>
  <si>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</si>
  <si>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</si>
  <si>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</si>
  <si>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</si>
  <si>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</si>
  <si>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</si>
  <si>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</si>
  <si>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</si>
  <si>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</si>
  <si>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</si>
  <si>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</si>
  <si>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</si>
  <si>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</si>
  <si>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</si>
  <si>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</si>
  <si>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</si>
  <si>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</si>
  <si>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</si>
  <si>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</si>
  <si>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</si>
  <si>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</si>
  <si>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</si>
  <si>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</si>
  <si>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</si>
  <si>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</si>
  <si>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</si>
  <si>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</si>
  <si>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</si>
  <si>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</si>
  <si>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</si>
  <si>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</si>
  <si>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</si>
  <si>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</si>
  <si>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</si>
  <si>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</si>
  <si>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</si>
  <si>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</si>
  <si>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</si>
  <si>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</si>
  <si>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</si>
  <si>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</si>
  <si>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</si>
  <si>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</si>
  <si>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</si>
  <si>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</si>
  <si>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</si>
  <si>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</si>
  <si>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</si>
  <si>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</si>
  <si>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</si>
  <si>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</si>
  <si>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</si>
  <si>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</si>
  <si>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</si>
  <si>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</si>
  <si>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</si>
  <si>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</si>
  <si>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</si>
  <si>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</si>
  <si>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</si>
  <si>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</si>
  <si>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</si>
  <si>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</si>
  <si>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</si>
  <si>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</si>
  <si>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</si>
  <si>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</si>
  <si>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</si>
  <si>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</si>
  <si>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</si>
  <si>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</si>
  <si>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</si>
  <si>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</si>
  <si>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</si>
  <si>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</si>
  <si>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</si>
  <si>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</si>
  <si>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</si>
  <si>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</si>
  <si>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</si>
  <si>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</si>
  <si>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</si>
  <si>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</si>
  <si>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</si>
  <si>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</si>
  <si>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</si>
  <si>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</si>
  <si>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</si>
  <si>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</si>
  <si>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</si>
  <si>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</si>
  <si>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</si>
  <si>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</si>
  <si>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</si>
  <si>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</si>
  <si>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</si>
  <si>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</si>
  <si>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</si>
  <si>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</si>
  <si>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</si>
  <si>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</si>
  <si>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</si>
  <si>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</si>
  <si>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</si>
  <si>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</si>
  <si>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</si>
  <si>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</si>
  <si>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</si>
  <si>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</si>
  <si>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</si>
  <si>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</si>
  <si>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</si>
  <si>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</si>
  <si>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</si>
  <si>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</si>
  <si>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</si>
  <si>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</si>
  <si>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</si>
  <si>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</si>
  <si>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</si>
  <si>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</si>
  <si>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</si>
  <si>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</si>
  <si>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</si>
  <si>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</si>
  <si>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</si>
  <si>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</si>
  <si>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</si>
  <si>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</si>
  <si>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</si>
  <si>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</si>
  <si>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</si>
  <si>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</si>
  <si>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</si>
  <si>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</si>
  <si>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</si>
  <si>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</si>
  <si>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</si>
  <si>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</si>
  <si>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</si>
  <si>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</si>
  <si>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</si>
  <si>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</si>
  <si>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</si>
  <si>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</si>
  <si>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</si>
  <si>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</si>
  <si>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</si>
  <si>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</si>
  <si>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</si>
  <si>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</si>
  <si>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</si>
  <si>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</si>
  <si>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</si>
  <si>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</si>
  <si>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</si>
  <si>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</si>
  <si>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</si>
  <si>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</si>
  <si>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</si>
  <si>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</si>
  <si>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</si>
  <si>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</si>
  <si>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</si>
  <si>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</si>
  <si>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</si>
  <si>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</si>
  <si>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</si>
  <si>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</si>
  <si>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</si>
  <si>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</si>
  <si>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</si>
  <si>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</si>
  <si>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</si>
  <si>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</si>
  <si>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</si>
  <si>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</si>
  <si>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</si>
  <si>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</si>
  <si>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</si>
  <si>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</si>
  <si>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</si>
  <si>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</si>
  <si>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</si>
  <si>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</si>
  <si>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</si>
  <si>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</si>
  <si>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</si>
  <si>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</si>
  <si>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</si>
  <si>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</si>
  <si>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</si>
  <si>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</si>
  <si>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</si>
  <si>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</si>
  <si>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</si>
  <si>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</si>
  <si>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</si>
  <si>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</si>
  <si>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</si>
  <si>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</si>
  <si>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</si>
  <si>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</si>
  <si>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</si>
  <si>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</si>
  <si>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</si>
  <si>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</si>
  <si>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</si>
  <si>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</si>
  <si>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</si>
  <si>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</si>
  <si>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</si>
  <si>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</si>
  <si>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</si>
  <si>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</si>
  <si>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</si>
  <si>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</si>
  <si>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</si>
  <si>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</si>
  <si>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</si>
  <si>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</si>
  <si>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</si>
  <si>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</si>
  <si>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</si>
  <si>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</si>
  <si>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</si>
  <si>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</si>
  <si>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</si>
  <si>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</si>
  <si>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</si>
  <si>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</si>
  <si>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</si>
  <si>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</si>
  <si>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</si>
  <si>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</si>
  <si>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</si>
  <si>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</si>
  <si>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</si>
  <si>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</si>
  <si>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</si>
  <si>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</si>
  <si>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</si>
  <si>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</si>
  <si>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</si>
  <si>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</si>
  <si>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</si>
  <si>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</si>
  <si>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</si>
  <si>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</si>
  <si>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</si>
  <si>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</si>
  <si>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</si>
  <si>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</si>
  <si>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</si>
  <si>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</si>
  <si>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</si>
  <si>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</si>
  <si>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</si>
  <si>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</si>
  <si>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</si>
  <si>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</si>
  <si>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</si>
  <si>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</si>
  <si>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</si>
  <si>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</si>
  <si>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</si>
  <si>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</si>
  <si>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</si>
  <si>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</si>
  <si>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</si>
  <si>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</si>
  <si>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</si>
  <si>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</si>
  <si>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</si>
  <si>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</si>
  <si>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</si>
  <si>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</si>
  <si>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</si>
  <si>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</si>
  <si>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</si>
  <si>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</si>
  <si>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</si>
  <si>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</si>
  <si>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</si>
  <si>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</si>
  <si>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</si>
  <si>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</si>
  <si>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</si>
  <si>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</si>
  <si>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</si>
  <si>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</si>
  <si>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</si>
  <si>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</si>
  <si>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</si>
  <si>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</si>
  <si>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</si>
  <si>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</si>
  <si>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</si>
  <si>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</si>
  <si>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</si>
  <si>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</si>
  <si>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</si>
  <si>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</si>
  <si>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</si>
  <si>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</si>
  <si>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</si>
  <si>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</si>
  <si>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</si>
  <si>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</si>
  <si>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</si>
  <si>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</si>
  <si>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</si>
  <si>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</si>
  <si>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</si>
  <si>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</si>
  <si>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</si>
  <si>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</si>
  <si>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</si>
  <si>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</si>
  <si>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</si>
  <si>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</si>
  <si>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</si>
  <si>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</si>
  <si>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</si>
  <si>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</si>
  <si>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</si>
  <si>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</si>
  <si>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</si>
  <si>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</si>
  <si>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</si>
  <si>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</si>
  <si>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</si>
  <si>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</si>
  <si>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</si>
  <si>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</si>
  <si>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</si>
  <si>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</si>
  <si>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</si>
  <si>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</si>
  <si>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</si>
  <si>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</si>
  <si>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</si>
  <si>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</si>
  <si>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</si>
  <si>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</si>
  <si>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</si>
  <si>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</si>
  <si>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</si>
  <si>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</si>
  <si>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</si>
  <si>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</si>
  <si>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</si>
  <si>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</si>
  <si>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</si>
  <si>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</si>
  <si>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</si>
  <si>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</si>
  <si>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</si>
  <si>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</si>
  <si>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</si>
  <si>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</si>
  <si>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</si>
  <si>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</si>
  <si>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</si>
  <si>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</si>
  <si>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</si>
  <si>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</si>
  <si>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</si>
  <si>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</si>
  <si>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</si>
  <si>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</si>
  <si>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</si>
  <si>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</si>
  <si>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</si>
  <si>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</si>
  <si>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</si>
  <si>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</si>
  <si>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</si>
  <si>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</si>
  <si>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</si>
  <si>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</si>
  <si>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</si>
  <si>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</si>
  <si>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</si>
  <si>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</si>
  <si>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</si>
  <si>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</si>
  <si>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</si>
  <si>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</si>
  <si>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</si>
  <si>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</si>
  <si>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</si>
  <si>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</si>
  <si>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</si>
  <si>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</si>
  <si>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</si>
  <si>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</si>
  <si>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</si>
  <si>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</si>
  <si>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</si>
  <si>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</si>
  <si>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</si>
  <si>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</si>
  <si>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</si>
  <si>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</si>
  <si>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</si>
  <si>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</si>
  <si>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</si>
  <si>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</si>
  <si>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</si>
  <si>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</si>
  <si>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</si>
  <si>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</si>
  <si>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</si>
  <si>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</si>
  <si>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</si>
  <si>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</si>
  <si>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</si>
  <si>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</si>
  <si>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</si>
  <si>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</si>
  <si>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</si>
  <si>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</si>
  <si>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</si>
  <si>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</si>
  <si>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</si>
  <si>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</si>
  <si>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</si>
  <si>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</si>
  <si>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</si>
  <si>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</si>
  <si>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</si>
  <si>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</si>
  <si>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</si>
  <si>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</si>
  <si>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</si>
  <si>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</si>
  <si>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</si>
  <si>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</si>
  <si>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</si>
  <si>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</si>
  <si>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</si>
  <si>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</si>
  <si>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</si>
  <si>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</si>
  <si>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</si>
  <si>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</si>
  <si>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</si>
  <si>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</si>
  <si>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</si>
  <si>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</si>
  <si>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</si>
  <si>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</si>
  <si>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</si>
  <si>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</si>
  <si>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</si>
  <si>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</si>
  <si>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</si>
  <si>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</si>
  <si>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</si>
  <si>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</si>
  <si>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</si>
  <si>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</si>
  <si>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</si>
  <si>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</si>
  <si>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</si>
  <si>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</si>
  <si>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</si>
  <si>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</si>
  <si>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</si>
  <si>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</si>
  <si>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</si>
  <si>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</si>
  <si>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</si>
  <si>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</si>
  <si>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</si>
  <si>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</si>
  <si>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</si>
  <si>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</si>
  <si>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</si>
  <si>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</si>
  <si>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</si>
  <si>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</si>
  <si>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</si>
  <si>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</si>
  <si>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</si>
  <si>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</si>
  <si>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</si>
  <si>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</si>
  <si>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</si>
  <si>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</si>
  <si>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</si>
  <si>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</si>
  <si>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</si>
  <si>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</si>
  <si>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</si>
  <si>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</si>
  <si>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</si>
  <si>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</si>
  <si>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</si>
  <si>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</si>
  <si>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</si>
  <si>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</si>
  <si>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</si>
  <si>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</si>
  <si>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</si>
  <si>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</si>
  <si>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</si>
  <si>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</si>
  <si>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</si>
  <si>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</si>
  <si>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</si>
  <si>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</si>
  <si>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</si>
  <si>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</si>
  <si>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</si>
  <si>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</si>
  <si>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</si>
  <si>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</si>
  <si>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</si>
  <si>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</si>
  <si>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</si>
  <si>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</si>
  <si>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</si>
  <si>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</si>
  <si>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</si>
  <si>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</si>
  <si>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</si>
  <si>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</si>
  <si>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</si>
  <si>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</si>
  <si>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</si>
  <si>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</si>
  <si>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</si>
  <si>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</si>
  <si>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</si>
  <si>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</si>
  <si>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</si>
  <si>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</si>
  <si>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</si>
  <si>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</si>
  <si>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</si>
  <si>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</si>
  <si>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</si>
  <si>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</si>
  <si>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</si>
  <si>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</si>
  <si>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</si>
  <si>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</si>
  <si>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</si>
  <si>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</si>
  <si>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</si>
  <si>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</si>
  <si>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</si>
  <si>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</si>
  <si>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</si>
  <si>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</si>
  <si>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</si>
  <si>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</si>
  <si>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</si>
  <si>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</si>
  <si>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</si>
  <si>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</si>
  <si>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</si>
  <si>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</si>
  <si>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</si>
  <si>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</si>
  <si>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</si>
  <si>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</si>
  <si>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</si>
  <si>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</si>
  <si>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</si>
  <si>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</si>
  <si>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</si>
  <si>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</si>
  <si>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</si>
  <si>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</si>
  <si>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</si>
  <si>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</si>
  <si>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</si>
  <si>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</si>
  <si>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</si>
  <si>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</si>
  <si>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</si>
  <si>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</si>
  <si>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</si>
  <si>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</si>
  <si>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</si>
  <si>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</si>
  <si>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</si>
  <si>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</si>
  <si>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</si>
  <si>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</si>
  <si>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</si>
  <si>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</si>
  <si>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</si>
  <si>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</si>
  <si>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</si>
  <si>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</si>
  <si>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</si>
  <si>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</si>
  <si>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</si>
  <si>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</si>
  <si>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</si>
  <si>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</si>
  <si>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</si>
  <si>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</si>
  <si>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</si>
  <si>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</si>
  <si>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</si>
  <si>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</si>
  <si>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</si>
  <si>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</si>
  <si>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</si>
  <si>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</si>
  <si>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</si>
  <si>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</si>
  <si>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</si>
  <si>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</si>
  <si>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</si>
  <si>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</si>
  <si>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</si>
  <si>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</si>
  <si>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</si>
  <si>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</si>
  <si>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</si>
  <si>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</si>
  <si>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</si>
  <si>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</si>
  <si>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</si>
  <si>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</si>
  <si>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</si>
  <si>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</si>
  <si>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</si>
  <si>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</si>
  <si>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</si>
  <si>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</si>
  <si>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</si>
  <si>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</si>
  <si>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</si>
  <si>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</si>
  <si>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</si>
  <si>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</si>
  <si>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</si>
  <si>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</si>
  <si>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</si>
  <si>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</si>
  <si>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</si>
  <si>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</si>
  <si>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</si>
  <si>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</si>
  <si>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</si>
  <si>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</si>
  <si>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</si>
  <si>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</si>
  <si>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</si>
  <si>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</si>
  <si>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</si>
  <si>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</si>
  <si>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</si>
  <si>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</si>
  <si>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</si>
  <si>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</si>
  <si>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</si>
  <si>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</si>
  <si>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</si>
  <si>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</si>
  <si>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</si>
  <si>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</si>
  <si>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</si>
  <si>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</si>
  <si>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</si>
  <si>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</si>
  <si>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</si>
  <si>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</si>
  <si>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</si>
  <si>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</si>
  <si>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</si>
  <si>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</si>
  <si>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</si>
  <si>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</si>
  <si>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</si>
  <si>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</si>
  <si>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</si>
  <si>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</si>
  <si>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</si>
  <si>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</si>
  <si>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</si>
  <si>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</si>
  <si>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</si>
  <si>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</si>
  <si>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</si>
  <si>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</si>
  <si>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</si>
  <si>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</si>
  <si>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</si>
  <si>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</si>
  <si>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</si>
  <si>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</si>
  <si>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</si>
  <si>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</si>
  <si>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</si>
  <si>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</si>
  <si>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</si>
  <si>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</si>
  <si>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</si>
  <si>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</si>
  <si>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</si>
  <si>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</si>
  <si>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</si>
  <si>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</si>
  <si>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</si>
  <si>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</si>
  <si>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</si>
  <si>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</si>
  <si>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</si>
  <si>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</si>
  <si>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</si>
  <si>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</si>
  <si>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</si>
  <si>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</si>
  <si>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</si>
  <si>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</si>
  <si>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</si>
  <si>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</si>
  <si>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</si>
  <si>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</si>
  <si>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</si>
  <si>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</si>
  <si>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</si>
  <si>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</si>
  <si>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</si>
  <si>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</si>
  <si>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</si>
  <si>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</si>
  <si>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</si>
  <si>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</si>
  <si>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</si>
  <si>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</si>
  <si>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</si>
  <si>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</si>
  <si>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</si>
  <si>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</si>
  <si>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</si>
  <si>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</si>
  <si>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</si>
  <si>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</si>
  <si>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</si>
  <si>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</si>
  <si>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</si>
  <si>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</si>
  <si>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</si>
  <si>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</si>
  <si>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</si>
  <si>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</si>
  <si>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</si>
  <si>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</si>
  <si>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</si>
  <si>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</si>
  <si>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</si>
  <si>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</si>
  <si>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</si>
  <si>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</si>
  <si>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</si>
  <si>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</si>
  <si>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</si>
  <si>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</si>
  <si>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</si>
  <si>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</si>
  <si>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</si>
  <si>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</si>
  <si>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</si>
  <si>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</si>
  <si>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</si>
  <si>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</si>
  <si>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</si>
  <si>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</si>
  <si>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</si>
  <si>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</si>
  <si>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</si>
  <si>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</si>
  <si>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</si>
  <si>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</si>
  <si>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</si>
  <si>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</si>
  <si>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</si>
  <si>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</si>
  <si>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</si>
  <si>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</si>
  <si>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</si>
  <si>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</si>
  <si>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</si>
  <si>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</si>
  <si>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</si>
  <si>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</si>
  <si>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</si>
  <si>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</si>
  <si>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</si>
  <si>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</si>
  <si>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</si>
  <si>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</si>
  <si>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</si>
  <si>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</si>
  <si>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</si>
  <si>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</si>
  <si>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</si>
  <si>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</si>
  <si>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</si>
  <si>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</si>
  <si>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</si>
  <si>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</si>
  <si>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</si>
  <si>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</si>
  <si>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</si>
  <si>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</si>
  <si>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</si>
  <si>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</si>
  <si>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</si>
  <si>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</si>
  <si>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</si>
  <si>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</si>
  <si>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</si>
  <si>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</si>
  <si>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</si>
  <si>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</si>
  <si>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</si>
  <si>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</si>
  <si>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</si>
  <si>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</si>
  <si>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</si>
  <si>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</si>
  <si>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</si>
  <si>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</si>
  <si>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</si>
  <si>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</si>
  <si>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</si>
  <si>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</si>
  <si>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</si>
  <si>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</si>
  <si>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</si>
  <si>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</si>
  <si>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</si>
  <si>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</si>
  <si>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</si>
  <si>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</si>
  <si>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</si>
  <si>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</si>
  <si>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</si>
  <si>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</si>
  <si>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</si>
  <si>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</si>
  <si>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</si>
  <si>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</si>
  <si>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</si>
  <si>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</si>
  <si>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</si>
  <si>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</si>
  <si>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</si>
  <si>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</si>
  <si>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</si>
  <si>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</si>
  <si>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</si>
  <si>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</si>
  <si>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</si>
  <si>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</si>
  <si>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</si>
  <si>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</si>
  <si>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</si>
  <si>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</si>
  <si>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</si>
  <si>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</si>
  <si>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</si>
  <si>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</si>
  <si>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</si>
  <si>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</si>
  <si>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</si>
  <si>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</si>
  <si>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</si>
  <si>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</si>
  <si>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</si>
  <si>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</si>
  <si>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</si>
  <si>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</si>
  <si>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</si>
  <si>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</si>
  <si>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</si>
  <si>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</si>
  <si>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</si>
  <si>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</si>
  <si>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</si>
  <si>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</si>
  <si>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</si>
  <si>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</si>
  <si>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</si>
  <si>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</si>
  <si>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</si>
  <si>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</si>
  <si>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</si>
  <si>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</si>
  <si>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</si>
  <si>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</si>
  <si>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</si>
  <si>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</si>
  <si>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</si>
  <si>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</si>
  <si>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</si>
  <si>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</si>
  <si>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</si>
  <si>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</si>
  <si>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</si>
  <si>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</si>
  <si>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</si>
  <si>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</si>
  <si>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</si>
  <si>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</si>
  <si>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</si>
  <si>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</si>
  <si>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</si>
  <si>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</si>
  <si>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</si>
  <si>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</si>
  <si>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</si>
  <si>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</si>
  <si>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</si>
  <si>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</si>
  <si>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</si>
  <si>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</si>
  <si>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</si>
  <si>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</si>
  <si>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</si>
  <si>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</si>
  <si>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</si>
  <si>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</si>
  <si>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</si>
  <si>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</si>
  <si>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</si>
  <si>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</si>
  <si>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</si>
  <si>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</si>
  <si>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</si>
  <si>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</si>
  <si>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</si>
  <si>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</si>
  <si>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</si>
  <si>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</si>
  <si>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</si>
  <si>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</si>
  <si>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</si>
  <si>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</si>
  <si>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</si>
  <si>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</si>
  <si>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</si>
  <si>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</si>
  <si>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</si>
  <si>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</si>
  <si>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</si>
  <si>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</si>
  <si>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</si>
  <si>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</si>
  <si>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</si>
  <si>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</si>
  <si>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</si>
  <si>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</si>
  <si>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</si>
  <si>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</si>
  <si>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</si>
  <si>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</si>
  <si>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</si>
  <si>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</si>
  <si>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</si>
  <si>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</si>
  <si>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</si>
  <si>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</si>
  <si>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</si>
  <si>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</si>
  <si>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</si>
  <si>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</si>
  <si>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</si>
  <si>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</si>
  <si>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</si>
  <si>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</si>
  <si>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</si>
  <si>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</si>
  <si>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</si>
  <si>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</si>
  <si>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</si>
  <si>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</si>
  <si>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</si>
  <si>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</si>
  <si>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</si>
  <si>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</si>
  <si>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</si>
  <si>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</si>
  <si>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</si>
  <si>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</si>
  <si>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</si>
  <si>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</si>
  <si>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</si>
  <si>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</si>
  <si>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</si>
  <si>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</si>
  <si>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</si>
  <si>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</si>
  <si>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</si>
  <si>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</si>
  <si>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</si>
  <si>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</si>
  <si>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</si>
  <si>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</si>
  <si>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</si>
  <si>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</si>
  <si>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</si>
  <si>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</si>
  <si>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</si>
  <si>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</si>
  <si>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</si>
  <si>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</si>
  <si>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</si>
  <si>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</si>
  <si>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</si>
  <si>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</si>
  <si>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</si>
  <si>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</si>
  <si>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</si>
  <si>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</si>
  <si>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</si>
  <si>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</si>
  <si>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</si>
  <si>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</si>
  <si>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</si>
  <si>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</si>
  <si>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</si>
  <si>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</si>
  <si>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</si>
  <si>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</si>
  <si>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</si>
  <si>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</si>
  <si>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</si>
  <si>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</si>
  <si>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</si>
  <si>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</si>
  <si>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</si>
  <si>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</si>
  <si>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</si>
  <si>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</si>
  <si>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</si>
  <si>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</si>
  <si>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</si>
  <si>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</si>
  <si>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</si>
  <si>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</si>
  <si>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</si>
  <si>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</si>
  <si>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</si>
  <si>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</si>
  <si>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</si>
  <si>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</si>
  <si>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</si>
  <si>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</si>
  <si>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</si>
  <si>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</si>
  <si>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</si>
  <si>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</si>
  <si>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</si>
  <si>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</si>
  <si>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</si>
  <si>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</si>
  <si>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</si>
  <si>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</si>
  <si>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</si>
  <si>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</si>
  <si>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</si>
  <si>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</si>
  <si>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</si>
  <si>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</si>
  <si>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</si>
  <si>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</si>
  <si>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</si>
  <si>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</si>
  <si>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</si>
  <si>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</si>
  <si>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</si>
  <si>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</si>
  <si>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</si>
  <si>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</si>
  <si>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</si>
  <si>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</si>
  <si>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</si>
  <si>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</si>
  <si>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</si>
  <si>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</si>
  <si>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</si>
  <si>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</si>
  <si>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</si>
  <si>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</si>
  <si>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</si>
  <si>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</si>
  <si>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</si>
  <si>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</si>
  <si>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</si>
  <si>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</si>
  <si>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</si>
  <si>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</si>
  <si>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</si>
  <si>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</si>
  <si>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</si>
  <si>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</si>
  <si>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</si>
  <si>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</si>
  <si>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</si>
  <si>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</si>
  <si>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</si>
  <si>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</si>
  <si>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</si>
  <si>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</si>
  <si>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</si>
  <si>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</si>
  <si>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</si>
  <si>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</si>
  <si>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</si>
  <si>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</si>
  <si>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</si>
  <si>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</si>
  <si>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</si>
  <si>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</si>
  <si>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</si>
  <si>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</si>
  <si>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</si>
  <si>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</si>
  <si>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</si>
  <si>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</si>
  <si>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</si>
  <si>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</si>
  <si>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</si>
  <si>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</si>
  <si>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</si>
  <si>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</si>
  <si>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</si>
  <si>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</si>
  <si>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</si>
  <si>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</si>
  <si>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</si>
  <si>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</si>
  <si>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</si>
  <si>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</si>
  <si>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</si>
  <si>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</si>
  <si>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</si>
  <si>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</si>
  <si>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</si>
  <si>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</si>
  <si>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</si>
  <si>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</si>
  <si>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</si>
  <si>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</si>
  <si>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</si>
  <si>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</si>
  <si>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</si>
  <si>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</si>
  <si>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</si>
  <si>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</si>
  <si>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</si>
  <si>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</si>
  <si>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</si>
  <si>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</si>
  <si>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</si>
  <si>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</si>
  <si>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</si>
  <si>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</si>
  <si>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</si>
  <si>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</si>
  <si>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</si>
  <si>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</si>
  <si>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</si>
  <si>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</si>
  <si>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</si>
  <si>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</si>
  <si>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</si>
  <si>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</si>
  <si>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</si>
  <si>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</si>
  <si>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</si>
  <si>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</si>
  <si>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</si>
  <si>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</si>
  <si>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</si>
  <si>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</si>
  <si>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</si>
  <si>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</si>
  <si>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</si>
  <si>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</si>
  <si>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</si>
  <si>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</si>
  <si>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</si>
  <si>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</si>
  <si>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</si>
  <si>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</si>
  <si>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</si>
  <si>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</si>
  <si>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</si>
  <si>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</si>
  <si>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</si>
  <si>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</si>
  <si>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</si>
  <si>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</si>
  <si>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</si>
  <si>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</si>
  <si>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</si>
  <si>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</si>
  <si>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</si>
  <si>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</si>
  <si>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</si>
  <si>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</si>
  <si>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</si>
  <si>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</si>
  <si>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</si>
  <si>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</si>
  <si>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</si>
  <si>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</si>
  <si>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</si>
  <si>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</si>
  <si>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</si>
  <si>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</si>
  <si>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</si>
  <si>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</si>
  <si>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</si>
  <si>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</si>
  <si>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</si>
  <si>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</si>
  <si>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</si>
  <si>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</si>
  <si>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</si>
  <si>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</si>
  <si>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</si>
  <si>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</si>
  <si>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</si>
  <si>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</si>
  <si>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</si>
  <si>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</si>
  <si>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</si>
  <si>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</si>
  <si>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</si>
  <si>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</si>
  <si>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</si>
  <si>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</si>
  <si>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</si>
  <si>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</si>
  <si>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</si>
  <si>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</si>
  <si>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</si>
  <si>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</si>
  <si>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</si>
  <si>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</si>
  <si>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</si>
  <si>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</si>
  <si>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</si>
  <si>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</si>
  <si>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</si>
  <si>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</si>
  <si>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</si>
  <si>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</si>
  <si>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</si>
  <si>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</si>
  <si>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</si>
  <si>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</si>
  <si>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</si>
  <si>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</si>
  <si>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</si>
  <si>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</si>
  <si>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</si>
  <si>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</si>
  <si>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</si>
  <si>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</si>
  <si>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</si>
  <si>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</si>
  <si>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</si>
  <si>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</si>
  <si>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</si>
  <si>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</si>
  <si>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</si>
  <si>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</si>
  <si>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</si>
  <si>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</si>
  <si>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</si>
  <si>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</si>
  <si>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</si>
  <si>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</si>
  <si>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</si>
  <si>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</si>
  <si>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</si>
  <si>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</si>
  <si>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</si>
  <si>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</si>
  <si>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</si>
  <si>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</si>
  <si>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</si>
  <si>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</si>
  <si>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</si>
  <si>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</si>
  <si>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</si>
  <si>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</si>
  <si>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</si>
  <si>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</si>
  <si>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</si>
  <si>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</si>
  <si>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</si>
  <si>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</si>
  <si>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</si>
  <si>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</si>
  <si>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</si>
  <si>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</si>
  <si>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</si>
  <si>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</si>
  <si>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</si>
  <si>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</si>
  <si>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</si>
  <si>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</si>
  <si>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</si>
  <si>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</si>
  <si>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</si>
  <si>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</si>
  <si>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</si>
  <si>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</si>
  <si>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</si>
  <si>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</si>
  <si>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</si>
  <si>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</si>
  <si>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</si>
  <si>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</si>
  <si>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</si>
  <si>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</si>
  <si>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</si>
  <si>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</si>
  <si>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</si>
  <si>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</si>
  <si>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</si>
  <si>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</si>
  <si>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</si>
  <si>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</si>
  <si>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</si>
  <si>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</si>
  <si>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</si>
  <si>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</si>
  <si>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</si>
  <si>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</si>
  <si>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</si>
  <si>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</si>
  <si>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</si>
  <si>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</si>
  <si>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</si>
  <si>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</si>
  <si>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</si>
  <si>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</si>
  <si>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</si>
  <si>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</si>
  <si>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</si>
  <si>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</si>
  <si>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</si>
  <si>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</si>
  <si>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</si>
  <si>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</si>
  <si>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</si>
  <si>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</si>
  <si>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</si>
  <si>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</si>
  <si>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</si>
  <si>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</si>
  <si>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</si>
  <si>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</si>
  <si>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</si>
  <si>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</si>
  <si>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</si>
  <si>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</si>
  <si>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</si>
  <si>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</si>
  <si>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</si>
  <si>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</si>
  <si>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</si>
  <si>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</si>
  <si>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</si>
  <si>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</si>
  <si>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</si>
  <si>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</si>
  <si>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</si>
  <si>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</si>
  <si>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</si>
  <si>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</si>
  <si>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</si>
  <si>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</si>
  <si>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</si>
  <si>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</si>
  <si>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</si>
  <si>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</si>
  <si>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</si>
  <si>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</si>
  <si>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</si>
  <si>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</si>
  <si>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</si>
  <si>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</si>
  <si>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</si>
  <si>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</si>
  <si>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</si>
  <si>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</si>
  <si>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</si>
  <si>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</si>
  <si>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</si>
  <si>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</si>
  <si>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</si>
  <si>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</si>
  <si>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</si>
  <si>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</si>
  <si>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</si>
  <si>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</si>
  <si>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</si>
  <si>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</si>
  <si>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</si>
  <si>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</si>
  <si>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</si>
  <si>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</si>
  <si>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</si>
  <si>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</si>
  <si>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</si>
  <si>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</si>
  <si>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</si>
  <si>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</si>
  <si>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</si>
  <si>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</si>
  <si>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</si>
  <si>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</si>
  <si>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</si>
  <si>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</si>
  <si>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</si>
  <si>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</si>
  <si>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</si>
  <si>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</si>
  <si>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</si>
  <si>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</si>
  <si>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</si>
  <si>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</si>
  <si>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</si>
  <si>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</si>
  <si>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</si>
  <si>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</si>
  <si>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</si>
  <si>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</si>
  <si>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</si>
  <si>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</si>
  <si>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</si>
  <si>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</si>
  <si>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</si>
  <si>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</si>
  <si>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</si>
  <si>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</si>
  <si>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</si>
  <si>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</si>
  <si>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</si>
  <si>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</si>
  <si>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</si>
  <si>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</si>
  <si>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</si>
  <si>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</si>
  <si>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</si>
  <si>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</si>
  <si>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</si>
  <si>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</si>
  <si>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</si>
  <si>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</si>
  <si>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</si>
  <si>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</si>
  <si>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</si>
  <si>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</si>
  <si>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</si>
  <si>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</si>
  <si>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</si>
  <si>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</si>
  <si>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</si>
  <si>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</si>
  <si>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</si>
  <si>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</si>
  <si>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</si>
  <si>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</si>
  <si>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</si>
  <si>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</si>
  <si>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</si>
  <si>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</si>
  <si>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</si>
  <si>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</si>
  <si>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</si>
  <si>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</si>
  <si>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</si>
  <si>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</si>
  <si>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</si>
  <si>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</si>
  <si>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</si>
  <si>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</si>
  <si>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</si>
  <si>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</si>
  <si>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</si>
  <si>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</si>
  <si>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</si>
  <si>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</si>
  <si>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</si>
  <si>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</si>
  <si>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</si>
  <si>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</si>
  <si>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</si>
  <si>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</si>
  <si>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</si>
  <si>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</si>
  <si>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</si>
  <si>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</si>
  <si>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</si>
  <si>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</si>
  <si>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</si>
  <si>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</si>
  <si>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</si>
  <si>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</si>
  <si>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</si>
  <si>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</si>
  <si>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</si>
  <si>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</si>
  <si>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</si>
  <si>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</si>
  <si>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</si>
  <si>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</si>
  <si>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</si>
  <si>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</si>
  <si>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</si>
  <si>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</si>
  <si>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</si>
  <si>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</si>
  <si>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</si>
  <si>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</si>
  <si>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</si>
  <si>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</si>
  <si>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</si>
  <si>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</si>
  <si>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</si>
  <si>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</si>
  <si>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</si>
  <si>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</si>
  <si>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</si>
  <si>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</si>
  <si>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</si>
  <si>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</si>
  <si>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</si>
  <si>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</si>
  <si>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</si>
  <si>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</si>
  <si>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</si>
  <si>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</si>
  <si>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</si>
  <si>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</si>
  <si>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</si>
  <si>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</si>
  <si>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</si>
  <si>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</si>
  <si>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</si>
  <si>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</si>
  <si>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</si>
  <si>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</si>
  <si>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</si>
  <si>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</si>
  <si>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</si>
  <si>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</si>
  <si>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</si>
  <si>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</si>
  <si>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</si>
  <si>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</si>
  <si>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</si>
  <si>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</si>
  <si>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</si>
  <si>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</si>
  <si>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</si>
  <si>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</si>
  <si>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</si>
  <si>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</si>
  <si>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</si>
  <si>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</si>
  <si>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</si>
  <si>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</si>
  <si>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</si>
  <si>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</si>
  <si>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</si>
  <si>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</si>
  <si>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</si>
  <si>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</si>
  <si>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</si>
  <si>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</si>
  <si>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</si>
  <si>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</si>
  <si>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</si>
  <si>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</si>
  <si>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</si>
  <si>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</si>
  <si>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</si>
  <si>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</si>
  <si>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</si>
  <si>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</si>
  <si>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</si>
  <si>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</si>
  <si>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</si>
  <si>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</si>
  <si>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</si>
  <si>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</si>
  <si>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</si>
  <si>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</si>
  <si>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</si>
  <si>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</si>
  <si>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</si>
  <si>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</si>
  <si>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</si>
  <si>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</si>
  <si>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</si>
  <si>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</si>
  <si>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</si>
  <si>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</si>
  <si>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</si>
  <si>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</si>
  <si>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</si>
  <si>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</si>
  <si>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</si>
  <si>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</si>
  <si>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</si>
  <si>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</si>
  <si>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</si>
  <si>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</si>
  <si>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</si>
  <si>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</si>
  <si>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</si>
  <si>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</si>
  <si>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</si>
  <si>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</si>
  <si>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</si>
  <si>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</si>
  <si>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</si>
  <si>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</si>
  <si>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</si>
  <si>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</si>
  <si>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</si>
  <si>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</si>
  <si>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</si>
  <si>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</si>
  <si>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</si>
  <si>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</si>
  <si>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</si>
  <si>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</si>
  <si>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</si>
  <si>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</si>
  <si>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</si>
  <si>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</si>
  <si>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</si>
  <si>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</si>
  <si>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</si>
  <si>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</si>
  <si>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</si>
  <si>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</si>
  <si>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</si>
  <si>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</si>
  <si>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</si>
  <si>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</si>
  <si>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</si>
  <si>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</si>
  <si>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</si>
  <si>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</si>
  <si>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</si>
  <si>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</si>
  <si>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</si>
  <si>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</si>
  <si>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</si>
  <si>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</si>
  <si>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</si>
  <si>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</si>
  <si>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</si>
  <si>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</si>
  <si>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</si>
  <si>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</si>
  <si>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</si>
  <si>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</si>
  <si>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</si>
  <si>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</si>
  <si>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</si>
  <si>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</si>
  <si>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</si>
  <si>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</si>
  <si>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</si>
  <si>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</si>
  <si>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</si>
  <si>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</si>
  <si>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</si>
  <si>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</si>
  <si>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</si>
  <si>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</si>
  <si>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</si>
  <si>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</si>
  <si>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</si>
  <si>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</si>
  <si>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</si>
  <si>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</si>
  <si>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</si>
  <si>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</si>
  <si>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</si>
  <si>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</si>
  <si>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</si>
  <si>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</si>
  <si>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</si>
  <si>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</si>
  <si>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</si>
  <si>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</si>
  <si>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</si>
  <si>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</si>
  <si>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</si>
  <si>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</si>
  <si>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</si>
  <si>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</si>
  <si>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</si>
  <si>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</si>
  <si>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</si>
  <si>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</si>
  <si>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</si>
  <si>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</si>
  <si>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</si>
  <si>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</si>
  <si>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</si>
  <si>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</si>
  <si>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</si>
  <si>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</si>
  <si>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</si>
  <si>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</si>
  <si>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</si>
  <si>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</si>
  <si>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</si>
  <si>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</si>
  <si>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</si>
  <si>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</si>
  <si>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</si>
  <si>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</si>
  <si>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</si>
  <si>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</si>
  <si>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</si>
  <si>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</si>
  <si>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</si>
  <si>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</si>
  <si>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</si>
  <si>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</si>
  <si>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</si>
  <si>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</si>
  <si>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</si>
  <si>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</si>
  <si>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</si>
  <si>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</si>
  <si>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</si>
  <si>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</si>
  <si>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</si>
  <si>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</si>
  <si>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</si>
  <si>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</si>
  <si>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</si>
  <si>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</si>
  <si>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</si>
  <si>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</si>
  <si>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</si>
  <si>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</si>
  <si>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</si>
  <si>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</si>
  <si>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</si>
  <si>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</si>
  <si>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</si>
  <si>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</si>
  <si>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</si>
  <si>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</si>
  <si>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</si>
  <si>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</si>
  <si>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</si>
  <si>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</si>
  <si>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</si>
  <si>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</si>
  <si>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</si>
  <si>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</si>
  <si>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</si>
  <si>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</si>
  <si>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</si>
  <si>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</si>
  <si>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</si>
  <si>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</si>
  <si>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</si>
  <si>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</si>
  <si>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</si>
  <si>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</si>
  <si>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</si>
  <si>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</si>
  <si>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</si>
  <si>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</si>
  <si>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</si>
  <si>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</si>
  <si>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</si>
  <si>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</si>
  <si>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</si>
  <si>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</si>
  <si>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</si>
  <si>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</si>
  <si>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</si>
  <si>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</si>
  <si>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</si>
  <si>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</si>
  <si>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</si>
  <si>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</si>
  <si>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</si>
  <si>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</si>
  <si>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</si>
  <si>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</si>
  <si>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</si>
  <si>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</si>
  <si>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</si>
  <si>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</si>
  <si>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</si>
  <si>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</si>
  <si>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</si>
  <si>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</si>
  <si>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</si>
  <si>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</si>
  <si>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</si>
  <si>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</si>
  <si>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</si>
  <si>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</si>
  <si>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</si>
  <si>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</si>
  <si>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</si>
  <si>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</si>
  <si>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</si>
  <si>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</si>
  <si>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</si>
  <si>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</si>
  <si>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</si>
  <si>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</si>
  <si>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</si>
  <si>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</si>
  <si>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</si>
  <si>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</si>
  <si>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</si>
  <si>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</si>
  <si>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</si>
  <si>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</si>
  <si>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</si>
  <si>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</si>
  <si>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</si>
  <si>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</si>
  <si>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</si>
  <si>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</si>
  <si>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</si>
  <si>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</si>
  <si>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</si>
  <si>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</si>
  <si>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</si>
  <si>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</si>
  <si>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</si>
  <si>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</si>
  <si>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</si>
  <si>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</si>
  <si>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</si>
  <si>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</si>
  <si>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</si>
  <si>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</si>
  <si>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</si>
  <si>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</si>
  <si>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</si>
  <si>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</si>
  <si>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</si>
  <si>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</si>
  <si>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</si>
  <si>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</si>
  <si>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</si>
  <si>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</si>
  <si>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</si>
  <si>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</si>
  <si>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</si>
  <si>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</si>
  <si>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</si>
  <si>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</si>
  <si>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</si>
  <si>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</si>
  <si>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</si>
  <si>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</si>
  <si>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</si>
  <si>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</si>
  <si>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</si>
  <si>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</si>
  <si>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</si>
  <si>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</si>
  <si>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</si>
  <si>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</si>
  <si>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</si>
  <si>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</si>
  <si>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</si>
  <si>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</si>
  <si>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</si>
  <si>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</si>
  <si>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</si>
  <si>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</si>
  <si>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</si>
  <si>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</si>
  <si>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</si>
  <si>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</si>
  <si>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</si>
  <si>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</si>
  <si>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</si>
  <si>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</si>
  <si>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</si>
  <si>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</si>
  <si>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</si>
  <si>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</si>
  <si>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</si>
  <si>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</si>
  <si>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</si>
  <si>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</si>
  <si>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</si>
  <si>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</si>
  <si>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</si>
  <si>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</si>
  <si>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</si>
  <si>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</si>
  <si>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</si>
  <si>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</si>
  <si>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</si>
  <si>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</si>
  <si>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</si>
  <si>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</si>
  <si>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</si>
  <si>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</si>
  <si>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</si>
  <si>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</si>
  <si>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</si>
  <si>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</si>
  <si>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</si>
  <si>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</si>
  <si>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</si>
  <si>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</si>
  <si>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</si>
  <si>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</si>
  <si>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</si>
  <si>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</si>
  <si>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</si>
  <si>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</si>
  <si>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</si>
  <si>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</si>
  <si>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</si>
  <si>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</si>
  <si>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</si>
  <si>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</si>
  <si>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</si>
  <si>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</si>
  <si>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</si>
  <si>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</si>
  <si>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</si>
  <si>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</si>
  <si>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</si>
  <si>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</si>
  <si>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</si>
  <si>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</si>
  <si>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</si>
  <si>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</si>
  <si>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</si>
  <si>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</si>
  <si>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</si>
  <si>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</si>
  <si>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</si>
  <si>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</si>
  <si>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</si>
  <si>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</si>
  <si>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</si>
  <si>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</si>
  <si>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</si>
  <si>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</si>
  <si>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</si>
  <si>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</si>
  <si>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</si>
  <si>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</si>
  <si>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</si>
  <si>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</si>
  <si>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</si>
  <si>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</si>
  <si>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</si>
  <si>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</si>
  <si>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</si>
  <si>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</si>
  <si>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</si>
  <si>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</si>
  <si>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</si>
  <si>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</si>
  <si>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</si>
  <si>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</si>
  <si>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</si>
  <si>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</si>
  <si>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</si>
  <si>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</si>
  <si>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</si>
  <si>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</si>
  <si>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</si>
  <si>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</si>
  <si>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</si>
  <si>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</si>
  <si>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</si>
  <si>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</si>
  <si>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</si>
  <si>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</si>
  <si>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</si>
  <si>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</si>
  <si>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</si>
  <si>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</si>
  <si>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</si>
  <si>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</si>
  <si>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</si>
  <si>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</si>
  <si>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</si>
  <si>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</si>
  <si>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</si>
  <si>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</si>
  <si>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</si>
  <si>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</si>
  <si>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</si>
  <si>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</si>
  <si>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</si>
  <si>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</si>
  <si>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</si>
  <si>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</si>
  <si>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</si>
  <si>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</si>
  <si>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</si>
  <si>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</si>
  <si>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</si>
  <si>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</si>
  <si>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</si>
  <si>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</si>
  <si>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</si>
  <si>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</si>
  <si>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</si>
  <si>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</si>
  <si>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</si>
  <si>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</si>
  <si>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</si>
  <si>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</si>
  <si>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</si>
  <si>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</si>
  <si>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</si>
  <si>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</si>
  <si>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</si>
  <si>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</si>
  <si>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</si>
  <si>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</si>
  <si>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</si>
  <si>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</si>
  <si>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</si>
  <si>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</si>
  <si>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</si>
  <si>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</si>
  <si>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</si>
  <si>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</si>
  <si>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</si>
  <si>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</si>
  <si>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</si>
  <si>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</si>
  <si>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</si>
  <si>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</si>
  <si>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</si>
  <si>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</si>
  <si>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</si>
  <si>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</si>
  <si>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</si>
  <si>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</si>
  <si>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</si>
  <si>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</si>
  <si>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</si>
  <si>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</si>
  <si>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</si>
  <si>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</si>
  <si>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</si>
  <si>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</si>
  <si>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</si>
  <si>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</si>
  <si>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</si>
  <si>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</si>
  <si>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</si>
  <si>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</si>
  <si>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</si>
  <si>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</si>
  <si>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</si>
  <si>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</si>
  <si>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</si>
  <si>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</si>
  <si>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</si>
  <si>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</si>
  <si>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</si>
  <si>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</si>
  <si>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</si>
  <si>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</si>
  <si>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</si>
  <si>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</si>
  <si>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</si>
  <si>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</si>
  <si>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</si>
  <si>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</si>
  <si>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</si>
  <si>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</si>
  <si>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</si>
  <si>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</si>
  <si>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</si>
  <si>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</si>
  <si>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</si>
  <si>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</si>
  <si>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</si>
  <si>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</si>
  <si>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</si>
  <si>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</si>
  <si>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</si>
  <si>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</si>
  <si>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</si>
  <si>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</si>
  <si>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</si>
  <si>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</si>
  <si>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</si>
  <si>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</si>
  <si>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</si>
  <si>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</si>
  <si>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</si>
  <si>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</si>
  <si>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</si>
  <si>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</si>
  <si>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</si>
  <si>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</si>
  <si>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</si>
  <si>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</si>
  <si>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</si>
  <si>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</si>
  <si>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</si>
  <si>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</si>
  <si>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</si>
  <si>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</si>
  <si>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</si>
  <si>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</si>
  <si>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</si>
  <si>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</si>
  <si>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</si>
  <si>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</si>
  <si>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</si>
  <si>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</si>
  <si>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</si>
  <si>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</si>
  <si>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</si>
  <si>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</si>
  <si>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</si>
  <si>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</si>
  <si>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</si>
  <si>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</si>
  <si>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</si>
  <si>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</si>
  <si>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</si>
  <si>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</si>
  <si>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</si>
  <si>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</si>
  <si>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</si>
  <si>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</si>
  <si>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</si>
  <si>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</si>
  <si>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</si>
  <si>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</si>
  <si>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</si>
  <si>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</si>
  <si>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</si>
  <si>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</si>
  <si>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</si>
  <si>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</si>
  <si>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</si>
  <si>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</si>
  <si>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</si>
  <si>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</si>
  <si>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</si>
  <si>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</si>
  <si>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</si>
  <si>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</si>
  <si>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</si>
  <si>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</si>
  <si>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</si>
  <si>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</si>
  <si>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</si>
  <si>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</si>
  <si>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</si>
  <si>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</si>
  <si>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</si>
  <si>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</si>
  <si>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</si>
  <si>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</si>
  <si>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</si>
  <si>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</si>
  <si>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</si>
  <si>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</si>
  <si>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</si>
  <si>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</si>
  <si>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</si>
  <si>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</si>
  <si>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</si>
  <si>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</si>
  <si>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</si>
  <si>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</si>
  <si>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</si>
  <si>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</si>
  <si>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</si>
  <si>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</si>
  <si>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</si>
  <si>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</si>
  <si>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</si>
  <si>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</si>
  <si>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</si>
  <si>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</si>
  <si>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</si>
  <si>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</si>
  <si>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</si>
  <si>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</si>
  <si>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</si>
  <si>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</si>
  <si>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</si>
  <si>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</si>
  <si>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</si>
  <si>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</si>
  <si>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</si>
  <si>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</si>
  <si>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</si>
  <si>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</si>
  <si>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</si>
  <si>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</si>
  <si>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</si>
  <si>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</si>
  <si>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</si>
  <si>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</si>
  <si>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</si>
  <si>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</si>
  <si>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</si>
  <si>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</si>
  <si>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</si>
  <si>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</si>
  <si>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</si>
  <si>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</si>
  <si>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</si>
  <si>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</si>
  <si>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</si>
  <si>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</si>
  <si>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</si>
  <si>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</si>
  <si>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</si>
  <si>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</si>
  <si>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</si>
  <si>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</si>
  <si>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</si>
  <si>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</si>
  <si>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</si>
  <si>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</si>
  <si>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</si>
  <si>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</si>
  <si>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</si>
  <si>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</si>
  <si>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</si>
  <si>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</si>
  <si>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</si>
  <si>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</si>
  <si>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</si>
  <si>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</si>
  <si>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</si>
  <si>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</si>
  <si>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</si>
  <si>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</si>
  <si>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</si>
  <si>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</si>
  <si>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</si>
  <si>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</si>
  <si>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</si>
  <si>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</si>
  <si>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</si>
  <si>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</si>
  <si>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</si>
  <si>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</si>
  <si>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</si>
  <si>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</si>
  <si>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</si>
  <si>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</si>
  <si>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</si>
  <si>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</si>
  <si>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</si>
  <si>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</si>
  <si>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</si>
  <si>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</si>
  <si>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</si>
  <si>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</si>
  <si>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</si>
  <si>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</si>
  <si>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</si>
  <si>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</si>
  <si>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</si>
  <si>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</si>
  <si>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</si>
  <si>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</si>
  <si>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</si>
  <si>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</si>
  <si>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</si>
  <si>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</si>
  <si>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</si>
  <si>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</si>
  <si>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</si>
  <si>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</si>
  <si>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</si>
  <si>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</si>
  <si>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</si>
  <si>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</si>
  <si>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</si>
  <si>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</si>
  <si>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</si>
  <si>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</si>
  <si>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</si>
  <si>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</si>
  <si>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</si>
  <si>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</si>
  <si>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</si>
  <si>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</si>
  <si>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</si>
  <si>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</si>
  <si>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</si>
  <si>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</si>
  <si>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</si>
  <si>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</si>
  <si>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</si>
  <si>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</si>
  <si>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</si>
  <si>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</si>
  <si>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</si>
  <si>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</si>
  <si>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</si>
  <si>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</si>
  <si>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</si>
  <si>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</si>
  <si>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</si>
  <si>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</si>
  <si>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</si>
  <si>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</si>
  <si>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</si>
  <si>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</si>
  <si>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</si>
  <si>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</si>
  <si>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</si>
  <si>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</si>
  <si>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</si>
  <si>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</si>
  <si>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</si>
  <si>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</si>
  <si>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</si>
  <si>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</si>
  <si>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</si>
  <si>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</si>
  <si>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</si>
  <si>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</si>
  <si>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</si>
  <si>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</si>
  <si>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</si>
  <si>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</si>
  <si>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</si>
  <si>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</si>
  <si>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</si>
  <si>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</si>
  <si>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</si>
  <si>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</si>
  <si>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</si>
  <si>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</si>
  <si>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</si>
  <si>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</si>
  <si>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</si>
  <si>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</si>
  <si>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</si>
  <si>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</si>
  <si>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</si>
  <si>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</si>
  <si>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</si>
  <si>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</si>
  <si>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</si>
  <si>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</si>
  <si>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</si>
  <si>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</si>
  <si>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</si>
  <si>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</si>
  <si>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</si>
  <si>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</si>
  <si>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</si>
  <si>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</si>
  <si>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</si>
  <si>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</si>
  <si>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</si>
  <si>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</si>
  <si>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</si>
  <si>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</si>
  <si>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</si>
  <si>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</si>
  <si>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</si>
  <si>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</si>
  <si>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</si>
  <si>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</si>
  <si>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</si>
  <si>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</si>
  <si>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</si>
  <si>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</si>
  <si>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</si>
  <si>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</si>
  <si>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</si>
  <si>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</si>
  <si>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</si>
  <si>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</si>
  <si>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</si>
  <si>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</si>
  <si>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</si>
  <si>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</si>
  <si>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</si>
  <si>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</si>
  <si>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</si>
  <si>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</si>
  <si>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</si>
  <si>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</si>
  <si>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</si>
  <si>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</si>
  <si>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</si>
  <si>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</si>
  <si>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</si>
  <si>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</si>
  <si>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</si>
  <si>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</si>
  <si>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</si>
  <si>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</si>
  <si>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</si>
  <si>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</si>
  <si>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</si>
  <si>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</si>
  <si>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</si>
  <si>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</si>
  <si>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</si>
  <si>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</si>
  <si>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</si>
  <si>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</si>
  <si>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</si>
  <si>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</si>
  <si>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</si>
  <si>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</si>
  <si>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</si>
  <si>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</si>
  <si>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</si>
  <si>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</si>
  <si>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</si>
  <si>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</si>
  <si>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</si>
  <si>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</si>
  <si>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</si>
  <si>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</si>
  <si>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</si>
  <si>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</si>
  <si>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</si>
  <si>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</si>
  <si>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</si>
  <si>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</si>
  <si>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</si>
  <si>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</si>
  <si>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</si>
  <si>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</si>
  <si>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</si>
  <si>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</si>
  <si>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</si>
  <si>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</si>
  <si>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</si>
  <si>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</si>
  <si>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</si>
  <si>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</si>
  <si>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</si>
  <si>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</si>
  <si>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</si>
  <si>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</si>
  <si>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</si>
  <si>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</si>
  <si>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</si>
  <si>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</si>
  <si>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</si>
  <si>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</si>
  <si>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</si>
  <si>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</si>
  <si>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</si>
  <si>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</si>
  <si>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</si>
  <si>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</si>
  <si>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</si>
  <si>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</si>
  <si>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</si>
  <si>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</si>
  <si>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</si>
  <si>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</si>
  <si>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</si>
  <si>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</si>
  <si>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</si>
  <si>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</si>
  <si>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</si>
  <si>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</si>
  <si>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</si>
  <si>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</si>
  <si>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</si>
  <si>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</si>
  <si>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</si>
  <si>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</si>
  <si>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</si>
  <si>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</si>
  <si>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</si>
  <si>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</si>
  <si>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</si>
  <si>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</si>
  <si>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</si>
  <si>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</si>
  <si>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</si>
  <si>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</si>
  <si>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</si>
  <si>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</si>
  <si>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</si>
  <si>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</si>
  <si>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</si>
  <si>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</si>
  <si>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</si>
  <si>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</si>
  <si>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</si>
  <si>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</si>
  <si>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</si>
  <si>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</si>
  <si>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</si>
  <si>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</si>
  <si>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</si>
  <si>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</si>
  <si>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</si>
  <si>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</si>
  <si>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</si>
  <si>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</si>
  <si>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</si>
  <si>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</si>
  <si>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</si>
  <si>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</si>
  <si>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</si>
  <si>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</si>
  <si>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</si>
  <si>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</si>
  <si>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</si>
  <si>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</si>
  <si>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</si>
  <si>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</si>
  <si>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</si>
  <si>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</si>
  <si>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</si>
  <si>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</si>
  <si>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</si>
  <si>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</si>
  <si>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</si>
  <si>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</si>
  <si>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</si>
  <si>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</si>
  <si>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</si>
  <si>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</si>
  <si>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</si>
  <si>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</si>
  <si>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</si>
  <si>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</si>
  <si>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</si>
  <si>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</si>
  <si>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</si>
  <si>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</si>
  <si>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</si>
  <si>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</si>
  <si>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</si>
  <si>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</si>
  <si>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</si>
  <si>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</si>
  <si>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</si>
  <si>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</si>
  <si>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</si>
  <si>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</si>
  <si>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</si>
  <si>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</si>
  <si>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</si>
  <si>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</si>
  <si>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</si>
  <si>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</si>
  <si>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</si>
  <si>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</si>
  <si>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</si>
  <si>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</si>
  <si>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</si>
  <si>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</si>
  <si>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</si>
  <si>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</si>
  <si>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</si>
  <si>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</si>
  <si>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</si>
  <si>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</si>
  <si>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</si>
  <si>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</si>
  <si>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</si>
  <si>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</si>
  <si>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</si>
  <si>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</si>
  <si>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</si>
  <si>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</si>
  <si>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</si>
  <si>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</si>
  <si>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</si>
  <si>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</si>
  <si>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</si>
  <si>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</si>
  <si>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</si>
  <si>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</si>
  <si>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</si>
  <si>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</si>
  <si>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</si>
  <si>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</si>
  <si>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</si>
  <si>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</si>
  <si>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</si>
  <si>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</si>
  <si>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</si>
  <si>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</si>
  <si>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</si>
  <si>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</si>
  <si>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</si>
  <si>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</si>
  <si>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</si>
  <si>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</si>
  <si>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</si>
  <si>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</si>
  <si>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</si>
  <si>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</si>
  <si>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</si>
  <si>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</si>
  <si>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</si>
  <si>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</si>
  <si>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</si>
  <si>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</si>
  <si>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</si>
  <si>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</si>
  <si>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</si>
  <si>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</si>
  <si>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</si>
  <si>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</si>
  <si>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</si>
  <si>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</si>
  <si>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</si>
  <si>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</si>
  <si>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</si>
  <si>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</si>
  <si>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</si>
  <si>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</si>
  <si>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</si>
  <si>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</si>
  <si>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</si>
  <si>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</si>
  <si>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</si>
  <si>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</si>
  <si>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</si>
  <si>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</si>
  <si>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</si>
  <si>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</si>
  <si>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</si>
  <si>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</si>
  <si>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</si>
  <si>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</si>
  <si>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</si>
  <si>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</si>
  <si>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</si>
  <si>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</si>
  <si>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</si>
  <si>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</si>
  <si>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</si>
  <si>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</si>
  <si>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</si>
  <si>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</si>
  <si>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</si>
  <si>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</si>
  <si>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</si>
  <si>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</si>
  <si>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</si>
  <si>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</si>
  <si>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</si>
  <si>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</si>
  <si>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</si>
  <si>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</si>
  <si>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</si>
  <si>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</si>
  <si>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</si>
  <si>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</si>
  <si>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</si>
  <si>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</si>
  <si>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</si>
  <si>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</si>
  <si>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</si>
  <si>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</si>
  <si>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</si>
  <si>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</si>
  <si>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</si>
  <si>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</si>
  <si>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</si>
  <si>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</si>
  <si>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</si>
  <si>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</si>
  <si>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</si>
  <si>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</si>
  <si>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</si>
  <si>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</si>
  <si>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</si>
  <si>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</si>
  <si>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</si>
  <si>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</si>
  <si>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</si>
  <si>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</si>
  <si>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</si>
  <si>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</si>
  <si>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</si>
  <si>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</si>
  <si>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</si>
  <si>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</si>
  <si>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</si>
  <si>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</si>
  <si>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</si>
  <si>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</si>
  <si>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</si>
  <si>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</si>
  <si>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</si>
  <si>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</si>
  <si>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</si>
  <si>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</si>
  <si>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</si>
  <si>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</si>
  <si>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</si>
  <si>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</si>
  <si>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</si>
  <si>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</si>
  <si>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</si>
  <si>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</si>
  <si>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</si>
  <si>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</si>
  <si>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</si>
  <si>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</si>
  <si>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</si>
  <si>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</si>
  <si>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</si>
  <si>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</si>
  <si>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</si>
  <si>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</si>
  <si>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</si>
  <si>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</si>
  <si>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</si>
  <si>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</si>
  <si>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</si>
  <si>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</si>
  <si>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</si>
  <si>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</si>
  <si>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</si>
  <si>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</si>
  <si>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</si>
  <si>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</si>
  <si>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</si>
  <si>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</si>
  <si>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</si>
  <si>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</si>
  <si>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</si>
  <si>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</si>
  <si>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</si>
  <si>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</si>
  <si>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</si>
  <si>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</si>
  <si>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</si>
  <si>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</si>
  <si>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</si>
  <si>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</si>
  <si>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</si>
  <si>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</si>
  <si>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</si>
  <si>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</si>
  <si>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</si>
  <si>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</si>
  <si>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</si>
  <si>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</si>
  <si>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</si>
  <si>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</si>
  <si>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</si>
  <si>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</si>
  <si>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</si>
  <si>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</si>
  <si>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</si>
  <si>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</si>
  <si>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</si>
  <si>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</si>
  <si>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</si>
  <si>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</si>
  <si>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</si>
  <si>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</si>
  <si>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</si>
  <si>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</si>
  <si>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</si>
  <si>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</si>
  <si>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</si>
  <si>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</si>
  <si>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</si>
  <si>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</si>
  <si>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</si>
  <si>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</si>
  <si>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</si>
  <si>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</si>
  <si>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</si>
  <si>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</si>
  <si>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</si>
  <si>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</si>
  <si>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</si>
  <si>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</si>
  <si>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</si>
  <si>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</si>
  <si>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</si>
  <si>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</si>
  <si>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</si>
  <si>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</si>
  <si>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</si>
  <si>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</si>
  <si>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</si>
  <si>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</si>
  <si>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</si>
  <si>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</si>
  <si>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</si>
  <si>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</si>
  <si>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</si>
  <si>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</si>
  <si>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</si>
  <si>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</si>
  <si>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</si>
  <si>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</si>
  <si>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</si>
  <si>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</si>
  <si>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</si>
  <si>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</si>
  <si>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</si>
  <si>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</si>
  <si>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</si>
  <si>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</si>
  <si>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</si>
  <si>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</si>
  <si>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</si>
  <si>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</si>
  <si>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</si>
  <si>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</si>
  <si>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</si>
  <si>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</si>
  <si>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</si>
  <si>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</si>
  <si>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</si>
  <si>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</si>
  <si>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</si>
  <si>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</si>
  <si>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</si>
  <si>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</si>
  <si>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</si>
  <si>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</si>
  <si>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</si>
  <si>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</si>
  <si>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</si>
  <si>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</si>
  <si>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</si>
  <si>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</si>
  <si>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</si>
  <si>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</si>
  <si>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</si>
  <si>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</si>
  <si>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</si>
  <si>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</si>
  <si>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</si>
  <si>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</si>
  <si>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</si>
  <si>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</si>
  <si>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</si>
  <si>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</si>
  <si>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</si>
  <si>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</si>
  <si>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</si>
  <si>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</si>
  <si>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</si>
  <si>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</si>
  <si>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</si>
  <si>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</si>
  <si>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</si>
  <si>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</si>
  <si>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</si>
  <si>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</si>
  <si>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</si>
  <si>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</si>
  <si>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</si>
  <si>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</si>
  <si>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</si>
  <si>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</si>
  <si>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</si>
  <si>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</si>
  <si>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</si>
  <si>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</si>
  <si>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</si>
  <si>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</si>
  <si>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</si>
  <si>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</si>
  <si>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</si>
  <si>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</si>
  <si>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</si>
  <si>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</si>
  <si>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</si>
  <si>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</si>
  <si>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</si>
  <si>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</si>
  <si>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</si>
  <si>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</si>
  <si>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</si>
  <si>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</si>
  <si>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</si>
  <si>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</si>
  <si>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</si>
  <si>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</si>
  <si>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</si>
  <si>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</si>
  <si>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</si>
  <si>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</si>
  <si>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</si>
  <si>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</si>
  <si>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</si>
  <si>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</si>
  <si>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</si>
  <si>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</si>
  <si>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</si>
  <si>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</si>
  <si>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</si>
  <si>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</si>
  <si>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</si>
  <si>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</si>
  <si>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</si>
  <si>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</si>
  <si>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</si>
  <si>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</si>
  <si>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</si>
  <si>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</si>
  <si>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</si>
  <si>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</si>
  <si>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</si>
  <si>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</si>
  <si>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</si>
  <si>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</si>
  <si>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</si>
  <si>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</si>
  <si>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</si>
  <si>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</si>
  <si>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</si>
  <si>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</si>
  <si>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</si>
  <si>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</si>
  <si>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</si>
  <si>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</si>
  <si>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</si>
  <si>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</si>
  <si>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</si>
  <si>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</si>
  <si>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</si>
  <si>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</si>
  <si>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</si>
  <si>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</si>
  <si>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</si>
  <si>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</si>
  <si>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</si>
  <si>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</si>
  <si>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</si>
  <si>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</si>
  <si>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</si>
  <si>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</si>
  <si>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</si>
  <si>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</si>
  <si>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</si>
  <si>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</si>
  <si>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</si>
  <si>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</si>
  <si>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</si>
  <si>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</si>
  <si>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</si>
  <si>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</si>
  <si>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</si>
  <si>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</si>
  <si>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</si>
  <si>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</si>
  <si>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</si>
  <si>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</si>
  <si>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</si>
  <si>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</si>
  <si>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</si>
  <si>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</si>
  <si>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</si>
  <si>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</si>
  <si>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</si>
  <si>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</si>
  <si>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</si>
  <si>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</si>
  <si>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</si>
  <si>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</si>
  <si>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</si>
  <si>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</si>
  <si>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</si>
  <si>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</si>
  <si>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</si>
  <si>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</si>
  <si>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</si>
  <si>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</si>
  <si>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</si>
  <si>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</si>
  <si>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</si>
  <si>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</si>
  <si>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</si>
  <si>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</si>
  <si>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</si>
  <si>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</si>
  <si>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</si>
  <si>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</si>
  <si>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</si>
  <si>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</si>
  <si>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</si>
  <si>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</si>
  <si>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</si>
  <si>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</si>
  <si>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</si>
  <si>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</si>
  <si>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</si>
  <si>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</si>
  <si>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</si>
  <si>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</si>
  <si>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</si>
  <si>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</si>
  <si>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</si>
  <si>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</si>
  <si>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</si>
  <si>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</si>
  <si>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</si>
  <si>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</si>
  <si>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</si>
  <si>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</si>
  <si>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</si>
  <si>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</si>
  <si>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</si>
  <si>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</si>
  <si>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</si>
  <si>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</si>
  <si>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</si>
  <si>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</si>
  <si>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</si>
  <si>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</si>
  <si>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</si>
  <si>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</si>
  <si>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</si>
  <si>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</si>
  <si>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</si>
  <si>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</si>
  <si>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</si>
  <si>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</si>
  <si>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</si>
  <si>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</si>
  <si>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</si>
  <si>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</si>
  <si>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</si>
  <si>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</si>
  <si>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</si>
  <si>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</si>
  <si>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</si>
  <si>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</si>
  <si>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</si>
  <si>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</si>
  <si>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</si>
  <si>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</si>
  <si>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</si>
  <si>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</si>
  <si>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</si>
  <si>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</si>
  <si>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</si>
  <si>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</si>
  <si>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</si>
  <si>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</si>
  <si>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</si>
  <si>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</si>
  <si>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</si>
  <si>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</si>
  <si>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</si>
  <si>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</si>
  <si>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</si>
  <si>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</si>
  <si>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</si>
  <si>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</si>
  <si>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</si>
  <si>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</si>
  <si>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</si>
  <si>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</si>
  <si>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</si>
  <si>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</si>
  <si>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</si>
  <si>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</si>
  <si>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</si>
  <si>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</si>
  <si>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</si>
  <si>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</si>
  <si>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</si>
  <si>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</si>
  <si>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</si>
  <si>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</si>
  <si>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</si>
  <si>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</si>
  <si>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</si>
  <si>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</si>
  <si>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</si>
  <si>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</si>
  <si>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</si>
  <si>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</si>
  <si>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</si>
  <si>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</si>
  <si>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</si>
  <si>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</si>
  <si>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</si>
  <si>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</si>
  <si>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</si>
  <si>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</si>
  <si>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</si>
  <si>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</si>
  <si>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</si>
  <si>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</si>
  <si>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</si>
  <si>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</si>
  <si>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</si>
  <si>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</si>
  <si>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</si>
  <si>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</si>
  <si>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</si>
  <si>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</si>
  <si>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</si>
  <si>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</si>
  <si>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</si>
  <si>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</si>
  <si>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</si>
  <si>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</si>
  <si>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</si>
  <si>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</si>
  <si>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</si>
  <si>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</si>
  <si>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</si>
  <si>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</si>
  <si>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</si>
  <si>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</si>
  <si>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</si>
  <si>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</si>
  <si>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</si>
  <si>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</si>
  <si>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</si>
  <si>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</si>
  <si>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</si>
  <si>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</si>
  <si>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</si>
  <si>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</si>
  <si>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</si>
  <si>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</si>
  <si>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</si>
  <si>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</si>
  <si>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</si>
  <si>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</si>
  <si>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</si>
  <si>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</si>
  <si>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</si>
  <si>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</si>
  <si>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</si>
  <si>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</si>
  <si>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</si>
  <si>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</si>
  <si>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</si>
  <si>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</si>
  <si>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</si>
  <si>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</si>
  <si>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</si>
  <si>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</si>
  <si>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</si>
  <si>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</si>
  <si>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</si>
  <si>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</si>
  <si>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</si>
  <si>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</si>
  <si>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</si>
  <si>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</si>
  <si>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</si>
  <si>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</si>
  <si>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</si>
  <si>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</si>
  <si>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</si>
  <si>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</si>
  <si>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</si>
  <si>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</si>
  <si>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</si>
  <si>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</si>
  <si>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</si>
  <si>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</si>
  <si>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</si>
  <si>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</si>
  <si>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</si>
  <si>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</si>
  <si>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</si>
  <si>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</si>
  <si>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</si>
  <si>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</si>
  <si>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</si>
  <si>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</si>
  <si>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</si>
  <si>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</si>
  <si>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</si>
  <si>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</si>
  <si>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</si>
  <si>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</si>
  <si>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</si>
  <si>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</si>
  <si>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</si>
  <si>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</si>
  <si>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</si>
  <si>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</si>
  <si>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</si>
  <si>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</si>
  <si>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</si>
  <si>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</si>
  <si>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</si>
  <si>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</si>
  <si>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</si>
  <si>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</si>
  <si>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</si>
  <si>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</si>
  <si>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</si>
  <si>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</si>
  <si>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</si>
  <si>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</si>
  <si>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</si>
  <si>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</si>
  <si>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</si>
  <si>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</si>
  <si>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</si>
  <si>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</si>
  <si>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</si>
  <si>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</si>
  <si>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</si>
  <si>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</si>
  <si>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</si>
  <si>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</si>
  <si>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</si>
  <si>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</si>
  <si>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</si>
  <si>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</si>
  <si>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</si>
  <si>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</si>
  <si>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</si>
  <si>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</si>
  <si>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</si>
  <si>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</si>
  <si>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</si>
  <si>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</si>
  <si>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</si>
  <si>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</si>
  <si>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</si>
  <si>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</si>
  <si>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</si>
  <si>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</si>
  <si>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</si>
  <si>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</si>
  <si>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</si>
  <si>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</si>
  <si>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</si>
  <si>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</si>
  <si>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</si>
  <si>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</si>
  <si>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</si>
  <si>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</si>
  <si>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</si>
  <si>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</si>
  <si>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</si>
  <si>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</si>
  <si>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</si>
  <si>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</si>
  <si>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</si>
  <si>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</si>
  <si>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</si>
  <si>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</si>
  <si>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</si>
  <si>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</si>
  <si>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</si>
  <si>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</si>
  <si>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</si>
  <si>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</si>
  <si>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</si>
  <si>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</si>
  <si>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</si>
  <si>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</si>
  <si>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</si>
  <si>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</si>
  <si>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</si>
  <si>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</si>
  <si>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</si>
  <si>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</si>
  <si>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</si>
  <si>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</si>
  <si>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</si>
  <si>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</si>
  <si>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</si>
  <si>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</si>
  <si>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</si>
  <si>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</si>
  <si>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</si>
  <si>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</si>
  <si>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</si>
  <si>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</si>
  <si>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</si>
  <si>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</si>
  <si>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</si>
  <si>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</si>
  <si>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</si>
  <si>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</si>
  <si>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</si>
  <si>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</si>
  <si>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</si>
  <si>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</si>
  <si>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</si>
  <si>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</si>
  <si>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</si>
  <si>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</si>
  <si>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</si>
  <si>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</si>
  <si>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</si>
  <si>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</si>
  <si>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</si>
  <si>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</si>
  <si>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</si>
  <si>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</si>
  <si>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</si>
  <si>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</si>
  <si>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</si>
  <si>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</si>
  <si>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</si>
  <si>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</si>
  <si>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</si>
  <si>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</si>
  <si>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</si>
  <si>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</si>
  <si>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</si>
  <si>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</si>
  <si>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</si>
  <si>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</si>
  <si>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</si>
  <si>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</si>
  <si>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</si>
  <si>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</si>
  <si>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</si>
  <si>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</si>
  <si>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</si>
  <si>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</si>
  <si>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</si>
  <si>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</si>
  <si>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</si>
  <si>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</si>
  <si>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</si>
  <si>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</si>
  <si>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</si>
  <si>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</si>
  <si>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</si>
  <si>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</si>
  <si>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</si>
  <si>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</si>
  <si>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</si>
  <si>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</si>
  <si>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</si>
  <si>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</si>
  <si>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</si>
  <si>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</si>
  <si>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</si>
  <si>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</si>
  <si>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</si>
  <si>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</si>
  <si>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</si>
  <si>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</si>
  <si>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</si>
  <si>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</si>
  <si>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</si>
  <si>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</si>
  <si>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</si>
  <si>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</si>
  <si>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</si>
  <si>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</si>
  <si>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</si>
  <si>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</si>
  <si>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</si>
  <si>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</si>
  <si>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</si>
  <si>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</si>
  <si>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</si>
  <si>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</si>
  <si>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</si>
  <si>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</si>
  <si>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</si>
  <si>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</si>
  <si>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</si>
  <si>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</si>
  <si>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</si>
  <si>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</si>
  <si>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</si>
  <si>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</si>
  <si>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</si>
  <si>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</si>
  <si>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</si>
  <si>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</si>
  <si>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</si>
  <si>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</si>
  <si>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</si>
  <si>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</si>
  <si>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</si>
  <si>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</si>
  <si>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</si>
  <si>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</si>
  <si>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</si>
  <si>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</si>
  <si>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</si>
  <si>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</si>
  <si>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</si>
  <si>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</si>
  <si>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</si>
  <si>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</si>
  <si>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</si>
  <si>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</si>
  <si>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</si>
  <si>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</si>
  <si>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</si>
  <si>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</si>
  <si>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</si>
  <si>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</si>
  <si>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</si>
  <si>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</si>
  <si>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</si>
  <si>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</si>
  <si>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</si>
  <si>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</si>
  <si>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</si>
  <si>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</si>
  <si>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</si>
  <si>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</si>
  <si>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</si>
  <si>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</si>
  <si>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</si>
  <si>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</si>
  <si>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</si>
  <si>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</si>
  <si>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</si>
  <si>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</si>
  <si>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</si>
  <si>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</si>
  <si>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</si>
  <si>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</si>
  <si>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</si>
  <si>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</si>
  <si>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</si>
  <si>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</si>
  <si>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</si>
  <si>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</si>
  <si>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</si>
  <si>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</si>
  <si>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</si>
  <si>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</si>
  <si>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</si>
  <si>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</si>
  <si>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</si>
  <si>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</si>
  <si>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</si>
  <si>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</si>
  <si>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</si>
  <si>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</si>
  <si>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</si>
  <si>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</si>
  <si>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</si>
  <si>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</si>
  <si>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</si>
  <si>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</si>
  <si>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</si>
  <si>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</si>
  <si>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</si>
  <si>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</si>
  <si>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</si>
  <si>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</si>
  <si>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</si>
  <si>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</si>
  <si>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</si>
  <si>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</si>
  <si>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</si>
  <si>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</si>
  <si>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</si>
  <si>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</si>
  <si>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</si>
  <si>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</si>
  <si>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</si>
  <si>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</si>
  <si>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</si>
  <si>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</si>
  <si>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</si>
  <si>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</si>
  <si>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</si>
  <si>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</si>
  <si>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</si>
  <si>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</si>
  <si>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</si>
  <si>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</si>
  <si>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</si>
  <si>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</si>
  <si>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</si>
  <si>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</si>
  <si>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</si>
  <si>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</si>
  <si>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</si>
  <si>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</si>
  <si>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</si>
  <si>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</si>
  <si>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</si>
  <si>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</si>
  <si>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</si>
  <si>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</si>
  <si>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</si>
  <si>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</si>
  <si>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</si>
  <si>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</si>
  <si>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</si>
  <si>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</si>
  <si>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</si>
  <si>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</si>
  <si>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</si>
  <si>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</si>
  <si>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</si>
  <si>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</si>
  <si>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</si>
  <si>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</si>
  <si>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</si>
  <si>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</si>
  <si>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</si>
  <si>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</si>
  <si>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</si>
  <si>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</si>
  <si>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</si>
  <si>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</si>
  <si>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</si>
  <si>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</si>
  <si>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</si>
  <si>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</si>
  <si>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</si>
  <si>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</si>
  <si>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</si>
  <si>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</si>
  <si>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</si>
  <si>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</si>
  <si>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</si>
  <si>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</si>
  <si>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</si>
  <si>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</si>
  <si>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</si>
  <si>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</si>
  <si>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</si>
  <si>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</si>
  <si>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</si>
  <si>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</si>
  <si>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</si>
  <si>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</si>
  <si>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</si>
  <si>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</si>
  <si>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</si>
  <si>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</si>
  <si>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</si>
  <si>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</si>
  <si>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</si>
  <si>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</si>
  <si>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</si>
  <si>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</si>
  <si>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</si>
  <si>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</si>
  <si>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</si>
  <si>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</si>
  <si>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</si>
  <si>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</si>
  <si>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</si>
  <si>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</si>
  <si>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</si>
  <si>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</si>
  <si>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</si>
  <si>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</si>
  <si>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</si>
  <si>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</si>
  <si>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</si>
  <si>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</si>
  <si>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</si>
  <si>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</si>
  <si>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</si>
  <si>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</si>
  <si>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</si>
  <si>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</si>
  <si>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</si>
  <si>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</si>
  <si>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</si>
  <si>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</si>
  <si>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</si>
  <si>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</si>
  <si>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</si>
  <si>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</si>
  <si>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</si>
  <si>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</si>
  <si>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</si>
  <si>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</si>
  <si>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</si>
  <si>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</si>
  <si>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</si>
  <si>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</si>
  <si>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</si>
  <si>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</si>
  <si>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</si>
  <si>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</si>
  <si>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</si>
  <si>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</si>
  <si>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</si>
  <si>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</si>
  <si>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</si>
  <si>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</si>
  <si>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</si>
  <si>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</si>
  <si>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</si>
  <si>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</si>
  <si>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</si>
  <si>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</si>
  <si>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</si>
  <si>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</si>
  <si>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</si>
  <si>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</si>
  <si>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</si>
  <si>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</si>
  <si>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</si>
  <si>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</si>
  <si>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</si>
  <si>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</si>
  <si>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</si>
  <si>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</si>
  <si>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</si>
  <si>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</si>
  <si>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</si>
  <si>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</si>
  <si>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</si>
  <si>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</si>
  <si>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</si>
  <si>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</si>
  <si>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</si>
  <si>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</si>
  <si>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</si>
  <si>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</si>
  <si>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</si>
  <si>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</si>
  <si>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</si>
  <si>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</si>
  <si>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</si>
  <si>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</si>
  <si>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</si>
  <si>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</si>
  <si>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</si>
  <si>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</si>
  <si>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</si>
  <si>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</si>
  <si>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</si>
  <si>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</si>
  <si>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</si>
  <si>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</si>
  <si>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</si>
  <si>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</si>
  <si>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</si>
  <si>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</si>
  <si>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</si>
  <si>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</si>
  <si>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</si>
  <si>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</si>
  <si>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</si>
  <si>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</si>
  <si>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</si>
  <si>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</si>
  <si>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</si>
  <si>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</si>
  <si>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</si>
  <si>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</si>
  <si>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</si>
  <si>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</si>
  <si>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</si>
  <si>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</si>
  <si>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</si>
  <si>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</si>
  <si>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</si>
  <si>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</si>
  <si>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</si>
  <si>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</si>
  <si>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</si>
  <si>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</si>
  <si>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</si>
  <si>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</si>
  <si>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</si>
  <si>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</si>
  <si>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</si>
  <si>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</si>
  <si>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</si>
  <si>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</si>
  <si>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</si>
  <si>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</si>
  <si>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</si>
  <si>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</si>
  <si>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</si>
  <si>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</si>
  <si>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</si>
  <si>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</si>
  <si>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</si>
  <si>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</si>
  <si>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</si>
  <si>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</si>
  <si>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</si>
  <si>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</si>
  <si>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</si>
  <si>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</si>
  <si>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</si>
  <si>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</si>
  <si>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</si>
  <si>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</si>
  <si>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</si>
  <si>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</si>
  <si>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</si>
  <si>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</si>
  <si>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</si>
  <si>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</si>
  <si>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</si>
  <si>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</si>
  <si>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</si>
  <si>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</si>
  <si>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</si>
  <si>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</si>
  <si>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</si>
  <si>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</si>
  <si>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</si>
  <si>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</si>
  <si>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</si>
  <si>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</si>
  <si>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</si>
  <si>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</si>
  <si>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</si>
  <si>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</si>
  <si>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</si>
  <si>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</si>
  <si>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</si>
  <si>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</si>
  <si>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</si>
  <si>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</si>
  <si>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</si>
  <si>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</si>
  <si>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</si>
  <si>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</si>
  <si>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</si>
  <si>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</si>
  <si>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</si>
  <si>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</si>
  <si>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</si>
  <si>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</si>
  <si>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</si>
  <si>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</si>
  <si>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</si>
  <si>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</si>
  <si>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</si>
  <si>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</si>
  <si>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</si>
  <si>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</si>
  <si>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</si>
  <si>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</si>
  <si>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</si>
  <si>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</si>
  <si>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</si>
  <si>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</si>
  <si>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</si>
  <si>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</si>
  <si>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</si>
  <si>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</si>
  <si>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</si>
  <si>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</si>
  <si>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</si>
  <si>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</si>
  <si>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</si>
  <si>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</si>
  <si>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</si>
  <si>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</si>
  <si>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</si>
  <si>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</si>
  <si>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</si>
  <si>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</si>
  <si>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</si>
  <si>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</si>
  <si>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</si>
  <si>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</si>
  <si>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</si>
  <si>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</si>
  <si>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</si>
  <si>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</si>
  <si>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</si>
  <si>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</si>
  <si>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</si>
  <si>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</si>
  <si>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</si>
  <si>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</si>
  <si>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</si>
  <si>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</si>
  <si>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</si>
  <si>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</si>
  <si>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</si>
  <si>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</si>
  <si>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</si>
  <si>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</si>
  <si>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</si>
  <si>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</si>
  <si>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</si>
  <si>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</si>
  <si>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</si>
  <si>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</si>
  <si>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</si>
  <si>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</si>
  <si>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</si>
  <si>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</si>
  <si>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</si>
  <si>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</si>
  <si>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</si>
  <si>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</si>
  <si>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</si>
  <si>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</si>
  <si>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</si>
  <si>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</si>
  <si>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</si>
  <si>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</si>
  <si>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</si>
  <si>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</si>
  <si>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</si>
  <si>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</si>
  <si>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</si>
  <si>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</si>
  <si>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</si>
  <si>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</si>
  <si>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</si>
  <si>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</si>
  <si>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</si>
  <si>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</si>
  <si>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</si>
  <si>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</si>
  <si>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</si>
  <si>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</si>
  <si>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</si>
  <si>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</si>
  <si>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</si>
  <si>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</si>
  <si>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</si>
  <si>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</si>
  <si>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</si>
  <si>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</si>
  <si>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</si>
  <si>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</si>
  <si>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</si>
  <si>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</si>
  <si>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</si>
  <si>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</si>
  <si>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</si>
  <si>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</si>
  <si>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</si>
  <si>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</si>
  <si>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</si>
  <si>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</si>
  <si>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</si>
  <si>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</si>
  <si>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</si>
  <si>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</si>
  <si>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</si>
  <si>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</si>
  <si>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</si>
  <si>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</si>
  <si>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</si>
  <si>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</si>
  <si>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</si>
  <si>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</si>
  <si>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</si>
  <si>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</si>
  <si>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</si>
  <si>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</si>
  <si>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</si>
  <si>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</si>
  <si>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</si>
  <si>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</si>
  <si>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</si>
  <si>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</si>
  <si>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</si>
  <si>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</si>
  <si>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</si>
  <si>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</si>
  <si>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</si>
  <si>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</si>
  <si>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</si>
  <si>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</si>
  <si>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</si>
  <si>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</si>
  <si>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</si>
  <si>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</si>
  <si>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</si>
  <si>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</si>
  <si>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</si>
  <si>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</si>
  <si>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</si>
  <si>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</si>
  <si>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</si>
  <si>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</si>
  <si>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</si>
  <si>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</si>
  <si>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</si>
  <si>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</si>
  <si>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</si>
  <si>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</si>
  <si>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</si>
  <si>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</si>
  <si>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</si>
  <si>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</si>
  <si>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</si>
  <si>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</si>
  <si>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</si>
  <si>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</si>
  <si>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</si>
  <si>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</si>
  <si>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</si>
  <si>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</si>
  <si>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</si>
  <si>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</si>
  <si>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</si>
  <si>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</si>
  <si>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</si>
  <si>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</si>
  <si>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</si>
  <si>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</si>
  <si>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</si>
  <si>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</si>
  <si>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</si>
  <si>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</si>
  <si>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</si>
  <si>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</si>
  <si>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</si>
  <si>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</si>
  <si>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</si>
  <si>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</si>
  <si>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</si>
  <si>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</si>
  <si>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</si>
  <si>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</si>
  <si>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</si>
  <si>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</si>
  <si>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</si>
  <si>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</si>
  <si>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</si>
  <si>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</si>
  <si>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</si>
  <si>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</si>
  <si>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</si>
  <si>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</si>
  <si>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</si>
  <si>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</si>
  <si>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</si>
  <si>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</si>
  <si>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</si>
  <si>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</si>
  <si>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</si>
  <si>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</si>
  <si>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</si>
  <si>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</si>
  <si>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</si>
  <si>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</si>
  <si>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</si>
  <si>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</si>
  <si>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</si>
  <si>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</si>
  <si>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</si>
  <si>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</si>
  <si>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</si>
  <si>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</si>
  <si>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</si>
  <si>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</si>
  <si>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</si>
  <si>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</si>
  <si>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</si>
  <si>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</si>
  <si>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</si>
  <si>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</si>
  <si>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</si>
  <si>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</si>
  <si>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</si>
  <si>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</si>
  <si>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</si>
  <si>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</si>
  <si>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</si>
  <si>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</si>
  <si>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</si>
  <si>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</si>
  <si>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</si>
  <si>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</si>
  <si>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</si>
  <si>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</si>
  <si>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</si>
  <si>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</si>
  <si>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</si>
  <si>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</si>
  <si>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</si>
  <si>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</si>
  <si>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</si>
  <si>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</si>
  <si>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</si>
  <si>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</si>
  <si>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</si>
  <si>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</si>
  <si>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</si>
  <si>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</si>
  <si>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</si>
  <si>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</si>
  <si>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</si>
  <si>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</si>
  <si>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</si>
  <si>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</si>
  <si>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</si>
  <si>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</si>
  <si>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</si>
  <si>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</si>
  <si>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</si>
  <si>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</si>
  <si>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</si>
  <si>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</si>
  <si>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</si>
  <si>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</si>
  <si>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</si>
  <si>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</si>
  <si>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</si>
  <si>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</si>
  <si>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</si>
  <si>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</si>
  <si>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</si>
  <si>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</si>
  <si>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</si>
  <si>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</si>
  <si>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</si>
  <si>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</si>
  <si>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</si>
  <si>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</si>
  <si>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</si>
  <si>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</si>
  <si>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</si>
  <si>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</si>
  <si>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</si>
  <si>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</si>
  <si>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</si>
  <si>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</si>
  <si>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</si>
  <si>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</si>
  <si>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</si>
  <si>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</si>
  <si>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</si>
  <si>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</si>
  <si>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</si>
  <si>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</si>
  <si>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</si>
  <si>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</si>
  <si>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</si>
  <si>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</si>
  <si>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</si>
  <si>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</si>
  <si>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</si>
  <si>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</si>
  <si>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</si>
  <si>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</si>
  <si>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</si>
  <si>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</si>
  <si>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</si>
  <si>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</si>
  <si>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</si>
  <si>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</si>
  <si>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</si>
  <si>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</si>
  <si>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</si>
  <si>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</si>
  <si>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</si>
  <si>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</si>
  <si>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</si>
  <si>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</si>
  <si>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</si>
  <si>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</si>
  <si>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</si>
  <si>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</si>
  <si>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</si>
  <si>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</si>
  <si>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</si>
  <si>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</si>
  <si>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</si>
  <si>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</si>
  <si>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</si>
  <si>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</si>
  <si>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</si>
  <si>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</si>
  <si>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</si>
  <si>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</si>
  <si>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</si>
  <si>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</si>
  <si>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</si>
  <si>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</si>
  <si>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</si>
  <si>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</si>
  <si>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</si>
  <si>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</si>
  <si>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</si>
  <si>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</si>
  <si>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</si>
  <si>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</si>
  <si>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</si>
  <si>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</si>
  <si>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</si>
  <si>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</si>
  <si>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</si>
  <si>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</si>
  <si>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</si>
  <si>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</si>
  <si>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</si>
  <si>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</si>
  <si>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</si>
  <si>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</si>
  <si>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</si>
  <si>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</si>
  <si>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</si>
  <si>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</si>
  <si>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</si>
  <si>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</si>
  <si>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</si>
  <si>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</si>
  <si>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</si>
  <si>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</si>
  <si>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</si>
  <si>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</si>
  <si>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</si>
  <si>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</si>
  <si>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</si>
  <si>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</si>
  <si>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</si>
  <si>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</si>
  <si>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</si>
  <si>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</si>
  <si>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</si>
  <si>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</si>
  <si>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</si>
  <si>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</si>
  <si>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</si>
  <si>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</si>
  <si>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</si>
  <si>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</si>
  <si>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</si>
  <si>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</si>
  <si>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</si>
  <si>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</si>
  <si>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</si>
  <si>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</si>
  <si>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</si>
  <si>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</si>
  <si>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</si>
  <si>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</si>
  <si>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</si>
  <si>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</si>
  <si>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</si>
  <si>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</si>
  <si>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</si>
  <si>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</si>
  <si>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</si>
  <si>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</si>
  <si>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</si>
  <si>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</si>
  <si>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</si>
  <si>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</si>
  <si>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</si>
  <si>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</si>
  <si>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</si>
  <si>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</si>
  <si>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</si>
  <si>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</si>
  <si>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</si>
  <si>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</si>
  <si>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</si>
  <si>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</si>
  <si>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</si>
  <si>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</si>
  <si>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</si>
  <si>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</si>
  <si>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</si>
  <si>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</si>
  <si>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</si>
  <si>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</si>
  <si>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</si>
  <si>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</si>
  <si>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</si>
  <si>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</si>
  <si>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</si>
  <si>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</si>
  <si>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</si>
  <si>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</si>
  <si>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</si>
  <si>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</si>
  <si>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</si>
  <si>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</si>
  <si>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</si>
  <si>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</si>
  <si>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</si>
  <si>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</si>
  <si>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</si>
  <si>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</si>
  <si>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</si>
  <si>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</si>
  <si>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</si>
  <si>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</si>
  <si>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</si>
  <si>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</si>
  <si>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</si>
  <si>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</si>
  <si>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</si>
  <si>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</si>
  <si>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</si>
  <si>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</si>
  <si>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</si>
  <si>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</si>
  <si>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</si>
  <si>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</si>
  <si>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</si>
  <si>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</si>
  <si>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</si>
  <si>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</si>
  <si>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</si>
  <si>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</si>
  <si>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</si>
  <si>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</si>
  <si>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</si>
  <si>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</si>
  <si>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</si>
  <si>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</si>
  <si>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</si>
  <si>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</si>
  <si>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</si>
  <si>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</si>
  <si>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</si>
  <si>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</si>
  <si>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</si>
  <si>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</si>
  <si>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</si>
  <si>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</si>
  <si>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</si>
  <si>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</si>
  <si>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</si>
  <si>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</si>
  <si>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</si>
  <si>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</si>
  <si>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</si>
  <si>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</si>
  <si>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</si>
  <si>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</si>
  <si>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</si>
  <si>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</si>
  <si>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</si>
  <si>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</si>
  <si>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</si>
  <si>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</si>
  <si>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</si>
  <si>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</si>
  <si>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</si>
  <si>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</si>
  <si>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</si>
  <si>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</si>
  <si>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</si>
  <si>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</si>
  <si>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</si>
  <si>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</si>
  <si>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</si>
  <si>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</si>
  <si>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</si>
  <si>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</si>
  <si>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</si>
  <si>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</si>
  <si>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</si>
  <si>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</si>
  <si>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</si>
  <si>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</si>
  <si>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</si>
  <si>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</si>
  <si>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</si>
  <si>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</si>
  <si>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</si>
  <si>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</si>
  <si>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</si>
  <si>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</si>
  <si>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</si>
  <si>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</si>
  <si>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</si>
  <si>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</si>
  <si>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</si>
  <si>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</si>
  <si>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</si>
  <si>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</si>
  <si>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</si>
  <si>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</si>
  <si>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</si>
  <si>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</si>
  <si>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</si>
  <si>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</si>
  <si>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</si>
  <si>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</si>
  <si>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</si>
  <si>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</si>
  <si>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</si>
  <si>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</si>
  <si>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</si>
  <si>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</si>
  <si>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</si>
  <si>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</si>
  <si>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</si>
  <si>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</si>
  <si>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</si>
  <si>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</si>
  <si>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</si>
  <si>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</si>
  <si>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</si>
  <si>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</si>
  <si>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</si>
  <si>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</si>
  <si>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</si>
  <si>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</si>
  <si>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</si>
  <si>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</si>
  <si>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</si>
  <si>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</si>
  <si>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</si>
  <si>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</si>
  <si>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</si>
  <si>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</si>
  <si>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</si>
  <si>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</si>
  <si>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</si>
  <si>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</si>
  <si>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</si>
  <si>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</si>
  <si>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</si>
  <si>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</si>
  <si>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</si>
  <si>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</si>
  <si>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</si>
  <si>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</si>
  <si>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</si>
  <si>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</si>
  <si>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</si>
  <si>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</si>
  <si>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</si>
  <si>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</si>
  <si>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</si>
  <si>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</si>
  <si>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</si>
  <si>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</si>
  <si>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</si>
  <si>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</si>
  <si>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</si>
  <si>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</si>
  <si>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</si>
  <si>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</si>
  <si>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</si>
  <si>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</si>
  <si>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</si>
  <si>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</si>
  <si>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</si>
  <si>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</si>
  <si>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</si>
  <si>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</si>
  <si>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</si>
  <si>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</si>
  <si>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</si>
  <si>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</si>
  <si>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</si>
  <si>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</si>
  <si>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</si>
  <si>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</si>
  <si>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</si>
  <si>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</si>
  <si>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</si>
  <si>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</si>
  <si>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</si>
  <si>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</si>
  <si>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</si>
  <si>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</si>
  <si>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</si>
  <si>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</si>
  <si>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</si>
  <si>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</si>
  <si>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</si>
  <si>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</si>
  <si>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</si>
  <si>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</si>
  <si>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</si>
  <si>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</si>
  <si>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</si>
  <si>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</si>
  <si>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</si>
  <si>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</si>
  <si>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</si>
  <si>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</si>
  <si>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</si>
  <si>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</si>
  <si>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</si>
  <si>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</si>
  <si>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</si>
  <si>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</si>
  <si>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</si>
  <si>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</si>
  <si>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</si>
  <si>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</si>
  <si>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</si>
  <si>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</si>
  <si>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</si>
  <si>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</si>
  <si>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</si>
  <si>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</si>
  <si>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</si>
  <si>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</si>
  <si>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</si>
  <si>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</si>
  <si>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</si>
  <si>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</si>
  <si>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</si>
  <si>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</si>
  <si>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</si>
  <si>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</si>
  <si>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</si>
  <si>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</si>
  <si>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</si>
  <si>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</si>
  <si>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</si>
  <si>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</si>
  <si>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</si>
  <si>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</si>
  <si>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</si>
  <si>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</si>
  <si>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</si>
  <si>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</si>
  <si>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</si>
  <si>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</si>
  <si>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</si>
  <si>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</si>
  <si>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</si>
  <si>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</si>
  <si>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</si>
  <si>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</si>
  <si>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</si>
  <si>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</si>
  <si>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</si>
  <si>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</si>
  <si>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</si>
  <si>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</si>
  <si>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</si>
  <si>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</si>
  <si>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</si>
  <si>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</si>
  <si>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</si>
  <si>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</si>
  <si>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</si>
  <si>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</si>
  <si>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</si>
  <si>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</si>
  <si>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</si>
  <si>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</si>
  <si>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</si>
  <si>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</si>
  <si>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</si>
  <si>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</si>
  <si>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</si>
  <si>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</si>
  <si>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</si>
  <si>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</si>
  <si>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</si>
  <si>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</si>
  <si>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</si>
  <si>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</si>
  <si>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</si>
  <si>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</si>
  <si>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</si>
  <si>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</si>
  <si>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</si>
  <si>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</si>
  <si>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</si>
  <si>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</si>
  <si>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</si>
  <si>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</si>
  <si>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</si>
  <si>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</si>
  <si>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</si>
  <si>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</si>
  <si>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</si>
  <si>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</si>
  <si>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</si>
  <si>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</si>
  <si>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</si>
  <si>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</si>
  <si>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</si>
  <si>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</si>
  <si>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</si>
  <si>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</si>
  <si>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</si>
  <si>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</si>
  <si>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</si>
  <si>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</si>
  <si>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</si>
  <si>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</si>
  <si>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</si>
  <si>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</si>
  <si>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</si>
  <si>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</si>
  <si>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</si>
  <si>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</si>
  <si>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</si>
  <si>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</si>
  <si>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</si>
  <si>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</si>
  <si>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</si>
  <si>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</si>
  <si>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</si>
  <si>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</si>
  <si>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</si>
  <si>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</si>
  <si>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</si>
  <si>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</si>
  <si>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</si>
  <si>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</si>
  <si>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</si>
  <si>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</si>
  <si>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</si>
  <si>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</si>
  <si>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</si>
  <si>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</si>
  <si>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</si>
  <si>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</si>
  <si>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</si>
  <si>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</si>
  <si>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</si>
  <si>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</si>
  <si>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</si>
  <si>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</si>
  <si>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</si>
  <si>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</si>
  <si>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</si>
  <si>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</si>
  <si>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</si>
  <si>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</si>
  <si>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</si>
  <si>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</si>
  <si>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</si>
  <si>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</si>
  <si>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</si>
  <si>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</si>
  <si>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</si>
  <si>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</si>
  <si>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</si>
  <si>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</si>
  <si>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</si>
  <si>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</si>
  <si>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</si>
  <si>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</si>
  <si>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</si>
  <si>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</si>
  <si>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</si>
  <si>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</si>
  <si>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</si>
  <si>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</si>
  <si>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</si>
  <si>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</si>
  <si>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</si>
  <si>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</si>
  <si>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</si>
  <si>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</si>
  <si>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</si>
  <si>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</si>
  <si>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</si>
  <si>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</si>
  <si>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</si>
  <si>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</si>
  <si>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</si>
  <si>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</si>
  <si>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</si>
  <si>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</si>
  <si>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</si>
  <si>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</si>
  <si>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</si>
  <si>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</si>
  <si>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</si>
  <si>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</si>
  <si>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</si>
  <si>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</si>
  <si>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</si>
  <si>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</si>
  <si>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</si>
  <si>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</si>
  <si>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</si>
  <si>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</si>
  <si>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</si>
  <si>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</si>
  <si>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</si>
  <si>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</si>
  <si>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</si>
  <si>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</si>
  <si>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</si>
  <si>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</si>
  <si>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</si>
  <si>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</si>
  <si>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</si>
  <si>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</si>
  <si>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</si>
  <si>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</si>
  <si>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</si>
  <si>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</si>
  <si>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</si>
  <si>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</si>
  <si>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</si>
  <si>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</si>
  <si>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</si>
  <si>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</si>
  <si>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</si>
  <si>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</si>
  <si>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</si>
  <si>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</si>
  <si>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</si>
  <si>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</si>
  <si>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</si>
  <si>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</si>
  <si>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</si>
  <si>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</si>
  <si>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</si>
  <si>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</si>
  <si>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</si>
  <si>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</si>
  <si>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</si>
  <si>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</si>
  <si>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</si>
  <si>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</si>
  <si>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</si>
  <si>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</si>
  <si>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</si>
  <si>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</si>
  <si>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</si>
  <si>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</si>
  <si>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</si>
  <si>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</si>
  <si>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</si>
  <si>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</si>
  <si>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</si>
  <si>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</si>
  <si>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</si>
  <si>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</si>
  <si>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</si>
  <si>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</si>
  <si>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</si>
  <si>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</si>
  <si>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</si>
  <si>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</si>
  <si>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</si>
  <si>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</si>
  <si>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</si>
  <si>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</si>
  <si>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</si>
  <si>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</si>
  <si>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</si>
  <si>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</si>
  <si>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</si>
  <si>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</si>
  <si>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</si>
  <si>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</si>
  <si>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</si>
  <si>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</si>
  <si>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</si>
  <si>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</si>
  <si>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</si>
  <si>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</si>
  <si>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</si>
  <si>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</si>
  <si>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</si>
  <si>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</si>
  <si>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</si>
  <si>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</si>
  <si>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</si>
  <si>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</si>
  <si>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</si>
  <si>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</si>
  <si>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</si>
  <si>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</si>
  <si>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</si>
  <si>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</si>
  <si>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</si>
  <si>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</si>
  <si>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</si>
  <si>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</si>
  <si>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</si>
  <si>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</si>
  <si>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</si>
  <si>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</si>
  <si>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</si>
  <si>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</si>
  <si>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</si>
  <si>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</si>
  <si>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</si>
  <si>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</si>
  <si>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</si>
  <si>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</si>
  <si>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</si>
  <si>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</si>
  <si>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</si>
  <si>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</si>
  <si>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</si>
  <si>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</si>
  <si>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</si>
  <si>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</si>
  <si>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</si>
  <si>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</si>
  <si>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</si>
  <si>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</si>
  <si>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</si>
  <si>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</si>
  <si>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</si>
  <si>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</si>
  <si>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</si>
  <si>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</si>
  <si>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</si>
  <si>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</si>
  <si>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</si>
  <si>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</si>
  <si>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</si>
  <si>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</si>
  <si>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</si>
  <si>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</si>
  <si>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</si>
  <si>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</si>
  <si>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</si>
  <si>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</si>
  <si>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</si>
  <si>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</si>
  <si>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</si>
  <si>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</si>
  <si>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</si>
  <si>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</si>
  <si>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</si>
  <si>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</si>
  <si>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</si>
  <si>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</si>
  <si>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</si>
  <si>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</si>
  <si>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</si>
  <si>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</si>
  <si>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</si>
  <si>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</si>
  <si>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</si>
  <si>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</si>
  <si>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</si>
  <si>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</si>
  <si>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</si>
  <si>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</si>
  <si>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</si>
  <si>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</si>
  <si>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</si>
  <si>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</si>
  <si>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</si>
  <si>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</si>
  <si>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</si>
  <si>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</si>
  <si>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</si>
  <si>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</si>
  <si>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</si>
  <si>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</si>
  <si>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</si>
  <si>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</si>
  <si>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</si>
  <si>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</si>
  <si>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</si>
  <si>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</si>
  <si>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</si>
  <si>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</si>
  <si>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</si>
  <si>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</si>
  <si>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</si>
  <si>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</si>
  <si>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</si>
  <si>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</si>
  <si>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</si>
  <si>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</si>
  <si>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</si>
  <si>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</si>
  <si>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</si>
  <si>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</si>
  <si>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</si>
  <si>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</si>
  <si>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</si>
  <si>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</si>
  <si>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</si>
  <si>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</si>
  <si>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</si>
  <si>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</si>
  <si>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</si>
  <si>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</si>
  <si>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</si>
  <si>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</si>
  <si>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</si>
  <si>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</si>
  <si>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</si>
  <si>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</si>
  <si>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</si>
  <si>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</si>
  <si>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</si>
  <si>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</si>
  <si>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</si>
  <si>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</si>
  <si>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</si>
  <si>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</si>
  <si>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</si>
  <si>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</si>
  <si>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</si>
  <si>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</si>
  <si>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</si>
  <si>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</si>
  <si>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</si>
  <si>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</si>
  <si>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</si>
  <si>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</si>
  <si>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</si>
  <si>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</si>
  <si>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</si>
  <si>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</si>
  <si>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</si>
  <si>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</si>
  <si>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</si>
  <si>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</si>
  <si>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</si>
  <si>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</si>
  <si>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</si>
  <si>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</si>
  <si>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</si>
  <si>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</si>
  <si>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</si>
  <si>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</si>
  <si>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</si>
  <si>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</si>
  <si>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</si>
  <si>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</si>
  <si>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</si>
  <si>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</si>
  <si>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</si>
  <si>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</si>
  <si>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</si>
  <si>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</si>
  <si>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</si>
  <si>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</si>
  <si>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</si>
  <si>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</si>
  <si>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</si>
  <si>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</si>
  <si>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</si>
  <si>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</si>
  <si>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</si>
  <si>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</si>
  <si>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</si>
  <si>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</si>
  <si>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</si>
  <si>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</si>
  <si>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</si>
  <si>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</si>
  <si>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</si>
  <si>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</si>
  <si>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</si>
  <si>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</si>
  <si>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</si>
  <si>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</si>
  <si>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</si>
  <si>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</si>
  <si>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</si>
  <si>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</si>
  <si>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</si>
  <si>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</si>
  <si>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</si>
  <si>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</si>
  <si>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</si>
  <si>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</si>
  <si>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</si>
  <si>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</si>
  <si>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</si>
  <si>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</si>
  <si>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</si>
  <si>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</si>
  <si>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</si>
  <si>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</si>
  <si>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</si>
  <si>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</si>
  <si>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</si>
  <si>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</si>
  <si>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</si>
  <si>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</si>
  <si>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</si>
  <si>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</si>
  <si>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</si>
  <si>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</si>
  <si>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</si>
  <si>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</si>
  <si>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</si>
  <si>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</si>
  <si>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</si>
  <si>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</si>
  <si>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</si>
  <si>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</si>
  <si>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</si>
  <si>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</si>
  <si>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</si>
  <si>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</si>
  <si>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</si>
  <si>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</si>
  <si>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</si>
  <si>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</si>
  <si>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</si>
  <si>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</si>
  <si>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</si>
  <si>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</si>
  <si>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</si>
  <si>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</si>
  <si>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</si>
  <si>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</si>
  <si>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</si>
  <si>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</si>
  <si>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</si>
  <si>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</si>
  <si>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</si>
  <si>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</si>
  <si>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</si>
  <si>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</si>
  <si>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</si>
  <si>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</si>
  <si>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</si>
  <si>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</si>
  <si>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</si>
  <si>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</si>
  <si>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</si>
  <si>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</si>
  <si>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</si>
  <si>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</si>
  <si>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</si>
  <si>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</si>
  <si>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</si>
  <si>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</si>
  <si>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</si>
  <si>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</si>
  <si>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</si>
  <si>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</si>
  <si>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</si>
  <si>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</si>
  <si>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</si>
  <si>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</si>
  <si>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</si>
  <si>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</si>
  <si>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</si>
  <si>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</si>
  <si>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</si>
  <si>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</si>
  <si>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</si>
  <si>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</si>
  <si>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</si>
  <si>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</si>
  <si>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</si>
  <si>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</si>
  <si>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</si>
  <si>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</si>
  <si>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</si>
  <si>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</si>
  <si>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</si>
  <si>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</si>
  <si>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</si>
  <si>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</si>
  <si>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</si>
  <si>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</si>
  <si>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</si>
  <si>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</si>
  <si>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</si>
  <si>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</si>
  <si>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</si>
  <si>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</si>
  <si>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</si>
  <si>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</si>
  <si>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</si>
  <si>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</si>
  <si>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</si>
  <si>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</si>
  <si>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</si>
  <si>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</si>
  <si>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</si>
  <si>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</si>
  <si>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</si>
  <si>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</si>
  <si>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</si>
  <si>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</si>
  <si>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</si>
  <si>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</si>
  <si>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</si>
  <si>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</si>
  <si>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</si>
  <si>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</si>
  <si>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</si>
  <si>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</si>
  <si>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</si>
  <si>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</si>
  <si>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</si>
  <si>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</si>
  <si>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</si>
  <si>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</si>
  <si>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</si>
  <si>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</si>
  <si>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</si>
  <si>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</si>
  <si>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</si>
  <si>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</si>
  <si>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</si>
  <si>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</si>
  <si>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</si>
  <si>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</si>
  <si>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</si>
  <si>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</si>
  <si>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</si>
  <si>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</si>
  <si>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</si>
  <si>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</si>
  <si>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</si>
  <si>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</si>
  <si>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</si>
  <si>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</si>
  <si>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</si>
  <si>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</si>
  <si>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</si>
  <si>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</si>
  <si>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</si>
  <si>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</si>
  <si>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</si>
  <si>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</si>
  <si>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</si>
  <si>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</si>
  <si>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</si>
  <si>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</si>
  <si>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</si>
  <si>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</si>
  <si>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</si>
  <si>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</si>
  <si>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</si>
  <si>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</si>
  <si>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</si>
  <si>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</si>
  <si>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</si>
  <si>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</si>
  <si>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</si>
  <si>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</si>
  <si>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</si>
  <si>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</si>
  <si>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</si>
  <si>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</si>
  <si>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</si>
  <si>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</si>
  <si>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</si>
  <si>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</si>
  <si>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</si>
  <si>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</si>
  <si>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</si>
  <si>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</si>
  <si>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</si>
  <si>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</si>
  <si>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</si>
  <si>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</si>
  <si>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</si>
  <si>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</si>
  <si>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</si>
  <si>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</si>
  <si>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</si>
  <si>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</si>
  <si>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</si>
  <si>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</si>
  <si>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</si>
  <si>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</si>
  <si>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</si>
  <si>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</si>
  <si>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</si>
  <si>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</si>
  <si>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</si>
  <si>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</si>
  <si>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</si>
  <si>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</si>
  <si>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</si>
  <si>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</si>
  <si>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</si>
  <si>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</si>
  <si>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</si>
  <si>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</si>
  <si>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</si>
  <si>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</si>
  <si>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</si>
  <si>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</si>
  <si>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</si>
  <si>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</si>
  <si>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</si>
  <si>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</si>
  <si>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</si>
  <si>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</si>
  <si>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</si>
  <si>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</si>
  <si>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</si>
  <si>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</si>
  <si>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</si>
  <si>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</si>
  <si>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</si>
  <si>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</si>
  <si>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</si>
  <si>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</si>
  <si>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</si>
  <si>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</si>
  <si>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</si>
  <si>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</si>
  <si>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</si>
  <si>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</si>
  <si>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</si>
  <si>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</si>
  <si>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</si>
  <si>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</si>
  <si>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</si>
  <si>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</si>
  <si>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</si>
  <si>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</si>
  <si>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</si>
  <si>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</si>
  <si>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</si>
  <si>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</si>
  <si>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</si>
  <si>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</si>
  <si>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</si>
  <si>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</si>
  <si>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</si>
  <si>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</si>
  <si>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</si>
  <si>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</si>
  <si>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</si>
  <si>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</si>
  <si>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</si>
  <si>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</si>
  <si>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</si>
  <si>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</si>
  <si>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</si>
  <si>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</si>
  <si>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</si>
  <si>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</si>
  <si>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</si>
  <si>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</si>
  <si>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</si>
  <si>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</si>
  <si>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</si>
  <si>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</si>
  <si>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</si>
  <si>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</si>
  <si>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</si>
  <si>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</si>
  <si>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</si>
  <si>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</si>
  <si>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</si>
  <si>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</si>
  <si>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</si>
  <si>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</si>
  <si>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</si>
  <si>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</si>
  <si>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</si>
  <si>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</si>
  <si>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</si>
  <si>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</si>
  <si>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</si>
  <si>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</si>
  <si>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</si>
  <si>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</si>
  <si>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</si>
  <si>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</si>
  <si>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</si>
  <si>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</si>
  <si>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</si>
  <si>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</si>
  <si>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</si>
  <si>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</si>
  <si>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</si>
  <si>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</si>
  <si>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</si>
  <si>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</si>
  <si>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</si>
  <si>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</si>
  <si>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</si>
  <si>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</si>
  <si>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</si>
  <si>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</si>
  <si>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</si>
  <si>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</si>
  <si>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</si>
  <si>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</si>
  <si>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</si>
  <si>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</si>
  <si>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</si>
  <si>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</si>
  <si>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</si>
  <si>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</si>
  <si>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</si>
  <si>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</si>
  <si>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</si>
  <si>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</si>
  <si>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</si>
  <si>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</si>
  <si>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</si>
  <si>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</si>
  <si>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</si>
  <si>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</si>
  <si>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</si>
  <si>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</si>
  <si>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</si>
  <si>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</si>
  <si>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</si>
  <si>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</si>
  <si>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</si>
  <si>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</si>
  <si>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</si>
  <si>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</si>
  <si>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</si>
  <si>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</si>
  <si>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</si>
  <si>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</si>
  <si>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</si>
  <si>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</si>
  <si>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</si>
  <si>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</si>
  <si>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</si>
  <si>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</si>
  <si>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</si>
  <si>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</si>
  <si>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</si>
  <si>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</si>
  <si>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</si>
  <si>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</si>
  <si>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</si>
  <si>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</si>
  <si>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</si>
  <si>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</si>
  <si>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</si>
  <si>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</si>
  <si>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</si>
  <si>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</si>
  <si>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</si>
  <si>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</si>
  <si>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</si>
  <si>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</si>
  <si>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</si>
  <si>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</si>
  <si>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</si>
  <si>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</si>
  <si>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</si>
  <si>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</si>
  <si>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</si>
  <si>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</si>
  <si>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</si>
  <si>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</si>
  <si>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</si>
  <si>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</si>
  <si>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</si>
  <si>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</si>
  <si>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</si>
  <si>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</si>
  <si>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</si>
  <si>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</si>
  <si>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</si>
  <si>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</si>
  <si>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</si>
  <si>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</si>
  <si>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</si>
  <si>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</si>
  <si>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</si>
  <si>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</si>
  <si>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</si>
  <si>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</si>
  <si>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</si>
  <si>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</si>
  <si>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</si>
  <si>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</si>
  <si>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</si>
  <si>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</si>
  <si>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</si>
  <si>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</si>
  <si>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</si>
  <si>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</si>
  <si>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</si>
  <si>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</si>
  <si>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</si>
  <si>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</si>
  <si>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</si>
  <si>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</si>
  <si>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</si>
  <si>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</si>
  <si>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</si>
  <si>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</si>
  <si>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</si>
  <si>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</si>
  <si>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</si>
  <si>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</si>
  <si>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</si>
  <si>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</si>
  <si>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</si>
  <si>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</si>
  <si>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</si>
  <si>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</si>
  <si>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</si>
  <si>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</si>
  <si>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</si>
  <si>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</si>
  <si>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</si>
  <si>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</si>
  <si>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</si>
  <si>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</si>
  <si>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</si>
  <si>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</si>
  <si>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</si>
  <si>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</si>
  <si>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</si>
  <si>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</si>
  <si>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</si>
  <si>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</si>
  <si>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</si>
  <si>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</si>
  <si>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</si>
  <si>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</si>
  <si>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</si>
  <si>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</si>
  <si>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</si>
  <si>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</si>
  <si>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</si>
  <si>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</si>
  <si>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</si>
  <si>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</si>
  <si>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</si>
  <si>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</si>
  <si>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</si>
  <si>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</si>
  <si>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</si>
  <si>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</si>
  <si>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</si>
  <si>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</si>
  <si>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</si>
  <si>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</si>
  <si>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</si>
  <si>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</si>
  <si>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</si>
  <si>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</si>
  <si>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</si>
  <si>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</si>
  <si>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</si>
  <si>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</si>
  <si>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</si>
  <si>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</si>
  <si>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</si>
  <si>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</si>
  <si>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</si>
  <si>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</si>
  <si>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</si>
  <si>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</si>
  <si>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</si>
  <si>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</si>
  <si>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</si>
  <si>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</si>
  <si>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</si>
  <si>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</si>
  <si>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</si>
  <si>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</si>
  <si>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</si>
  <si>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</si>
  <si>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</si>
  <si>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</si>
  <si>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</si>
  <si>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</si>
  <si>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</si>
  <si>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</si>
  <si>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</si>
  <si>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</si>
  <si>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</si>
  <si>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</si>
  <si>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</si>
  <si>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</si>
  <si>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</si>
  <si>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</si>
  <si>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</si>
  <si>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</si>
  <si>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</si>
  <si>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</si>
  <si>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</si>
  <si>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</si>
  <si>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</si>
  <si>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</si>
  <si>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</si>
  <si>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</si>
  <si>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</si>
  <si>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</si>
  <si>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</si>
  <si>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</si>
  <si>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</si>
  <si>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</si>
  <si>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</si>
  <si>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</si>
  <si>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</si>
  <si>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</si>
  <si>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</si>
  <si>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</si>
  <si>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</si>
  <si>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</si>
  <si>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</si>
  <si>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</si>
  <si>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</si>
  <si>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</si>
  <si>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</si>
  <si>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</si>
  <si>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</si>
  <si>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</si>
  <si>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</si>
  <si>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</si>
  <si>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</si>
  <si>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</si>
  <si>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</si>
  <si>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</si>
  <si>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</si>
  <si>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</si>
  <si>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</si>
  <si>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</si>
  <si>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</si>
  <si>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</si>
  <si>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</si>
  <si>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</si>
  <si>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</si>
  <si>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</si>
  <si>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</si>
  <si>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</si>
  <si>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</si>
  <si>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</si>
  <si>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</si>
  <si>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</si>
  <si>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</si>
  <si>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</si>
  <si>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</si>
  <si>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</si>
  <si>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</si>
  <si>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</si>
  <si>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</si>
  <si>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</si>
  <si>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</si>
  <si>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</si>
  <si>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</si>
  <si>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</si>
  <si>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</si>
  <si>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</si>
  <si>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</si>
  <si>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</si>
  <si>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</si>
  <si>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</si>
  <si>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</si>
  <si>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</si>
  <si>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</si>
  <si>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</si>
  <si>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</si>
  <si>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</si>
  <si>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</si>
  <si>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</si>
  <si>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</si>
  <si>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</si>
  <si>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</si>
  <si>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</si>
  <si>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</si>
  <si>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</si>
  <si>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</si>
  <si>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</si>
  <si>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</si>
  <si>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</si>
  <si>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</si>
  <si>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</si>
  <si>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</si>
  <si>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</si>
  <si>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</si>
  <si>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</si>
  <si>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</si>
  <si>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</si>
  <si>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</si>
  <si>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</si>
  <si>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</si>
  <si>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</si>
  <si>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</si>
  <si>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</si>
  <si>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</si>
  <si>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</si>
  <si>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</si>
  <si>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</si>
  <si>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</si>
  <si>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</si>
  <si>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</si>
  <si>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</si>
  <si>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</si>
  <si>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</si>
  <si>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</si>
  <si>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</si>
  <si>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</si>
  <si>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</si>
  <si>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</si>
  <si>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</si>
  <si>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</si>
  <si>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</si>
  <si>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</si>
  <si>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</si>
  <si>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</si>
  <si>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</si>
  <si>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</si>
  <si>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</si>
  <si>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</si>
  <si>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</si>
  <si>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</si>
  <si>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</si>
  <si>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</si>
  <si>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</si>
  <si>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</si>
  <si>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</si>
  <si>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</si>
  <si>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</si>
  <si>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</si>
  <si>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</si>
  <si>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</si>
  <si>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</si>
  <si>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</si>
  <si>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</si>
  <si>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</si>
  <si>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</si>
  <si>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</si>
  <si>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</si>
  <si>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</si>
  <si>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</si>
  <si>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</si>
  <si>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</si>
  <si>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</si>
  <si>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</si>
  <si>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</si>
  <si>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</si>
  <si>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</si>
  <si>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</si>
  <si>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</si>
  <si>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</si>
  <si>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</si>
  <si>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</si>
  <si>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</si>
  <si>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</si>
  <si>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</si>
  <si>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</si>
  <si>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</si>
  <si>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</si>
  <si>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</si>
  <si>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</si>
  <si>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</si>
  <si>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</si>
  <si>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</si>
  <si>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</si>
  <si>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</si>
  <si>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</si>
  <si>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</si>
  <si>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</si>
  <si>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</si>
  <si>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</si>
  <si>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</si>
  <si>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</si>
  <si>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</si>
  <si>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</si>
  <si>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</si>
  <si>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</si>
  <si>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</si>
  <si>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</si>
  <si>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</si>
  <si>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</si>
  <si>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</si>
  <si>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</si>
  <si>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</si>
  <si>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</si>
  <si>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</si>
  <si>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</si>
  <si>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</si>
  <si>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</si>
  <si>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</si>
  <si>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</si>
  <si>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</si>
  <si>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</si>
  <si>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</si>
  <si>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</si>
  <si>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</si>
  <si>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</si>
  <si>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</si>
  <si>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</si>
  <si>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</si>
  <si>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</si>
  <si>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</si>
  <si>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</si>
  <si>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</si>
  <si>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</si>
  <si>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</si>
  <si>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</si>
  <si>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</si>
  <si>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</si>
  <si>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</si>
  <si>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</si>
  <si>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</si>
  <si>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</si>
  <si>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</si>
  <si>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</si>
  <si>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</si>
  <si>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</si>
  <si>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</si>
  <si>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</si>
  <si>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</si>
  <si>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</si>
  <si>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</si>
  <si>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</si>
  <si>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</si>
  <si>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</si>
  <si>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</si>
  <si>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</si>
  <si>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</si>
  <si>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</si>
  <si>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</si>
  <si>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</si>
  <si>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</si>
  <si>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</si>
  <si>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</si>
  <si>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</si>
  <si>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</si>
  <si>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</si>
  <si>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</si>
  <si>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</si>
  <si>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</si>
  <si>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</si>
  <si>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</si>
  <si>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</si>
  <si>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</si>
  <si>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</si>
  <si>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</si>
  <si>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</si>
  <si>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</si>
  <si>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</si>
  <si>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</si>
  <si>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</si>
  <si>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</si>
  <si>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</si>
  <si>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</si>
  <si>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</si>
  <si>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</si>
  <si>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</si>
  <si>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</si>
  <si>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</si>
  <si>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</si>
  <si>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</si>
  <si>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</si>
  <si>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</si>
  <si>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</si>
  <si>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</si>
  <si>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</si>
  <si>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</si>
  <si>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</si>
  <si>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</si>
  <si>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</si>
  <si>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</si>
  <si>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</si>
  <si>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</si>
  <si>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</si>
  <si>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</si>
  <si>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</si>
  <si>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</si>
  <si>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</si>
  <si>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</si>
  <si>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</si>
  <si>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</si>
  <si>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</si>
  <si>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</si>
  <si>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</si>
  <si>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</si>
  <si>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</si>
  <si>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</si>
  <si>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</si>
  <si>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</si>
  <si>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</si>
  <si>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</si>
  <si>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</si>
  <si>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</si>
  <si>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</si>
  <si>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</si>
  <si>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</si>
  <si>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</si>
  <si>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</si>
  <si>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</si>
  <si>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</si>
  <si>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</si>
  <si>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</si>
  <si>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</si>
  <si>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</si>
  <si>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</si>
  <si>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</si>
  <si>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</si>
  <si>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</si>
  <si>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</si>
  <si>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</si>
  <si>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</si>
  <si>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</si>
  <si>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</si>
  <si>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</si>
  <si>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</si>
  <si>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</si>
  <si>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</si>
  <si>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</si>
  <si>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</si>
  <si>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</si>
  <si>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</si>
  <si>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</si>
  <si>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</si>
  <si>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</si>
  <si>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</si>
  <si>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</si>
  <si>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</si>
  <si>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</si>
  <si>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</si>
  <si>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</si>
  <si>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</si>
  <si>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</si>
  <si>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</si>
  <si>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</si>
  <si>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</si>
  <si>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</si>
  <si>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</si>
  <si>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</si>
  <si>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</si>
  <si>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</si>
  <si>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</si>
  <si>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</si>
  <si>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</si>
  <si>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</si>
  <si>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</si>
  <si>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</si>
  <si>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</si>
  <si>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</si>
  <si>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</si>
  <si>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</si>
  <si>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</si>
  <si>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</si>
  <si>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</si>
  <si>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</si>
  <si>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</si>
  <si>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</si>
  <si>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</si>
  <si>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</si>
  <si>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</si>
  <si>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</si>
  <si>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</si>
  <si>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</si>
  <si>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</si>
  <si>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</si>
  <si>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</si>
  <si>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</si>
  <si>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</si>
  <si>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</si>
  <si>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</si>
  <si>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</si>
  <si>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</si>
  <si>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</si>
  <si>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</si>
  <si>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</si>
  <si>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</si>
  <si>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</si>
  <si>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</si>
  <si>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</si>
  <si>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</si>
  <si>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</si>
  <si>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</si>
  <si>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</si>
  <si>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</si>
  <si>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</si>
  <si>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</si>
  <si>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</si>
  <si>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</si>
  <si>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</si>
  <si>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</si>
  <si>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</si>
  <si>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</si>
  <si>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</si>
  <si>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</si>
  <si>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</si>
  <si>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</si>
  <si>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</si>
  <si>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</si>
  <si>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</si>
  <si>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</si>
  <si>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</si>
  <si>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</si>
  <si>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</si>
  <si>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</si>
  <si>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</si>
  <si>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</si>
  <si>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</si>
  <si>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</si>
  <si>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</si>
  <si>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</si>
  <si>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</si>
  <si>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</si>
  <si>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</si>
  <si>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</si>
  <si>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</si>
  <si>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</si>
  <si>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</si>
  <si>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</si>
  <si>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</si>
  <si>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</si>
  <si>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</si>
  <si>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</si>
  <si>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</si>
  <si>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</si>
  <si>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</si>
  <si>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</si>
  <si>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</si>
  <si>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</si>
  <si>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</si>
  <si>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</si>
  <si>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</si>
  <si>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</si>
  <si>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</si>
  <si>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</si>
  <si>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</si>
  <si>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</si>
  <si>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</si>
  <si>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</si>
  <si>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</si>
  <si>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</si>
  <si>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</si>
  <si>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</si>
  <si>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</si>
  <si>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</si>
  <si>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</si>
  <si>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</si>
  <si>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</si>
  <si>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</si>
  <si>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</si>
  <si>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</si>
  <si>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</si>
  <si>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</si>
  <si>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</si>
  <si>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</si>
  <si>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</si>
  <si>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</si>
  <si>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</si>
  <si>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</si>
  <si>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</si>
  <si>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</si>
  <si>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</si>
  <si>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</si>
  <si>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</si>
  <si>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</si>
  <si>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</si>
  <si>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</si>
  <si>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</si>
  <si>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</si>
  <si>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</si>
  <si>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</si>
  <si>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</si>
  <si>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</si>
  <si>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</si>
  <si>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</si>
  <si>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</si>
  <si>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</si>
  <si>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</si>
  <si>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</si>
  <si>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</si>
  <si>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</si>
  <si>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</si>
  <si>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</si>
  <si>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</si>
  <si>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</si>
  <si>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</si>
  <si>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</si>
  <si>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</si>
  <si>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</si>
  <si>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</si>
  <si>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</si>
  <si>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</si>
  <si>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</si>
  <si>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</si>
  <si>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</si>
  <si>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</si>
  <si>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</si>
  <si>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</si>
  <si>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</si>
  <si>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</si>
  <si>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</si>
  <si>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</si>
  <si>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</si>
  <si>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</si>
  <si>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</si>
  <si>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</si>
  <si>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</si>
  <si>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</si>
  <si>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</si>
  <si>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</si>
  <si>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</si>
  <si>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</si>
  <si>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</si>
  <si>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</si>
  <si>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</si>
  <si>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</si>
  <si>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</si>
  <si>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</si>
  <si>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</si>
  <si>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</si>
  <si>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</si>
  <si>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</si>
  <si>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</si>
  <si>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</si>
  <si>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</si>
  <si>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</si>
  <si>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</si>
  <si>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</si>
  <si>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</si>
  <si>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</si>
  <si>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</si>
  <si>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</si>
  <si>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</si>
  <si>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</si>
  <si>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</si>
  <si>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</si>
  <si>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</si>
  <si>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</si>
  <si>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</si>
  <si>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</si>
  <si>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</si>
  <si>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</si>
  <si>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</si>
  <si>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</si>
  <si>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</si>
  <si>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</si>
  <si>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</si>
  <si>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</si>
  <si>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</si>
  <si>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</si>
  <si>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</si>
  <si>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</si>
  <si>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</si>
  <si>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</si>
  <si>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</si>
  <si>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</si>
  <si>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</si>
  <si>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</si>
  <si>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</si>
  <si>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</si>
  <si>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</si>
  <si>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</si>
  <si>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</si>
  <si>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</si>
  <si>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</si>
  <si>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</si>
  <si>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</si>
  <si>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</si>
  <si>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</si>
  <si>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</si>
  <si>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</si>
  <si>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</si>
  <si>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</si>
  <si>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</si>
  <si>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</si>
  <si>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</si>
  <si>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</si>
  <si>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</si>
  <si>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</si>
  <si>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</si>
  <si>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</si>
  <si>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</si>
  <si>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</si>
  <si>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</si>
  <si>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</si>
  <si>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</si>
  <si>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</si>
  <si>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</si>
  <si>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</si>
  <si>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</si>
  <si>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</si>
  <si>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</si>
  <si>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</si>
  <si>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</si>
  <si>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</si>
  <si>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</si>
  <si>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</si>
  <si>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</si>
  <si>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</si>
  <si>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</si>
  <si>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</si>
  <si>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</si>
  <si>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</si>
  <si>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</si>
  <si>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</si>
  <si>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</si>
  <si>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</si>
  <si>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</si>
  <si>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</si>
  <si>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</si>
  <si>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</si>
  <si>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</si>
  <si>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</si>
  <si>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</si>
  <si>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</si>
  <si>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</si>
  <si>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</si>
  <si>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</si>
  <si>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</si>
  <si>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</si>
  <si>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</si>
  <si>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</si>
  <si>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</si>
  <si>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</si>
  <si>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</si>
  <si>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</si>
  <si>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</si>
  <si>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</si>
  <si>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</si>
  <si>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</si>
  <si>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</si>
  <si>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</si>
  <si>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</si>
  <si>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</si>
  <si>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</si>
  <si>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</si>
  <si>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</si>
  <si>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</si>
  <si>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</si>
  <si>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</si>
  <si>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</si>
  <si>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</si>
  <si>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</si>
  <si>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</si>
  <si>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</si>
  <si>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</si>
  <si>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</si>
  <si>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</si>
  <si>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</si>
  <si>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</si>
  <si>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</si>
  <si>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</si>
  <si>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</si>
  <si>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</si>
  <si>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</si>
  <si>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</si>
  <si>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</si>
  <si>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</si>
  <si>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</si>
  <si>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</si>
  <si>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</si>
  <si>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</si>
  <si>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</si>
  <si>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</si>
  <si>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</si>
  <si>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</si>
  <si>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</si>
  <si>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</si>
  <si>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</si>
  <si>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</si>
  <si>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</si>
  <si>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</si>
  <si>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</si>
  <si>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</si>
  <si>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</si>
  <si>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</si>
  <si>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</si>
  <si>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</si>
  <si>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</si>
  <si>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</si>
  <si>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</si>
  <si>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</si>
  <si>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</si>
  <si>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</si>
  <si>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</si>
  <si>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</si>
  <si>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</si>
  <si>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</si>
  <si>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</si>
  <si>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</si>
  <si>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</si>
  <si>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</si>
  <si>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</si>
  <si>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</si>
  <si>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</si>
  <si>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</si>
  <si>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</si>
  <si>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</si>
  <si>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</si>
  <si>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</si>
  <si>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</si>
  <si>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</si>
  <si>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</si>
  <si>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</si>
  <si>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</si>
  <si>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</si>
  <si>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</si>
  <si>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</si>
  <si>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</si>
  <si>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</si>
  <si>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</si>
  <si>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</si>
  <si>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</si>
  <si>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</si>
  <si>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</si>
  <si>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</si>
  <si>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</si>
  <si>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</si>
  <si>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</si>
  <si>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</si>
  <si>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</si>
  <si>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</si>
  <si>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</si>
  <si>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</si>
  <si>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</si>
  <si>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</si>
  <si>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</si>
  <si>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</si>
  <si>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</si>
  <si>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</si>
  <si>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</si>
  <si>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</si>
  <si>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</si>
  <si>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</si>
  <si>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</si>
  <si>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</si>
  <si>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</si>
  <si>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</si>
  <si>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</si>
  <si>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</si>
  <si>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</si>
  <si>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</si>
  <si>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</si>
  <si>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</si>
  <si>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</si>
  <si>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</si>
  <si>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</si>
  <si>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</si>
  <si>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</si>
  <si>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</si>
  <si>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</si>
  <si>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</si>
  <si>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</si>
  <si>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</si>
  <si>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</si>
  <si>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</si>
  <si>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</si>
  <si>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</si>
  <si>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</si>
  <si>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</si>
  <si>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</si>
  <si>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</si>
  <si>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</si>
  <si>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</si>
  <si>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</si>
  <si>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</si>
  <si>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</si>
  <si>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</si>
  <si>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</si>
  <si>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</si>
  <si>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</si>
  <si>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</si>
  <si>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</si>
  <si>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</si>
  <si>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</si>
  <si>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</si>
  <si>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</si>
  <si>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</si>
  <si>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</si>
  <si>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</si>
  <si>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</si>
  <si>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</si>
  <si>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</si>
  <si>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</si>
  <si>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</si>
  <si>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</si>
  <si>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</si>
  <si>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</si>
  <si>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</si>
  <si>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</si>
  <si>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</si>
  <si>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</si>
  <si>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</si>
  <si>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</si>
  <si>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</si>
  <si>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</si>
  <si>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</si>
  <si>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</si>
  <si>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</si>
  <si>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</si>
  <si>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</si>
  <si>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</si>
  <si>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</si>
  <si>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</si>
  <si>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</si>
  <si>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</si>
  <si>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</si>
  <si>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</si>
  <si>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</si>
  <si>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</si>
  <si>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</si>
  <si>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</si>
  <si>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</si>
  <si>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</si>
  <si>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</si>
  <si>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</si>
  <si>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</si>
  <si>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</si>
  <si>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</si>
  <si>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</si>
  <si>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</si>
  <si>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</si>
  <si>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</si>
  <si>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</si>
  <si>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</si>
  <si>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</si>
  <si>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</si>
  <si>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</si>
  <si>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</si>
  <si>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</si>
  <si>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</si>
  <si>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</si>
  <si>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</si>
  <si>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</si>
  <si>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</si>
  <si>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</si>
  <si>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</si>
  <si>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</si>
  <si>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</si>
  <si>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</si>
  <si>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</si>
  <si>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</si>
  <si>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</si>
  <si>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</si>
  <si>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</si>
  <si>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</si>
  <si>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</si>
  <si>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</si>
  <si>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</si>
  <si>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</si>
  <si>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</si>
  <si>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</si>
  <si>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</si>
  <si>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</si>
  <si>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</si>
  <si>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</si>
  <si>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</si>
  <si>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</si>
  <si>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</si>
  <si>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</si>
  <si>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</si>
  <si>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</si>
  <si>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</si>
  <si>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</si>
  <si>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</si>
  <si>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</si>
  <si>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</si>
  <si>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</si>
  <si>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</si>
  <si>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</si>
  <si>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</si>
  <si>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</si>
  <si>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</si>
  <si>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</si>
  <si>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</si>
  <si>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</si>
  <si>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</si>
  <si>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</si>
  <si>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</si>
  <si>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</si>
  <si>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</si>
  <si>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</si>
  <si>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</si>
  <si>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</si>
  <si>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</si>
  <si>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</si>
  <si>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</si>
  <si>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</si>
  <si>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</si>
  <si>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</si>
  <si>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</si>
  <si>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</si>
  <si>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</si>
  <si>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</si>
  <si>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</si>
  <si>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</si>
  <si>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</si>
  <si>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</si>
  <si>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</si>
  <si>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</si>
  <si>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</si>
  <si>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</si>
  <si>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</si>
  <si>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</si>
  <si>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</si>
  <si>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</si>
  <si>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</si>
  <si>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</si>
  <si>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</si>
  <si>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</si>
  <si>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</si>
  <si>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</si>
  <si>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</si>
  <si>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</si>
  <si>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</si>
  <si>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</si>
  <si>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</si>
  <si>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</si>
  <si>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</si>
  <si>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</si>
  <si>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</si>
  <si>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</si>
  <si>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</si>
  <si>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</si>
  <si>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</si>
  <si>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</si>
  <si>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</si>
  <si>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</si>
  <si>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</si>
  <si>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</si>
  <si>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</si>
  <si>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</si>
  <si>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</si>
  <si>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</si>
  <si>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</si>
  <si>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</si>
  <si>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</si>
  <si>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</si>
  <si>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</si>
  <si>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</si>
  <si>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</si>
  <si>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</si>
  <si>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</si>
  <si>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</si>
  <si>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</si>
  <si>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</si>
  <si>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</si>
  <si>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</si>
  <si>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</si>
  <si>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</si>
  <si>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</si>
  <si>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</si>
  <si>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</si>
  <si>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</si>
  <si>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</si>
  <si>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</si>
  <si>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</si>
  <si>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</si>
  <si>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</si>
  <si>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</si>
  <si>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</si>
  <si>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</si>
  <si>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</si>
  <si>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</si>
  <si>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</si>
  <si>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</si>
  <si>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</si>
  <si>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</si>
  <si>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</si>
  <si>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</si>
  <si>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</si>
  <si>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</si>
  <si>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</si>
  <si>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</si>
  <si>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</si>
  <si>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</si>
  <si>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</si>
  <si>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</si>
  <si>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</si>
  <si>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</si>
  <si>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</si>
  <si>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</si>
  <si>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</si>
  <si>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</si>
  <si>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</si>
  <si>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</si>
  <si>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</si>
  <si>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</si>
  <si>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</si>
  <si>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</si>
  <si>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</si>
  <si>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</si>
  <si>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</si>
  <si>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</si>
  <si>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</si>
  <si>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</si>
  <si>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</si>
  <si>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</si>
  <si>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</si>
  <si>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</si>
  <si>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</si>
  <si>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</si>
  <si>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</si>
  <si>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</si>
  <si>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</si>
  <si>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</si>
  <si>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</si>
  <si>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</si>
  <si>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</si>
  <si>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</si>
  <si>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</si>
  <si>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</si>
  <si>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</si>
  <si>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</si>
  <si>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</si>
  <si>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</si>
  <si>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</si>
  <si>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</si>
  <si>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</si>
  <si>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</si>
  <si>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</si>
  <si>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</si>
  <si>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</si>
  <si>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</si>
  <si>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</si>
  <si>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</si>
  <si>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</si>
  <si>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</si>
  <si>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</si>
  <si>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</si>
  <si>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</si>
  <si>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</si>
  <si>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</si>
  <si>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</si>
  <si>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</si>
  <si>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</si>
  <si>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</si>
  <si>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</si>
  <si>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</si>
  <si>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</si>
  <si>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</si>
  <si>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</si>
  <si>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</si>
  <si>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</si>
  <si>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</si>
  <si>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</si>
  <si>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</si>
  <si>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</si>
  <si>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</si>
  <si>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</si>
  <si>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</si>
  <si>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</si>
  <si>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</si>
  <si>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</si>
  <si>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</si>
  <si>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</si>
  <si>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</si>
  <si>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</si>
  <si>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</si>
  <si>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</si>
  <si>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</si>
  <si>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</si>
  <si>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</si>
  <si>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</si>
  <si>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</si>
  <si>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</si>
  <si>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</si>
  <si>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</si>
  <si>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</si>
  <si>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</si>
  <si>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</si>
  <si>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</si>
  <si>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</si>
  <si>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</si>
  <si>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</si>
  <si>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</si>
  <si>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</si>
  <si>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</si>
  <si>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</si>
  <si>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</si>
  <si>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</si>
  <si>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</si>
  <si>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</si>
  <si>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</si>
  <si>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</si>
  <si>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</si>
  <si>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</si>
  <si>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</si>
  <si>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</si>
  <si>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</si>
  <si>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</si>
  <si>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</si>
  <si>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</si>
  <si>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</si>
  <si>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</si>
  <si>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</si>
  <si>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</si>
  <si>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</si>
  <si>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</si>
  <si>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</si>
  <si>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</si>
  <si>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</si>
  <si>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</si>
  <si>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</si>
  <si>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</si>
  <si>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</si>
  <si>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</si>
  <si>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</si>
  <si>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</si>
  <si>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</si>
  <si>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</si>
  <si>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</si>
  <si>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</si>
  <si>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</si>
  <si>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</si>
  <si>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</si>
  <si>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</si>
  <si>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</si>
  <si>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</si>
  <si>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</si>
  <si>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</si>
  <si>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</si>
  <si>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</si>
  <si>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</si>
  <si>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</si>
  <si>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</si>
  <si>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</si>
  <si>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</si>
  <si>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</si>
  <si>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</si>
  <si>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</si>
  <si>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</si>
  <si>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</si>
  <si>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</si>
  <si>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</si>
  <si>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</si>
  <si>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</si>
  <si>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</si>
  <si>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</si>
  <si>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</si>
  <si>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</si>
  <si>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</si>
  <si>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</si>
  <si>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</si>
  <si>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</si>
  <si>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</si>
  <si>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</si>
  <si>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</si>
  <si>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</si>
  <si>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</si>
  <si>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</si>
  <si>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</si>
  <si>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</si>
  <si>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</si>
  <si>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</si>
  <si>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</si>
  <si>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</si>
  <si>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</si>
  <si>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</si>
  <si>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</si>
  <si>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</si>
  <si>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</si>
  <si>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</si>
  <si>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</si>
  <si>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</si>
  <si>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</si>
  <si>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</si>
  <si>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</si>
  <si>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</si>
  <si>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</si>
  <si>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</si>
  <si>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</si>
  <si>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</si>
  <si>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</si>
  <si>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</si>
  <si>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</si>
  <si>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</si>
  <si>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</si>
  <si>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</si>
  <si>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</si>
  <si>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</si>
  <si>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</si>
  <si>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</si>
  <si>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</si>
  <si>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</si>
  <si>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</si>
  <si>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</si>
  <si>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</si>
  <si>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</si>
  <si>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</si>
  <si>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</si>
  <si>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</si>
  <si>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</si>
  <si>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</si>
  <si>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</si>
  <si>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</si>
  <si>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</si>
  <si>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</si>
  <si>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</si>
  <si>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</si>
  <si>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</si>
  <si>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</si>
  <si>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</si>
  <si>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</si>
  <si>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</si>
  <si>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</si>
  <si>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</si>
  <si>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</si>
  <si>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</si>
  <si>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</si>
  <si>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</si>
  <si>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</si>
  <si>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</si>
  <si>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</si>
  <si>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</si>
  <si>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</si>
  <si>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</si>
  <si>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</si>
  <si>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</si>
  <si>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</si>
  <si>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</si>
  <si>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</si>
  <si>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</si>
  <si>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</si>
  <si>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</si>
  <si>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</si>
  <si>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</si>
  <si>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</si>
  <si>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</si>
  <si>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</si>
  <si>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</si>
  <si>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</si>
  <si>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</si>
  <si>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</si>
  <si>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</si>
  <si>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</si>
  <si>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</si>
  <si>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</si>
  <si>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</si>
  <si>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</si>
  <si>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</si>
  <si>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</si>
  <si>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</si>
  <si>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</si>
  <si>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</si>
  <si>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</si>
  <si>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</si>
  <si>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</si>
  <si>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</si>
  <si>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</si>
  <si>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</si>
  <si>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</si>
  <si>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</si>
  <si>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</si>
  <si>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</si>
  <si>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</si>
  <si>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</si>
  <si>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</si>
  <si>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</si>
  <si>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</si>
  <si>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</si>
  <si>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</si>
  <si>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</si>
  <si>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</si>
  <si>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</si>
  <si>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</si>
  <si>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</si>
  <si>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</si>
  <si>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</si>
  <si>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</si>
  <si>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</si>
  <si>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</si>
  <si>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</si>
  <si>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</si>
  <si>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</si>
  <si>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</si>
  <si>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</si>
  <si>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</si>
  <si>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</si>
  <si>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</si>
  <si>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</si>
  <si>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</si>
  <si>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</si>
  <si>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</si>
  <si>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</si>
  <si>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</si>
  <si>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</si>
  <si>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</si>
  <si>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</si>
  <si>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</si>
  <si>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</si>
  <si>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</si>
  <si>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</si>
  <si>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</si>
  <si>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</si>
  <si>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</si>
  <si>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</si>
  <si>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</si>
  <si>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</si>
  <si>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</si>
  <si>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</si>
  <si>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</si>
  <si>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</si>
  <si>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</si>
  <si>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</si>
  <si>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</si>
  <si>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</si>
  <si>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</si>
  <si>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</si>
  <si>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</si>
  <si>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</si>
  <si>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</si>
  <si>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</si>
  <si>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</si>
  <si>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</si>
  <si>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</si>
  <si>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</si>
  <si>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</si>
  <si>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</si>
  <si>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</si>
  <si>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</si>
  <si>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</si>
  <si>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</si>
  <si>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</si>
  <si>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</si>
  <si>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</si>
  <si>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</si>
  <si>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</si>
  <si>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</si>
  <si>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</si>
  <si>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</si>
  <si>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</si>
  <si>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</si>
  <si>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</si>
  <si>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</si>
  <si>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</si>
  <si>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</si>
  <si>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</si>
  <si>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</si>
  <si>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</si>
  <si>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</si>
  <si>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</si>
  <si>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</si>
  <si>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</si>
  <si>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</si>
  <si>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</si>
  <si>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</si>
  <si>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</si>
  <si>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</si>
  <si>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</si>
  <si>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</si>
  <si>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</si>
  <si>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</si>
  <si>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</si>
  <si>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</si>
  <si>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</si>
  <si>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</si>
  <si>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</si>
  <si>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</si>
  <si>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</si>
  <si>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</si>
  <si>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</si>
  <si>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</si>
  <si>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</si>
  <si>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</si>
  <si>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</si>
  <si>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</si>
  <si>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</si>
  <si>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</si>
  <si>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</si>
  <si>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</si>
  <si>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</si>
  <si>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</si>
  <si>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</si>
  <si>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</si>
  <si>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</si>
  <si>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</si>
  <si>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</si>
  <si>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</si>
  <si>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</si>
  <si>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</si>
  <si>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</si>
  <si>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</si>
  <si>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</si>
  <si>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</si>
  <si>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</si>
  <si>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</si>
  <si>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</si>
  <si>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</si>
  <si>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</si>
  <si>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</si>
  <si>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</si>
  <si>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</si>
  <si>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</si>
  <si>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</si>
  <si>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</si>
  <si>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</si>
  <si>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</si>
  <si>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</si>
  <si>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</si>
  <si>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</si>
  <si>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</si>
  <si>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</si>
  <si>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</si>
  <si>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</si>
  <si>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</si>
  <si>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</si>
  <si>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</si>
  <si>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</si>
  <si>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</si>
  <si>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</si>
  <si>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</si>
  <si>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</si>
  <si>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</si>
  <si>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</si>
  <si>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</si>
  <si>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</si>
  <si>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</si>
  <si>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</si>
  <si>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</si>
  <si>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</si>
  <si>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</si>
  <si>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</si>
  <si>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</si>
  <si>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</si>
  <si>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</si>
  <si>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</si>
  <si>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</si>
  <si>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</si>
  <si>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</si>
  <si>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</si>
  <si>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</si>
  <si>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</si>
  <si>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</si>
  <si>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</si>
  <si>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</si>
  <si>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</si>
  <si>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</si>
  <si>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</si>
  <si>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</si>
  <si>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</si>
  <si>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</si>
  <si>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</si>
  <si>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</si>
  <si>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</si>
  <si>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</si>
  <si>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</si>
  <si>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</si>
  <si>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</si>
  <si>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</si>
  <si>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</si>
  <si>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</si>
  <si>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</si>
  <si>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</si>
  <si>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</si>
  <si>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</si>
  <si>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</si>
  <si>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</si>
  <si>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</si>
  <si>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</si>
  <si>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</si>
  <si>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</si>
  <si>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</si>
  <si>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</si>
  <si>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</si>
  <si>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</si>
  <si>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</si>
  <si>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</si>
  <si>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</si>
  <si>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</si>
  <si>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</si>
  <si>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</si>
  <si>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</si>
  <si>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</si>
  <si>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</si>
  <si>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</si>
  <si>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</si>
  <si>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</si>
  <si>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</si>
  <si>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</si>
  <si>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</si>
  <si>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</si>
  <si>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</si>
  <si>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</si>
  <si>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</si>
  <si>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</si>
  <si>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</si>
  <si>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</si>
  <si>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</si>
  <si>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</si>
  <si>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</si>
  <si>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</si>
  <si>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</si>
  <si>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</si>
  <si>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</si>
  <si>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</si>
  <si>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</si>
  <si>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</si>
  <si>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</si>
  <si>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</si>
  <si>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</si>
  <si>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</si>
  <si>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</si>
  <si>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</si>
  <si>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</si>
  <si>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</si>
  <si>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</si>
  <si>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</si>
  <si>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</si>
  <si>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</si>
  <si>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</si>
  <si>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</si>
  <si>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</si>
  <si>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</si>
  <si>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</si>
  <si>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</si>
  <si>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</si>
  <si>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</si>
  <si>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</si>
  <si>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</si>
  <si>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</si>
  <si>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</si>
  <si>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</si>
  <si>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</si>
  <si>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</si>
  <si>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</si>
  <si>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</si>
  <si>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</si>
  <si>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</si>
  <si>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</si>
  <si>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</si>
  <si>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</si>
  <si>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</si>
  <si>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</si>
  <si>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</si>
  <si>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</si>
  <si>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</si>
  <si>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</si>
  <si>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</si>
  <si>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</si>
  <si>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</si>
  <si>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</si>
  <si>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</si>
  <si>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</si>
  <si>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</si>
  <si>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</si>
  <si>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</si>
  <si>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</si>
  <si>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</si>
  <si>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</si>
  <si>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</si>
  <si>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</si>
  <si>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</si>
  <si>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</si>
  <si>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</si>
  <si>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</si>
  <si>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</si>
  <si>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</si>
  <si>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</si>
  <si>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</si>
  <si>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</si>
  <si>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</si>
  <si>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</si>
  <si>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</si>
  <si>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</si>
  <si>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</si>
  <si>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</si>
  <si>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</si>
  <si>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</si>
  <si>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</si>
  <si>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</si>
  <si>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</si>
  <si>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</si>
  <si>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</si>
  <si>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</si>
  <si>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</si>
  <si>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</si>
  <si>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</si>
  <si>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</si>
  <si>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</si>
  <si>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</si>
  <si>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</si>
  <si>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</si>
  <si>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</si>
  <si>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</si>
  <si>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</si>
  <si>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</si>
  <si>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</si>
  <si>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</si>
  <si>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</si>
  <si>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</si>
  <si>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</si>
  <si>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</si>
  <si>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</si>
  <si>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</si>
  <si>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</si>
  <si>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</si>
  <si>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</si>
  <si>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</si>
  <si>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</si>
  <si>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</si>
  <si>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</si>
  <si>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</si>
  <si>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</si>
  <si>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</si>
  <si>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</si>
  <si>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</si>
  <si>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</si>
  <si>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</si>
  <si>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</si>
  <si>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</si>
  <si>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</si>
  <si>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</si>
  <si>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</si>
  <si>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</si>
  <si>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</si>
  <si>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</si>
  <si>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</si>
  <si>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</si>
  <si>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</si>
  <si>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</si>
  <si>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</si>
  <si>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</si>
  <si>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</si>
  <si>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</si>
  <si>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</si>
  <si>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</si>
  <si>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</si>
  <si>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</si>
  <si>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</si>
  <si>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</si>
  <si>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</si>
  <si>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</si>
  <si>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</si>
  <si>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</si>
  <si>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</si>
  <si>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</si>
  <si>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</si>
  <si>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</si>
  <si>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</si>
  <si>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</si>
  <si>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</si>
  <si>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</si>
  <si>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</si>
  <si>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</si>
  <si>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</si>
  <si>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</si>
  <si>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</si>
  <si>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</si>
  <si>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</si>
  <si>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</si>
  <si>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</si>
  <si>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</si>
  <si>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</si>
  <si>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</si>
  <si>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</si>
  <si>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</si>
  <si>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</si>
  <si>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</si>
  <si>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</si>
  <si>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</si>
  <si>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</si>
  <si>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</si>
  <si>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</si>
  <si>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</si>
  <si>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</si>
  <si>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</si>
  <si>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</si>
  <si>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</si>
  <si>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</si>
  <si>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</si>
  <si>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</si>
  <si>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</si>
  <si>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</si>
  <si>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</si>
  <si>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</si>
  <si>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</si>
  <si>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</si>
  <si>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</si>
  <si>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</si>
  <si>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</si>
  <si>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</si>
  <si>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</si>
  <si>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</si>
  <si>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</si>
  <si>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</si>
  <si>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</si>
  <si>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</si>
  <si>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</si>
  <si>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</si>
  <si>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</si>
  <si>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</si>
  <si>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</si>
  <si>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</si>
  <si>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</si>
  <si>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</si>
  <si>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</si>
  <si>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</si>
  <si>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</si>
  <si>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</si>
  <si>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</si>
  <si>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</si>
  <si>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</si>
  <si>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</si>
  <si>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</si>
  <si>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</si>
  <si>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</si>
  <si>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</si>
  <si>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</si>
  <si>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</si>
  <si>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</si>
  <si>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</si>
  <si>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</si>
  <si>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</si>
  <si>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</si>
  <si>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</si>
  <si>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</si>
  <si>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</si>
  <si>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</si>
  <si>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</si>
  <si>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</si>
  <si>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</si>
  <si>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</si>
  <si>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</si>
  <si>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</si>
  <si>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</si>
  <si>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</si>
  <si>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</si>
  <si>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</si>
  <si>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</si>
  <si>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</si>
  <si>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</si>
  <si>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</si>
  <si>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</si>
  <si>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</si>
  <si>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</si>
  <si>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</si>
  <si>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</si>
  <si>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</si>
  <si>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</si>
  <si>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</si>
  <si>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</si>
  <si>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</si>
  <si>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</si>
  <si>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</si>
  <si>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</si>
  <si>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</si>
  <si>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</si>
  <si>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</si>
  <si>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</si>
  <si>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</si>
  <si>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</si>
  <si>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</si>
  <si>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</si>
  <si>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</si>
  <si>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</si>
  <si>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</si>
  <si>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</si>
  <si>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</si>
  <si>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</si>
  <si>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</si>
  <si>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</si>
  <si>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</si>
  <si>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</si>
  <si>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</si>
  <si>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</si>
  <si>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</si>
  <si>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</si>
  <si>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</si>
  <si>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</si>
  <si>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</si>
  <si>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</si>
  <si>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</si>
  <si>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</si>
  <si>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</si>
  <si>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</si>
  <si>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</si>
  <si>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</si>
  <si>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</si>
  <si>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</si>
  <si>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</si>
  <si>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</si>
  <si>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</si>
  <si>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</si>
  <si>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</si>
  <si>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</si>
  <si>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</si>
  <si>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</si>
  <si>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</si>
  <si>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</si>
  <si>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</si>
  <si>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</si>
  <si>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</si>
  <si>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</si>
  <si>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</si>
  <si>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</si>
  <si>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</si>
  <si>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</si>
  <si>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r>
      <t xml:space="preserve">Parent 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ategory</t>
    </r>
  </si>
  <si>
    <t>Subcategory</t>
  </si>
  <si>
    <t>Column Labels</t>
  </si>
  <si>
    <t>Grand Total</t>
  </si>
  <si>
    <t>Row Labels</t>
  </si>
  <si>
    <t>Count of outcomes</t>
  </si>
  <si>
    <t>(All)</t>
  </si>
  <si>
    <t>Total Count of outcomes</t>
  </si>
  <si>
    <t>Total Count of Parent category</t>
  </si>
  <si>
    <t>Count of Parent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</si>
  <si>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</si>
  <si>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</si>
  <si>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</si>
  <si>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</si>
  <si>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</si>
  <si>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</si>
  <si>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</si>
  <si>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</si>
  <si>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</si>
  <si>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</si>
  <si>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</si>
  <si>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</si>
  <si>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</si>
  <si>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</si>
  <si>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</si>
  <si>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</si>
  <si>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</si>
  <si>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</si>
  <si>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</si>
  <si>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</si>
  <si>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</si>
  <si>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</si>
  <si>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</si>
  <si>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</si>
  <si>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</si>
  <si>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</si>
  <si>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</si>
  <si>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</si>
  <si>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Goal</t>
  </si>
  <si>
    <t>Upper Qaurtile of Goal</t>
  </si>
  <si>
    <t>Lower Qaurtile of Goal</t>
  </si>
  <si>
    <t>IQR of Goal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</si>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</sst>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C-7E4C-AE06-A96901D3303A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Count of Parent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C-7E4C-AE06-A96901D3303A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3C-7E4C-AE06-A96901D3303A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Parent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3C-7E4C-AE06-A96901D3303A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3C-7E4C-AE06-A96901D3303A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live - Count of Parent category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3C-7E4C-AE06-A96901D3303A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3C-7E4C-AE06-A96901D3303A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successful - Count of Parent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3C-7E4C-AE06-A96901D3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492780640"/>
        <c:axId val="1493039568"/>
        <c:axId val="0"/>
      </c:bar3DChart>
      <c:catAx>
        <c:axId val="14927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39568"/>
        <c:crosses val="autoZero"/>
        <c:auto val="1"/>
        <c:lblAlgn val="ctr"/>
        <c:lblOffset val="100"/>
        <c:noMultiLvlLbl val="0"/>
      </c:catAx>
      <c:valAx>
        <c:axId val="14930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A-4443-A1AD-A93FC57001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A-4443-A1AD-A93FC57001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0A-4443-A1AD-A93FC57001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0A-4443-A1AD-A93FC5700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663936"/>
        <c:axId val="1491241168"/>
      </c:lineChart>
      <c:catAx>
        <c:axId val="14916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241168"/>
        <c:crosses val="autoZero"/>
        <c:auto val="1"/>
        <c:lblAlgn val="ctr"/>
        <c:lblOffset val="100"/>
        <c:noMultiLvlLbl val="0"/>
      </c:catAx>
      <c:valAx>
        <c:axId val="14912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6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2-9748-A533-58BC3E8311EF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2-9748-A533-58BC3E8311EF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2-9748-A533-58BC3E831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536799"/>
        <c:axId val="288598943"/>
      </c:lineChart>
      <c:catAx>
        <c:axId val="28853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98943"/>
        <c:crosses val="autoZero"/>
        <c:auto val="1"/>
        <c:lblAlgn val="ctr"/>
        <c:lblOffset val="100"/>
        <c:noMultiLvlLbl val="0"/>
      </c:catAx>
      <c:valAx>
        <c:axId val="28859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3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597667638483962E-2"/>
          <c:y val="5.8878489245448092E-2"/>
          <c:w val="0.94640233236151605"/>
          <c:h val="0.80267221314316839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40-D240-A91F-CD7184C8564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40-D240-A91F-CD7184C8564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40-D240-A91F-CD7184C85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975759"/>
        <c:axId val="320752479"/>
      </c:lineChart>
      <c:catAx>
        <c:axId val="31997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52479"/>
        <c:crosses val="autoZero"/>
        <c:auto val="1"/>
        <c:lblAlgn val="ctr"/>
        <c:lblOffset val="100"/>
        <c:noMultiLvlLbl val="0"/>
      </c:catAx>
      <c:valAx>
        <c:axId val="32075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75759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6-ED48-BF97-2FFA2639AC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B6-ED48-BF97-2FFA2639AC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B6-ED48-BF97-2FFA2639A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000592"/>
        <c:axId val="1510002224"/>
      </c:barChart>
      <c:catAx>
        <c:axId val="151000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02224"/>
        <c:crosses val="autoZero"/>
        <c:auto val="1"/>
        <c:lblAlgn val="ctr"/>
        <c:lblOffset val="100"/>
        <c:noMultiLvlLbl val="0"/>
      </c:catAx>
      <c:valAx>
        <c:axId val="15100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AEDFEE4-BEDD-D94B-AB2D-8D7C4F8C3A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A39245-DC43-594B-90A3-7E3B3C999DD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5C74EA-FEAB-C941-846A-EAC48336C7DC}">
  <sheetPr/>
  <sheetViews>
    <sheetView zoomScale="1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9</xdr:row>
      <xdr:rowOff>152400</xdr:rowOff>
    </xdr:from>
    <xdr:to>
      <xdr:col>15</xdr:col>
      <xdr:colOff>63500</xdr:colOff>
      <xdr:row>48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4B8BA-F2E5-E243-BA39-D1057F473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203200</xdr:colOff>
      <xdr:row>6</xdr:row>
      <xdr:rowOff>127000</xdr:rowOff>
    </xdr:from>
    <xdr:to>
      <xdr:col>16</xdr:col>
      <xdr:colOff>431800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2D47A-4A30-EA45-B6E4-F33392B54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0EDA48-EA5B-1F44-9682-225832E398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DFE861-E437-864F-AA37-16C8F30204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12700</xdr:rowOff>
    </xdr:from>
    <xdr:to>
      <xdr:col>15</xdr:col>
      <xdr:colOff>317500</xdr:colOff>
      <xdr:row>30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1D81F-0079-A047-8CD6-14E644A07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730250</xdr:colOff>
      <xdr:row>13</xdr:row>
      <xdr:rowOff>177800</xdr:rowOff>
    </xdr:from>
    <xdr:to>
      <xdr:col>14</xdr:col>
      <xdr:colOff>0</xdr:colOff>
      <xdr:row>45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B8D98E-D6E6-FC41-8885-D42774CA4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20</xdr:col>
      <xdr:colOff>419100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0896D-5BFE-F043-91B7-3C041D194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7.869388425926" createdVersion="6" refreshedVersion="6" minRefreshableVersion="3" recordCount="4114" xr:uid="{47FCE900-7889-5949-9FAE-ABFBBAE44D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7.890280439817" createdVersion="6" refreshedVersion="6" minRefreshableVersion="3" recordCount="4114" xr:uid="{64F5A1DB-3121-F24B-888D-2ADAEF3361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70697013889" createdVersion="6" refreshedVersion="6" minRefreshableVersion="3" recordCount="4114" xr:uid="{A76C190C-D834-6D44-8D61-FB239615750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0925D-932D-FB41-AE9D-8AFC1BF75FC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Parent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1A552-3205-1E47-8B31-34AEA13BE82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AB2C0-4FC5-1447-AD08-A190D85B3539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633A7-6178-4348-9E8A-350A94420CA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62179-F438-3F45-BF0B-7E7B8EE735FD}">
  <dimension ref="A1:K7"/>
  <sheetViews>
    <sheetView topLeftCell="A4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0.33203125" bestFit="1" customWidth="1"/>
    <col min="4" max="4" width="15.6640625" bestFit="1" customWidth="1"/>
    <col min="5" max="5" width="20.33203125" bestFit="1" customWidth="1"/>
    <col min="6" max="6" width="15.6640625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B3" s="12" t="s">
        <v>8360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8365</v>
      </c>
      <c r="K4" t="s">
        <v>8366</v>
      </c>
    </row>
    <row r="5" spans="1:11" x14ac:dyDescent="0.2">
      <c r="A5" s="12" t="s">
        <v>8362</v>
      </c>
      <c r="B5" t="s">
        <v>8363</v>
      </c>
      <c r="C5" t="s">
        <v>8367</v>
      </c>
      <c r="D5" t="s">
        <v>8363</v>
      </c>
      <c r="E5" t="s">
        <v>8367</v>
      </c>
      <c r="F5" t="s">
        <v>8363</v>
      </c>
      <c r="G5" t="s">
        <v>8367</v>
      </c>
      <c r="H5" t="s">
        <v>8363</v>
      </c>
      <c r="I5" t="s">
        <v>8367</v>
      </c>
    </row>
    <row r="6" spans="1:11" x14ac:dyDescent="0.2">
      <c r="A6" s="13" t="s">
        <v>8315</v>
      </c>
      <c r="B6" s="14">
        <v>26</v>
      </c>
      <c r="C6" s="14">
        <v>26</v>
      </c>
      <c r="D6" s="14">
        <v>349</v>
      </c>
      <c r="E6" s="14">
        <v>349</v>
      </c>
      <c r="F6" s="14">
        <v>12</v>
      </c>
      <c r="G6" s="14">
        <v>12</v>
      </c>
      <c r="H6" s="14">
        <v>525</v>
      </c>
      <c r="I6" s="14">
        <v>525</v>
      </c>
      <c r="J6" s="14">
        <v>912</v>
      </c>
      <c r="K6" s="14">
        <v>912</v>
      </c>
    </row>
    <row r="7" spans="1:11" x14ac:dyDescent="0.2">
      <c r="A7" s="13" t="s">
        <v>8361</v>
      </c>
      <c r="B7" s="14">
        <v>26</v>
      </c>
      <c r="C7" s="14">
        <v>26</v>
      </c>
      <c r="D7" s="14">
        <v>349</v>
      </c>
      <c r="E7" s="14">
        <v>349</v>
      </c>
      <c r="F7" s="14">
        <v>12</v>
      </c>
      <c r="G7" s="14">
        <v>12</v>
      </c>
      <c r="H7" s="14">
        <v>525</v>
      </c>
      <c r="I7" s="14">
        <v>525</v>
      </c>
      <c r="J7" s="14">
        <v>912</v>
      </c>
      <c r="K7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B8134-2420-0443-9CE0-843BA9BF416E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8368</v>
      </c>
      <c r="B1" t="s">
        <v>8315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8379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8380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8381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8373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8374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8375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8376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8382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8E6C7-D70B-5C45-96F8-94E9DA77ACCB}">
  <dimension ref="A1:E18"/>
  <sheetViews>
    <sheetView tabSelected="1" workbookViewId="0">
      <selection activeCell="D4" sqref="D4: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8368</v>
      </c>
      <c r="B1" t="s">
        <v>8315</v>
      </c>
    </row>
    <row r="2" spans="1:5" x14ac:dyDescent="0.2">
      <c r="A2" s="12" t="s">
        <v>8383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8375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8369</v>
      </c>
      <c r="T1" s="1" t="s">
        <v>8370</v>
      </c>
      <c r="U1" s="1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IFERROR(ROUND(E515/D515*100,0),0)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IFERROR(ROUND(E579/D579*100,0),0)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IFERROR(ROUND(E643/D643*100,0),0)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IFERROR(ROUND(E707/D707*100,0),0)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IFERROR(ROUND(E771/D771*100,0),0)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IFERROR(ROUND(E835/D835*100,0),0)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IFERROR(ROUND(E899/D899*100,0),0)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IFERROR(ROUND(E963/D963*100,0),0)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IFERROR(ROUND(E1027/D1027*100,0),0)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IFERROR(ROUND(E1091/D1091*100,0),0)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IFERROR(ROUND(E1155/D1155*100,0),0)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IFERROR(ROUND(E1219/D1219*100,0),0)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IFERROR(ROUND(E1283/D1283*100,0),0)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IFERROR(ROUND(E1347/D1347*100,0),0)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IFERROR(ROUND(E1411/D1411*100,0),0)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IFERROR(ROUND(E1475/D1475*100,0),0)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IFERROR(ROUND(E1539/D1539*100,0),0)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IFERROR(ROUND(E1603/D1603*100,0),0)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IFERROR(ROUND(E1667/D1667*100,0),0)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IFERROR(ROUND(E1731/D1731*100,0),0)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IFERROR(ROUND(E1795/D1795*100,0),0)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IFERROR(ROUND(E1859/D1859*100,0),0)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IFERROR(ROUND(E1923/D1923*100,0),0)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IFERROR(ROUND(E1987/D1987*100,0),0)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IFERROR(ROUND(E2051/D2051*100,0),0)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IFERROR(ROUND(E2115/D2115*100,0),0)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IFERROR(ROUND(E2179/D2179*100,0),0)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IFERROR(ROUND(E2243/D2243*100,0),0)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IFERROR(ROUND(E2307/D2307*100,0),0)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IFERROR(ROUND(E2371/D2371*100,0),0)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IFERROR(ROUND(E2435/D2435*100,0),0)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IFERROR(ROUND(E2499/D2499*100,0),0)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IFERROR(ROUND(E2563/D2563*100,0),0)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IFERROR(ROUND(E2627/D2627*100,0),0)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IFERROR(ROUND(E2691/D2691*100,0),0)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IFERROR(ROUND(E2755/D2755*100,0),0)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IFERROR(ROUND(E2819/D2819*100,0),0)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IFERROR(ROUND(E2883/D2883*100,0),0)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IFERROR(ROUND(E2947/D2947*100,0),0)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IFERROR(ROUND(E3011/D3011*100,0),0)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IFERROR(ROUND(E3075/D3075*100,0),0)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IFERROR(ROUND(E3139/D3139*100,0),0)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IFERROR(ROUND(E3203/D3203*100,0),0)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IFERROR(ROUND(E3267/D3267*100,0),0)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IFERROR(ROUND(E3331/D3331*100,0),0)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IFERROR(ROUND(E3395/D3395*100,0),0)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IFERROR(ROUND(E3459/D3459*100,0),0)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IFERROR(ROUND(E3523/D3523*100,0),0)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IFERROR(ROUND(E3587/D3587*100,0),0)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IFERROR(ROUND(E3651/D3651*100,0),0)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IFERROR(ROUND(E3715/D3715*100,0),0)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IFERROR(ROUND(E3779/D3779*100,0),0)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IFERROR(ROUND(E3843/D3843*100,0),0)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IFERROR(ROUND(E3907/D3907*100,0),0)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IFERROR(ROUND(E3971/D3971*100,0),0)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IFERROR(ROUND(E4035/D4035*100,0),0)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IFERROR(ROUND(E4099/D4099*100,0),0)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:U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77ED-7E87-004D-820C-4C1CF27BC838}">
  <dimension ref="A1:H13"/>
  <sheetViews>
    <sheetView workbookViewId="0">
      <selection activeCell="E2" sqref="E2"/>
    </sheetView>
  </sheetViews>
  <sheetFormatPr baseColWidth="10" defaultRowHeight="15" x14ac:dyDescent="0.2"/>
  <cols>
    <col min="1" max="1" width="20.5" customWidth="1"/>
    <col min="2" max="2" width="18.5" customWidth="1"/>
    <col min="3" max="3" width="15.33203125" customWidth="1"/>
    <col min="4" max="4" width="17.5" customWidth="1"/>
    <col min="5" max="5" width="13.5" customWidth="1"/>
    <col min="6" max="6" width="20.5" customWidth="1"/>
    <col min="7" max="7" width="16.83203125" customWidth="1"/>
    <col min="8" max="8" width="19.1640625" customWidth="1"/>
  </cols>
  <sheetData>
    <row r="1" spans="1:8" x14ac:dyDescent="0.2">
      <c r="A1" s="1" t="s">
        <v>8385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">
      <c r="A2" t="s">
        <v>8408</v>
      </c>
      <c r="B2">
        <f>COUNTIFS(Kickstarter!F:F, "successful",Kickstarter!D:D, "&lt;1000", Kickstarter!R:R, "plays")</f>
        <v>141</v>
      </c>
      <c r="C2">
        <f>COUNTIFS(Kickstarter!F:F, "failed",Kickstarter!D:D, "&lt;1000", Kickstarter!R:R, "plays")</f>
        <v>45</v>
      </c>
      <c r="D2">
        <f>COUNTIFS(Kickstarter!F:F, "canceled",Kickstarter!D:D, "&lt;1000", Kickstarter!R:R, "plays")</f>
        <v>0</v>
      </c>
      <c r="E2">
        <f>SUM(B2,C2,D2)</f>
        <v>186</v>
      </c>
      <c r="F2" s="18">
        <f>ROUND(B2/E2*100,0)</f>
        <v>76</v>
      </c>
      <c r="G2" s="18">
        <f>ROUND(C2/E2*100,0)</f>
        <v>24</v>
      </c>
      <c r="H2" s="18">
        <f>ROUND(D2/E2*100,0)</f>
        <v>0</v>
      </c>
    </row>
    <row r="3" spans="1:8" x14ac:dyDescent="0.2">
      <c r="A3" t="s">
        <v>8409</v>
      </c>
      <c r="B3">
        <f>COUNTIFS(Kickstarter!F:F, "successful",Kickstarter!D:D, "&gt;=1000", Kickstarter!D:D, "&lt;=4999", Kickstarter!R:R, "plays")</f>
        <v>388</v>
      </c>
      <c r="C3">
        <f>COUNTIFS(Kickstarter!F:F, "failed",Kickstarter!D:D, "&gt;=1000", Kickstarter!D:D, "&lt;=4999", Kickstarter!R:R, "plays")</f>
        <v>146</v>
      </c>
      <c r="D3">
        <f>COUNTIFS(Kickstarter!F:F, "canceled",Kickstarter!D:D, "&gt;=1000", Kickstarter!D:D, "&lt;=4999", Kickstarter!R:R, "plays")</f>
        <v>0</v>
      </c>
      <c r="E3">
        <f t="shared" ref="E3:E13" si="0">SUM(B3,C3,D3)</f>
        <v>534</v>
      </c>
      <c r="F3" s="18">
        <f>ROUND(B3/E3*100,0)</f>
        <v>73</v>
      </c>
      <c r="G3" s="18">
        <f t="shared" ref="G3:G13" si="1">ROUND(C3/E3*100,0)</f>
        <v>27</v>
      </c>
      <c r="H3" s="18">
        <f t="shared" ref="H3:H13" si="2">ROUND(D3/E3*100,0)</f>
        <v>0</v>
      </c>
    </row>
    <row r="4" spans="1:8" x14ac:dyDescent="0.2">
      <c r="A4" t="s">
        <v>8410</v>
      </c>
      <c r="B4">
        <f>COUNTIFS(Kickstarter!F:F, "successful",Kickstarter!D:D, "&gt;=5000", Kickstarter!D:D, "&lt;=9999", Kickstarter!R:R, "plays")</f>
        <v>93</v>
      </c>
      <c r="C4">
        <f>COUNTIFS(Kickstarter!F:F, "failed",Kickstarter!D:D, "&gt;=5000", Kickstarter!D:D, "&lt;=9999", Kickstarter!R:R, "plays")</f>
        <v>76</v>
      </c>
      <c r="D4">
        <f>COUNTIFS(Kickstarter!F:F, "canceled",Kickstarter!D:D, "&gt;=5000", Kickstarter!D:D, "&lt;=9999", Kickstarter!R:R, "plays")</f>
        <v>0</v>
      </c>
      <c r="E4">
        <f t="shared" si="0"/>
        <v>169</v>
      </c>
      <c r="F4" s="18">
        <f t="shared" ref="F3:F13" si="3">ROUND(B4/E4*100,0)</f>
        <v>55</v>
      </c>
      <c r="G4" s="18">
        <f t="shared" si="1"/>
        <v>45</v>
      </c>
      <c r="H4" s="18">
        <f t="shared" si="2"/>
        <v>0</v>
      </c>
    </row>
    <row r="5" spans="1:8" x14ac:dyDescent="0.2">
      <c r="A5" t="s">
        <v>8411</v>
      </c>
      <c r="B5">
        <f>COUNTIFS(Kickstarter!F:F, "successful",Kickstarter!D:D, "&gt;=10000", Kickstarter!D:D, "&lt;=14999", Kickstarter!R:R, "plays")</f>
        <v>39</v>
      </c>
      <c r="C5">
        <f>COUNTIFS(Kickstarter!F:F, "failed",Kickstarter!D:D, "&gt;=10000", Kickstarter!D:D, "&lt;=14999", Kickstarter!R:R, "plays")</f>
        <v>33</v>
      </c>
      <c r="D5">
        <f>COUNTIFS(Kickstarter!F:F, "canceled",Kickstarter!D:D, "&gt;=10000", Kickstarter!D:D, "&lt;=14999", Kickstarter!R:R, "plays")</f>
        <v>0</v>
      </c>
      <c r="E5">
        <f t="shared" si="0"/>
        <v>72</v>
      </c>
      <c r="F5" s="18">
        <f t="shared" si="3"/>
        <v>54</v>
      </c>
      <c r="G5" s="18">
        <f t="shared" si="1"/>
        <v>46</v>
      </c>
      <c r="H5" s="18">
        <f t="shared" si="2"/>
        <v>0</v>
      </c>
    </row>
    <row r="6" spans="1:8" x14ac:dyDescent="0.2">
      <c r="A6" t="s">
        <v>8412</v>
      </c>
      <c r="B6">
        <f>COUNTIFS(Kickstarter!F:F, "successful",Kickstarter!D:D, "&gt;=15000", Kickstarter!D:D, "&lt;=19999", Kickstarter!R:R, "plays")</f>
        <v>12</v>
      </c>
      <c r="C6">
        <f>COUNTIFS(Kickstarter!F:F, "failed",Kickstarter!D:D, "&gt;=15000", Kickstarter!D:D, "&lt;=19999", Kickstarter!R:R, "plays")</f>
        <v>12</v>
      </c>
      <c r="D6">
        <f>COUNTIFS(Kickstarter!F:F, "canceled",Kickstarter!D:D, "&gt;=15000", Kickstarter!D:D, "&lt;=19999", Kickstarter!R:R, "plays")</f>
        <v>0</v>
      </c>
      <c r="E6">
        <f t="shared" si="0"/>
        <v>24</v>
      </c>
      <c r="F6" s="18">
        <f t="shared" si="3"/>
        <v>50</v>
      </c>
      <c r="G6" s="18">
        <f t="shared" si="1"/>
        <v>50</v>
      </c>
      <c r="H6" s="18">
        <f t="shared" si="2"/>
        <v>0</v>
      </c>
    </row>
    <row r="7" spans="1:8" x14ac:dyDescent="0.2">
      <c r="A7" t="s">
        <v>8413</v>
      </c>
      <c r="B7">
        <f>COUNTIFS(Kickstarter!F:F, "successful",Kickstarter!D:D, "&gt;=20000", Kickstarter!D:D, "&lt;=24999", Kickstarter!R:R, "plays")</f>
        <v>9</v>
      </c>
      <c r="C7">
        <f>COUNTIFS(Kickstarter!F:F, "failed",Kickstarter!D:D, "&gt;=20000", Kickstarter!D:D, "&lt;=24999", Kickstarter!R:R, "plays")</f>
        <v>11</v>
      </c>
      <c r="D7">
        <f>COUNTIFS(Kickstarter!F:F, "canceled",Kickstarter!D:D, "&gt;=20000", Kickstarter!D:D, "&lt;=24999", Kickstarter!R:R, "plays")</f>
        <v>0</v>
      </c>
      <c r="E7">
        <f t="shared" si="0"/>
        <v>20</v>
      </c>
      <c r="F7" s="18">
        <f t="shared" si="3"/>
        <v>45</v>
      </c>
      <c r="G7" s="18">
        <f t="shared" si="1"/>
        <v>55</v>
      </c>
      <c r="H7" s="18">
        <f t="shared" si="2"/>
        <v>0</v>
      </c>
    </row>
    <row r="8" spans="1:8" x14ac:dyDescent="0.2">
      <c r="A8" t="s">
        <v>8414</v>
      </c>
      <c r="B8">
        <f>COUNTIFS(Kickstarter!F:F, "successful",Kickstarter!D:D, "&gt;=25000", Kickstarter!D:D, "&lt;=29999", Kickstarter!R:R, "plays")</f>
        <v>1</v>
      </c>
      <c r="C8">
        <f>COUNTIFS(Kickstarter!F:F, "failed",Kickstarter!D:D, "&gt;=25000", Kickstarter!D:D, "&lt;=29999", Kickstarter!R:R, "plays")</f>
        <v>4</v>
      </c>
      <c r="D8">
        <f>COUNTIFS(Kickstarter!F:F, "canceled",Kickstarter!D:D, "&gt;=25000", Kickstarter!D:D, "&lt;=29999", Kickstarter!R:R, "plays")</f>
        <v>0</v>
      </c>
      <c r="E8">
        <f t="shared" si="0"/>
        <v>5</v>
      </c>
      <c r="F8" s="18">
        <f t="shared" si="3"/>
        <v>20</v>
      </c>
      <c r="G8" s="18">
        <f t="shared" si="1"/>
        <v>80</v>
      </c>
      <c r="H8" s="18">
        <f t="shared" si="2"/>
        <v>0</v>
      </c>
    </row>
    <row r="9" spans="1:8" x14ac:dyDescent="0.2">
      <c r="A9" t="s">
        <v>8415</v>
      </c>
      <c r="B9">
        <f>COUNTIFS(Kickstarter!F:F, "successful",Kickstarter!D:D, "&gt;=30000", Kickstarter!D:D, "&lt;=34999", Kickstarter!R:R, "plays")</f>
        <v>3</v>
      </c>
      <c r="C9">
        <f>COUNTIFS(Kickstarter!F:F, "failed",Kickstarter!D:D, "&gt;=30000", Kickstarter!D:D, "&lt;=34999", Kickstarter!R:R, "plays")</f>
        <v>8</v>
      </c>
      <c r="D9">
        <f>COUNTIFS(Kickstarter!F:F, "canceled",Kickstarter!D:D, "&gt;=30000", Kickstarter!D:D, "&lt;=34999", Kickstarter!R:R, "plays")</f>
        <v>0</v>
      </c>
      <c r="E9">
        <f t="shared" si="0"/>
        <v>11</v>
      </c>
      <c r="F9" s="18">
        <f t="shared" si="3"/>
        <v>27</v>
      </c>
      <c r="G9" s="18">
        <f t="shared" si="1"/>
        <v>73</v>
      </c>
      <c r="H9" s="18">
        <f t="shared" si="2"/>
        <v>0</v>
      </c>
    </row>
    <row r="10" spans="1:8" x14ac:dyDescent="0.2">
      <c r="A10" t="s">
        <v>8419</v>
      </c>
      <c r="B10">
        <f>COUNTIFS(Kickstarter!F:F, "successful",Kickstarter!D:D, "&gt;=35000", Kickstarter!D:D, "&lt;=39999", Kickstarter!R:R, "plays")</f>
        <v>4</v>
      </c>
      <c r="C10">
        <f>COUNTIFS(Kickstarter!F:F, "failed",Kickstarter!D:D, "&gt;=35000", Kickstarter!D:D, "&lt;=39999", Kickstarter!R:R, "plays")</f>
        <v>2</v>
      </c>
      <c r="D10">
        <f>COUNTIFS(Kickstarter!F:F, "canceled",Kickstarter!D:D, "&gt;=35000", Kickstarter!D:D, "&lt;=39999", Kickstarter!R:R, "plays")</f>
        <v>0</v>
      </c>
      <c r="E10">
        <f t="shared" si="0"/>
        <v>6</v>
      </c>
      <c r="F10" s="18">
        <f t="shared" si="3"/>
        <v>67</v>
      </c>
      <c r="G10" s="18">
        <f t="shared" si="1"/>
        <v>33</v>
      </c>
      <c r="H10" s="18">
        <f t="shared" si="2"/>
        <v>0</v>
      </c>
    </row>
    <row r="11" spans="1:8" x14ac:dyDescent="0.2">
      <c r="A11" t="s">
        <v>8416</v>
      </c>
      <c r="B11">
        <f>COUNTIFS(Kickstarter!F:F, "successful",Kickstarter!D:D, "&gt;=40000", Kickstarter!D:D, "&lt;=44999", Kickstarter!R:R, "plays")</f>
        <v>2</v>
      </c>
      <c r="C11">
        <f>COUNTIFS(Kickstarter!F:F, "failed",Kickstarter!D:D, "&gt;=40000", Kickstarter!D:D, "&lt;=44999", Kickstarter!R:R, "plays")</f>
        <v>1</v>
      </c>
      <c r="D11">
        <f>COUNTIFS(Kickstarter!F:F, "canceled",Kickstarter!D:D, "&gt;=40000", Kickstarter!D:D, "&lt;=44999", Kickstarter!R:R, "plays")</f>
        <v>0</v>
      </c>
      <c r="E11">
        <f t="shared" si="0"/>
        <v>3</v>
      </c>
      <c r="F11" s="18">
        <f t="shared" si="3"/>
        <v>67</v>
      </c>
      <c r="G11" s="18">
        <f t="shared" si="1"/>
        <v>33</v>
      </c>
      <c r="H11" s="18">
        <f t="shared" si="2"/>
        <v>0</v>
      </c>
    </row>
    <row r="12" spans="1:8" x14ac:dyDescent="0.2">
      <c r="A12" t="s">
        <v>8417</v>
      </c>
      <c r="B12">
        <f>COUNTIFS(Kickstarter!F:F, "successful",Kickstarter!D:D, "&gt;=45000", Kickstarter!D:D, "&lt;=49999", Kickstarter!R:R, "plays")</f>
        <v>0</v>
      </c>
      <c r="C12">
        <f>COUNTIFS(Kickstarter!F:F, "failed",Kickstarter!D:D, "&gt;=45000", Kickstarter!D:D, "&lt;=49999", Kickstarter!R:R, "plays")</f>
        <v>1</v>
      </c>
      <c r="D12">
        <f>COUNTIFS(Kickstarter!F:F, "canceled",Kickstarter!D:D, "&gt;=45000", Kickstarter!D:D, "&lt;=49999", Kickstarter!R:R, "plays")</f>
        <v>0</v>
      </c>
      <c r="E12">
        <f t="shared" si="0"/>
        <v>1</v>
      </c>
      <c r="F12" s="18">
        <f t="shared" si="3"/>
        <v>0</v>
      </c>
      <c r="G12" s="18">
        <f t="shared" si="1"/>
        <v>100</v>
      </c>
      <c r="H12" s="18">
        <f t="shared" si="2"/>
        <v>0</v>
      </c>
    </row>
    <row r="13" spans="1:8" x14ac:dyDescent="0.2">
      <c r="A13" t="s">
        <v>8418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18">
        <f t="shared" si="3"/>
        <v>13</v>
      </c>
      <c r="G13" s="18">
        <f t="shared" si="1"/>
        <v>88</v>
      </c>
      <c r="H13" s="18">
        <f t="shared" si="2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14E1C-C1F9-DC48-90EC-D3AF1AFE91B6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8369</v>
      </c>
      <c r="T1" s="1" t="s">
        <v>8370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A133C-E9C1-994C-B1E0-A5D9E3B2FAE7}">
  <dimension ref="A1:C14"/>
  <sheetViews>
    <sheetView workbookViewId="0">
      <selection activeCell="D16" sqref="D16"/>
    </sheetView>
  </sheetViews>
  <sheetFormatPr baseColWidth="10" defaultRowHeight="15" x14ac:dyDescent="0.2"/>
  <cols>
    <col min="1" max="1" width="24.5" customWidth="1"/>
    <col min="2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">
      <c r="A3" t="s">
        <v>8390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">
      <c r="A4" t="s">
        <v>8396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">
      <c r="A5" t="s">
        <v>8397</v>
      </c>
      <c r="B5" s="17">
        <f>_xlfn.QUARTILE.EXC('Successful U.S. Kickstarters'!D:D, 3)</f>
        <v>5000</v>
      </c>
      <c r="C5" s="17">
        <f>_xlfn.QUARTILE.EXC('Failed U.S. Kickstarters'!D:D, 3)</f>
        <v>10000</v>
      </c>
    </row>
    <row r="6" spans="1:3" x14ac:dyDescent="0.2">
      <c r="A6" t="s">
        <v>8398</v>
      </c>
      <c r="B6" s="17">
        <f>_xlfn.QUARTILE.EXC('Successful U.S. Kickstarters'!D:D, 1)</f>
        <v>1500</v>
      </c>
      <c r="C6" s="17">
        <f>_xlfn.QUARTILE.EXC('Failed U.S. Kickstarters'!D:D, 1)</f>
        <v>2000</v>
      </c>
    </row>
    <row r="7" spans="1:3" x14ac:dyDescent="0.2">
      <c r="A7" t="s">
        <v>8399</v>
      </c>
      <c r="B7" s="17">
        <f>B5-B6</f>
        <v>3500</v>
      </c>
      <c r="C7" s="17">
        <f>C5-C6</f>
        <v>8000</v>
      </c>
    </row>
    <row r="9" spans="1:3" x14ac:dyDescent="0.2">
      <c r="A9" t="s">
        <v>8391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">
      <c r="A10" t="s">
        <v>8392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">
      <c r="A11" t="s">
        <v>8400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">
      <c r="A12" t="s">
        <v>8393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2">
      <c r="A13" t="s">
        <v>8394</v>
      </c>
      <c r="B13" s="17">
        <f>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947F3-9D72-D848-AFC9-19B295375D41}">
  <dimension ref="A1:T413"/>
  <sheetViews>
    <sheetView workbookViewId="0">
      <selection sqref="A1:A1048576"/>
    </sheetView>
  </sheetViews>
  <sheetFormatPr baseColWidth="10" defaultColWidth="42.83203125" defaultRowHeight="71" customHeight="1" x14ac:dyDescent="0.2"/>
  <cols>
    <col min="1" max="1" width="21.33203125" customWidth="1"/>
  </cols>
  <sheetData>
    <row r="1" spans="1:20" ht="71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8369</v>
      </c>
      <c r="T1" s="1" t="s">
        <v>8370</v>
      </c>
    </row>
    <row r="2" spans="1:20" ht="71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71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71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71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1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71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71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1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71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1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1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1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71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71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71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1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1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1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1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1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1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71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71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71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1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71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71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71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71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1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1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1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1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1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71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1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71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1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71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71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1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1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1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1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71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71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71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1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1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1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1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1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1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1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71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1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71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71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1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1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71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1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1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1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71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71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1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71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1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71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1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1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71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71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1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1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71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71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71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1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71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1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1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71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1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71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1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71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71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1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1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1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71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1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71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71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1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1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71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1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1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1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1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1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71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1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71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71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71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71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1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1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1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71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71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1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1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1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1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1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1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71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1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71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1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71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1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71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1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1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1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1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71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71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1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1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1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71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71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71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1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71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1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1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1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71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71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1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1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71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1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1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71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1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1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1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71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71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1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1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1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1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1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71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1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71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1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1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1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1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71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71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1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1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1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1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1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1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1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71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71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71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1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71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1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1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1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1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71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71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1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71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1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1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1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1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1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71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71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71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71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1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1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1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1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1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71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71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1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1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1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1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1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71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1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71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1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1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71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71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1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1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1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1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71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1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71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1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71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1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71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1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1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1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71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1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71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71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1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71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1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1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1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1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71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1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71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1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1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1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71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71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1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1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71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1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71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71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71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71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71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1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1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1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71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71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71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71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1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1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71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1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1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1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1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1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1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1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1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1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1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1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1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71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71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71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1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1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1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1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1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1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71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71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1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1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1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1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1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71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1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1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71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1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1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71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1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1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1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1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71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1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71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71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71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1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1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1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71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1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1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1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1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1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1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1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1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1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1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1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1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71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1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71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1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71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1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71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1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1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1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71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71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1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1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1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71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71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1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1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71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71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71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71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71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1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1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71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1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1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1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71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1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71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1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1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71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1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1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71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1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1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1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71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71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71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1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71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1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71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1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1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71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71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1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71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71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1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1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1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1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71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1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71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71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1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1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1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1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1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1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1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1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1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1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1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1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1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1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1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71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1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472C-E643-2640-9787-9007F246C901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5FA9-4A36-134C-83A4-FD6CD476ED40}">
  <dimension ref="A1:D6"/>
  <sheetViews>
    <sheetView workbookViewId="0">
      <selection activeCell="E10" sqref="E10"/>
    </sheetView>
  </sheetViews>
  <sheetFormatPr baseColWidth="10" defaultRowHeight="15" x14ac:dyDescent="0.2"/>
  <cols>
    <col min="1" max="1" width="30" customWidth="1"/>
    <col min="2" max="2" width="109" bestFit="1" customWidth="1"/>
    <col min="3" max="4" width="10.1640625" bestFit="1" customWidth="1"/>
  </cols>
  <sheetData>
    <row r="1" spans="1:4" x14ac:dyDescent="0.2">
      <c r="A1" t="s">
        <v>8384</v>
      </c>
      <c r="B1" t="s">
        <v>4110</v>
      </c>
      <c r="C1" t="s">
        <v>8385</v>
      </c>
      <c r="D1" t="s">
        <v>8386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Kickstarter!B:F,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Kickstarter!B:F,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Kickstarter!B:F,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Kickstarter!B:F,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Based on Launc</vt:lpstr>
      <vt:lpstr>Kickstarter</vt:lpstr>
      <vt:lpstr>Outcomes Based on Goals</vt:lpstr>
      <vt:lpstr>Failed U.S. Kickstarters</vt:lpstr>
      <vt:lpstr>Descriptive Statistics</vt:lpstr>
      <vt:lpstr>Successful U.S. Kickstarters</vt:lpstr>
      <vt:lpstr>Subcategory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2020-07-27T03:49:14Z</dcterms:modified>
</cp:coreProperties>
</file>