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08"/>
  <workbookPr showInkAnnotation="0" codeName="ThisWorkbook" autoCompressPictures="0"/>
  <mc:AlternateContent xmlns:mc="http://schemas.openxmlformats.org/markup-compatibility/2006">
    <mc:Choice Requires="x15">
      <x15ac:absPath xmlns:x15ac="http://schemas.microsoft.com/office/spreadsheetml/2010/11/ac" url="D:\TempUserProfiles\NetworkService\AppData\Local\Packages\oice_16_974fa576_32c1d314_3cd5\AC\Temp\"/>
    </mc:Choice>
  </mc:AlternateContent>
  <xr:revisionPtr revIDLastSave="1268" documentId="11_23AECBA573C90F9F6E6A2265C459A064776F67AB" xr6:coauthVersionLast="45" xr6:coauthVersionMax="45" xr10:uidLastSave="{A9365FE0-BE75-450E-AD8B-08B5C7A65AEF}"/>
  <bookViews>
    <workbookView xWindow="0" yWindow="465" windowWidth="25605" windowHeight="14235" tabRatio="500" firstSheet="1" activeTab="2" xr2:uid="{00000000-000D-0000-FFFF-FFFF00000000}"/>
  </bookViews>
  <sheets>
    <sheet name="General Instructions" sheetId="5" r:id="rId1"/>
    <sheet name="Assumptions" sheetId="2" r:id="rId2"/>
    <sheet name="Revenue Model" sheetId="3" r:id="rId3"/>
    <sheet name="Pro-Forma" sheetId="6" r:id="rId4"/>
    <sheet name="Cash Flow Projection" sheetId="1" r:id="rId5"/>
    <sheet name="Summary View" sheetId="4" r:id="rId6"/>
  </sheets>
  <externalReferences>
    <externalReference r:id="rId7"/>
  </externalReferences>
  <definedNames>
    <definedName name="Avg_Hrs_per_Week">Assumptions!$B$3</definedName>
    <definedName name="Avg_Weeks_per_Month">Assumptions!$B$2</definedName>
    <definedName name="Benefits_Overhead">Assumptions!$B$8</definedName>
    <definedName name="Company_Name">'[1]Assumptions and Constants'!$B$7</definedName>
    <definedName name="FICA">Assumptions!$B$4</definedName>
    <definedName name="_xlnm.Print_Titles" localSheetId="4">'Cash Flow Projection'!$1:$4</definedName>
    <definedName name="Sales_Commission_Pct">Assumptions!$B$9</definedName>
  </definedName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K65" i="1" l="1"/>
  <c r="Q6" i="3"/>
  <c r="AD6" i="3"/>
  <c r="Q7" i="3"/>
  <c r="AD7" i="3"/>
  <c r="AI65" i="1"/>
  <c r="R6" i="3"/>
  <c r="AE6" i="3"/>
  <c r="R7" i="3"/>
  <c r="AE7" i="3"/>
  <c r="AJ65" i="1"/>
  <c r="S6" i="3"/>
  <c r="AF6" i="3"/>
  <c r="S7" i="3"/>
  <c r="AF7" i="3"/>
  <c r="T6" i="3"/>
  <c r="AG6" i="3"/>
  <c r="T7" i="3"/>
  <c r="AG7" i="3"/>
  <c r="AL65" i="1"/>
  <c r="U6" i="3"/>
  <c r="AH6" i="3"/>
  <c r="U7" i="3"/>
  <c r="AH7" i="3"/>
  <c r="AM65" i="1"/>
  <c r="V6" i="3"/>
  <c r="AI6" i="3"/>
  <c r="V7" i="3"/>
  <c r="AI7" i="3"/>
  <c r="AN65" i="1"/>
  <c r="W6" i="3"/>
  <c r="AJ6" i="3"/>
  <c r="W7" i="3"/>
  <c r="AJ7" i="3"/>
  <c r="AO65" i="1"/>
  <c r="X6" i="3"/>
  <c r="AK6" i="3"/>
  <c r="X7" i="3"/>
  <c r="AK7" i="3"/>
  <c r="AP65" i="1"/>
  <c r="Y6" i="3"/>
  <c r="AL6" i="3"/>
  <c r="Y7" i="3"/>
  <c r="AL7" i="3"/>
  <c r="AQ65" i="1"/>
  <c r="Z6" i="3"/>
  <c r="AM6" i="3"/>
  <c r="AR65" i="1"/>
  <c r="AA6" i="3"/>
  <c r="AN6" i="3"/>
  <c r="AS65" i="1"/>
  <c r="P6" i="3"/>
  <c r="AC6" i="3"/>
  <c r="P7" i="3"/>
  <c r="AC7" i="3"/>
  <c r="AH65" i="1"/>
  <c r="T65" i="1"/>
  <c r="U65" i="1"/>
  <c r="V65" i="1"/>
  <c r="W65" i="1"/>
  <c r="X65" i="1"/>
  <c r="Y65" i="1"/>
  <c r="Z65" i="1"/>
  <c r="AA65" i="1"/>
  <c r="AB65" i="1"/>
  <c r="AC65" i="1"/>
  <c r="AD65" i="1"/>
  <c r="S65" i="1"/>
  <c r="E65" i="1"/>
  <c r="F65" i="1"/>
  <c r="G65" i="1"/>
  <c r="H65" i="1"/>
  <c r="I65" i="1"/>
  <c r="J65" i="1"/>
  <c r="K65" i="1"/>
  <c r="L65" i="1"/>
  <c r="M65" i="1"/>
  <c r="N65" i="1"/>
  <c r="O65" i="1"/>
  <c r="D65" i="1"/>
  <c r="AN63" i="1"/>
  <c r="C15" i="3"/>
  <c r="D15" i="3"/>
  <c r="E15" i="3"/>
  <c r="F15" i="3"/>
  <c r="G15" i="3"/>
  <c r="H15" i="3"/>
  <c r="H16" i="3"/>
  <c r="I15" i="3"/>
  <c r="J15" i="3"/>
  <c r="K15" i="3"/>
  <c r="L15" i="3"/>
  <c r="M15" i="3"/>
  <c r="N15" i="3"/>
  <c r="P15" i="3"/>
  <c r="P16" i="3"/>
  <c r="Q15" i="3"/>
  <c r="Q16" i="3"/>
  <c r="R15" i="3"/>
  <c r="S15" i="3"/>
  <c r="S16" i="3"/>
  <c r="T15" i="3"/>
  <c r="T16" i="3"/>
  <c r="T17" i="3"/>
  <c r="U15" i="3"/>
  <c r="U16" i="3"/>
  <c r="V15" i="3"/>
  <c r="V16" i="3"/>
  <c r="W15" i="3"/>
  <c r="W16" i="3"/>
  <c r="X15" i="3"/>
  <c r="Y15" i="3"/>
  <c r="Y16" i="3"/>
  <c r="Z15" i="3"/>
  <c r="AA15" i="3"/>
  <c r="AA16" i="3"/>
  <c r="AC15" i="3"/>
  <c r="AC16" i="3"/>
  <c r="AD15" i="3"/>
  <c r="AD16" i="3"/>
  <c r="AE15" i="3"/>
  <c r="AE16" i="3"/>
  <c r="AE17" i="3"/>
  <c r="AF15" i="3"/>
  <c r="AF16" i="3"/>
  <c r="AF17" i="3"/>
  <c r="AG15" i="3"/>
  <c r="AG16" i="3"/>
  <c r="AG17" i="3"/>
  <c r="AG18" i="3"/>
  <c r="AH15" i="3"/>
  <c r="AH16" i="3"/>
  <c r="AH17" i="3"/>
  <c r="AI15" i="3"/>
  <c r="AI16" i="3"/>
  <c r="AI17" i="3"/>
  <c r="AI18" i="3"/>
  <c r="AJ15" i="3"/>
  <c r="AJ16" i="3"/>
  <c r="AJ17" i="3"/>
  <c r="AK15" i="3"/>
  <c r="AK16" i="3"/>
  <c r="AL15" i="3"/>
  <c r="AL16" i="3"/>
  <c r="AM15" i="3"/>
  <c r="AM16" i="3"/>
  <c r="AN15" i="3"/>
  <c r="AN16" i="3"/>
  <c r="AN17" i="3"/>
  <c r="P39" i="1"/>
  <c r="P41" i="1"/>
  <c r="P40" i="1"/>
  <c r="AM7" i="3"/>
  <c r="AN7" i="3"/>
  <c r="Z7" i="3"/>
  <c r="AA7" i="3"/>
  <c r="AD11" i="3"/>
  <c r="AE11" i="3"/>
  <c r="AF11" i="3"/>
  <c r="AG11" i="3"/>
  <c r="AH11" i="3"/>
  <c r="AI11" i="3"/>
  <c r="AJ11" i="3"/>
  <c r="AK11" i="3"/>
  <c r="AL11" i="3"/>
  <c r="AM11" i="3"/>
  <c r="AN11" i="3"/>
  <c r="AC11" i="3"/>
  <c r="P11" i="3"/>
  <c r="Q11" i="3"/>
  <c r="R11" i="3"/>
  <c r="S11" i="3"/>
  <c r="T11" i="3"/>
  <c r="U11" i="3"/>
  <c r="V11" i="3"/>
  <c r="W11" i="3"/>
  <c r="X11" i="3"/>
  <c r="Y11" i="3"/>
  <c r="Z11" i="3"/>
  <c r="AA11" i="3"/>
  <c r="D11" i="3"/>
  <c r="E11" i="3"/>
  <c r="F11" i="3"/>
  <c r="G11" i="3"/>
  <c r="H11" i="3"/>
  <c r="I11" i="3"/>
  <c r="J11" i="3"/>
  <c r="K11" i="3"/>
  <c r="L11" i="3"/>
  <c r="M11" i="3"/>
  <c r="N11" i="3"/>
  <c r="C11" i="3"/>
  <c r="A11" i="3"/>
  <c r="AT65" i="1"/>
  <c r="AT66" i="1"/>
  <c r="E15" i="6"/>
  <c r="AE65" i="1"/>
  <c r="AE66" i="1"/>
  <c r="D15" i="6"/>
  <c r="P65" i="1"/>
  <c r="P66" i="1"/>
  <c r="C15" i="6"/>
  <c r="AH52" i="1"/>
  <c r="AI52" i="1"/>
  <c r="AJ52" i="1"/>
  <c r="AK52" i="1"/>
  <c r="AL52" i="1"/>
  <c r="AM52" i="1"/>
  <c r="AN52" i="1"/>
  <c r="AO52" i="1"/>
  <c r="AP52" i="1"/>
  <c r="AQ52" i="1"/>
  <c r="AR52" i="1"/>
  <c r="AS52" i="1"/>
  <c r="AT52" i="1"/>
  <c r="E25" i="6"/>
  <c r="AH45" i="1"/>
  <c r="AI45" i="1"/>
  <c r="AJ45" i="1"/>
  <c r="AK45" i="1"/>
  <c r="AL45" i="1"/>
  <c r="AM45" i="1"/>
  <c r="AN45" i="1"/>
  <c r="AO45" i="1"/>
  <c r="AP45" i="1"/>
  <c r="AQ45" i="1"/>
  <c r="AR45" i="1"/>
  <c r="AS45" i="1"/>
  <c r="AT45" i="1"/>
  <c r="E24" i="6"/>
  <c r="A1" i="6"/>
  <c r="D3" i="6"/>
  <c r="E3" i="6"/>
  <c r="L16" i="1"/>
  <c r="M16" i="1"/>
  <c r="N16" i="1"/>
  <c r="O16" i="1"/>
  <c r="AD10" i="3"/>
  <c r="AE10" i="3"/>
  <c r="AF10" i="3"/>
  <c r="AG10" i="3"/>
  <c r="AH10" i="3"/>
  <c r="AI10" i="3"/>
  <c r="AJ10" i="3"/>
  <c r="AK10" i="3"/>
  <c r="AL10" i="3"/>
  <c r="AM10" i="3"/>
  <c r="AN10" i="3"/>
  <c r="AC10" i="3"/>
  <c r="AQ16" i="1"/>
  <c r="AQ17" i="1"/>
  <c r="AQ18" i="1"/>
  <c r="AQ19" i="1"/>
  <c r="AQ20" i="1"/>
  <c r="AQ21" i="1"/>
  <c r="AQ22" i="1"/>
  <c r="AQ23" i="1"/>
  <c r="AQ24" i="1"/>
  <c r="AQ25" i="1"/>
  <c r="B2" i="2"/>
  <c r="AQ28" i="1"/>
  <c r="AQ29" i="1"/>
  <c r="AQ30" i="1"/>
  <c r="AQ31" i="1"/>
  <c r="AQ32" i="1"/>
  <c r="AQ59" i="1"/>
  <c r="AQ63" i="1"/>
  <c r="AQ69" i="1"/>
  <c r="AQ75" i="1"/>
  <c r="AQ84" i="1"/>
  <c r="AQ91" i="1"/>
  <c r="AQ96" i="1"/>
  <c r="AS16" i="1"/>
  <c r="AS17" i="1"/>
  <c r="AS18" i="1"/>
  <c r="AS19" i="1"/>
  <c r="AS20" i="1"/>
  <c r="AS21" i="1"/>
  <c r="AS22" i="1"/>
  <c r="AS23" i="1"/>
  <c r="AS24" i="1"/>
  <c r="AS25" i="1"/>
  <c r="AS28" i="1"/>
  <c r="AS29" i="1"/>
  <c r="AS30" i="1"/>
  <c r="AS31" i="1"/>
  <c r="AS32" i="1"/>
  <c r="AS59" i="1"/>
  <c r="AS63" i="1"/>
  <c r="AS69" i="1"/>
  <c r="AS75" i="1"/>
  <c r="AS84" i="1"/>
  <c r="AS91" i="1"/>
  <c r="AS96" i="1"/>
  <c r="AR16" i="1"/>
  <c r="AR17" i="1"/>
  <c r="AR18" i="1"/>
  <c r="AR19" i="1"/>
  <c r="AR20" i="1"/>
  <c r="AR21" i="1"/>
  <c r="AR22" i="1"/>
  <c r="AR23" i="1"/>
  <c r="AR24" i="1"/>
  <c r="AR25" i="1"/>
  <c r="AR28" i="1"/>
  <c r="AR29" i="1"/>
  <c r="AR30" i="1"/>
  <c r="AR31" i="1"/>
  <c r="AR32" i="1"/>
  <c r="AR59" i="1"/>
  <c r="AR63" i="1"/>
  <c r="AR69" i="1"/>
  <c r="AR75" i="1"/>
  <c r="AR84" i="1"/>
  <c r="AR91" i="1"/>
  <c r="AR96" i="1"/>
  <c r="AP16" i="1"/>
  <c r="AP17" i="1"/>
  <c r="AP18" i="1"/>
  <c r="AP19" i="1"/>
  <c r="AP20" i="1"/>
  <c r="AP21" i="1"/>
  <c r="AP22" i="1"/>
  <c r="AP23" i="1"/>
  <c r="AP24" i="1"/>
  <c r="AP25" i="1"/>
  <c r="AP28" i="1"/>
  <c r="AP29" i="1"/>
  <c r="AP30" i="1"/>
  <c r="AP31" i="1"/>
  <c r="AP32" i="1"/>
  <c r="AP59" i="1"/>
  <c r="AP63" i="1"/>
  <c r="AP69" i="1"/>
  <c r="AP75" i="1"/>
  <c r="AP84" i="1"/>
  <c r="AP91" i="1"/>
  <c r="AP96" i="1"/>
  <c r="AO16" i="1"/>
  <c r="AO17" i="1"/>
  <c r="AO18" i="1"/>
  <c r="AO19" i="1"/>
  <c r="AO20" i="1"/>
  <c r="AO21" i="1"/>
  <c r="AO22" i="1"/>
  <c r="AO23" i="1"/>
  <c r="AO24" i="1"/>
  <c r="AO25" i="1"/>
  <c r="AO28" i="1"/>
  <c r="AO29" i="1"/>
  <c r="AO30" i="1"/>
  <c r="AO31" i="1"/>
  <c r="AO32" i="1"/>
  <c r="AO59" i="1"/>
  <c r="AO63" i="1"/>
  <c r="AO69" i="1"/>
  <c r="AO75" i="1"/>
  <c r="AO84" i="1"/>
  <c r="AO91" i="1"/>
  <c r="AO96" i="1"/>
  <c r="AN16" i="1"/>
  <c r="AN17" i="1"/>
  <c r="AN18" i="1"/>
  <c r="AN19" i="1"/>
  <c r="AN20" i="1"/>
  <c r="AN21" i="1"/>
  <c r="AN22" i="1"/>
  <c r="AN23" i="1"/>
  <c r="AN24" i="1"/>
  <c r="AN25" i="1"/>
  <c r="AN28" i="1"/>
  <c r="AN29" i="1"/>
  <c r="AN30" i="1"/>
  <c r="AN31" i="1"/>
  <c r="AN32" i="1"/>
  <c r="AN59" i="1"/>
  <c r="AN69" i="1"/>
  <c r="AN75" i="1"/>
  <c r="AN84" i="1"/>
  <c r="AN91" i="1"/>
  <c r="AN96" i="1"/>
  <c r="AM16" i="1"/>
  <c r="AM17" i="1"/>
  <c r="AM18" i="1"/>
  <c r="AM19" i="1"/>
  <c r="AM20" i="1"/>
  <c r="AM21" i="1"/>
  <c r="AM22" i="1"/>
  <c r="AM23" i="1"/>
  <c r="AM24" i="1"/>
  <c r="AM25" i="1"/>
  <c r="AM28" i="1"/>
  <c r="AM29" i="1"/>
  <c r="AM30" i="1"/>
  <c r="AM31" i="1"/>
  <c r="AM32" i="1"/>
  <c r="AM59" i="1"/>
  <c r="AM63" i="1"/>
  <c r="AM69" i="1"/>
  <c r="AM75" i="1"/>
  <c r="AM84" i="1"/>
  <c r="AM91" i="1"/>
  <c r="AM96" i="1"/>
  <c r="AL16" i="1"/>
  <c r="AL17" i="1"/>
  <c r="AL18" i="1"/>
  <c r="AL19" i="1"/>
  <c r="AL20" i="1"/>
  <c r="AL21" i="1"/>
  <c r="AL22" i="1"/>
  <c r="AL23" i="1"/>
  <c r="AL24" i="1"/>
  <c r="AL25" i="1"/>
  <c r="AL28" i="1"/>
  <c r="AL29" i="1"/>
  <c r="AL30" i="1"/>
  <c r="AL31" i="1"/>
  <c r="AL32" i="1"/>
  <c r="AL59" i="1"/>
  <c r="AL63" i="1"/>
  <c r="AL69" i="1"/>
  <c r="AL75" i="1"/>
  <c r="AL84" i="1"/>
  <c r="AL91" i="1"/>
  <c r="AL96" i="1"/>
  <c r="AK16" i="1"/>
  <c r="AK17" i="1"/>
  <c r="AK18" i="1"/>
  <c r="AK19" i="1"/>
  <c r="AK20" i="1"/>
  <c r="AK21" i="1"/>
  <c r="AK22" i="1"/>
  <c r="AK23" i="1"/>
  <c r="AK24" i="1"/>
  <c r="AK25" i="1"/>
  <c r="AK28" i="1"/>
  <c r="AK29" i="1"/>
  <c r="AK30" i="1"/>
  <c r="AK31" i="1"/>
  <c r="AK32" i="1"/>
  <c r="AK59" i="1"/>
  <c r="AK63" i="1"/>
  <c r="AK69" i="1"/>
  <c r="AK75" i="1"/>
  <c r="AK84" i="1"/>
  <c r="AK91" i="1"/>
  <c r="AK96" i="1"/>
  <c r="AJ16" i="1"/>
  <c r="AJ17" i="1"/>
  <c r="AJ18" i="1"/>
  <c r="AJ19" i="1"/>
  <c r="AJ20" i="1"/>
  <c r="AJ21" i="1"/>
  <c r="AJ22" i="1"/>
  <c r="AJ23" i="1"/>
  <c r="AJ24" i="1"/>
  <c r="AJ25" i="1"/>
  <c r="AJ28" i="1"/>
  <c r="AJ29" i="1"/>
  <c r="AJ30" i="1"/>
  <c r="AJ31" i="1"/>
  <c r="AJ32" i="1"/>
  <c r="AJ59" i="1"/>
  <c r="AJ63" i="1"/>
  <c r="AJ69" i="1"/>
  <c r="AJ75" i="1"/>
  <c r="AJ84" i="1"/>
  <c r="AJ91" i="1"/>
  <c r="AJ96" i="1"/>
  <c r="AI16" i="1"/>
  <c r="AI17" i="1"/>
  <c r="AI18" i="1"/>
  <c r="AI19" i="1"/>
  <c r="AI20" i="1"/>
  <c r="AI21" i="1"/>
  <c r="AI22" i="1"/>
  <c r="AI23" i="1"/>
  <c r="AI24" i="1"/>
  <c r="AI25" i="1"/>
  <c r="AI28" i="1"/>
  <c r="AI29" i="1"/>
  <c r="AI30" i="1"/>
  <c r="AI31" i="1"/>
  <c r="AI32" i="1"/>
  <c r="AI59" i="1"/>
  <c r="AI63" i="1"/>
  <c r="AI69" i="1"/>
  <c r="AI75" i="1"/>
  <c r="AI84" i="1"/>
  <c r="AI91" i="1"/>
  <c r="AI96" i="1"/>
  <c r="AH16" i="1"/>
  <c r="AH17" i="1"/>
  <c r="AH18" i="1"/>
  <c r="AH19" i="1"/>
  <c r="AH20" i="1"/>
  <c r="AH21" i="1"/>
  <c r="AH22" i="1"/>
  <c r="AH23" i="1"/>
  <c r="AH24" i="1"/>
  <c r="AH25" i="1"/>
  <c r="AH28" i="1"/>
  <c r="AH29" i="1"/>
  <c r="AH30" i="1"/>
  <c r="AH31" i="1"/>
  <c r="AH32" i="1"/>
  <c r="AH59" i="1"/>
  <c r="AH63" i="1"/>
  <c r="AH69" i="1"/>
  <c r="AH75" i="1"/>
  <c r="AH84" i="1"/>
  <c r="AH91" i="1"/>
  <c r="AH96" i="1"/>
  <c r="AA10" i="3"/>
  <c r="AD16" i="1"/>
  <c r="AD17" i="1"/>
  <c r="AD18" i="1"/>
  <c r="AD19" i="1"/>
  <c r="AD20" i="1"/>
  <c r="AD21" i="1"/>
  <c r="AD22" i="1"/>
  <c r="AD23" i="1"/>
  <c r="AD24" i="1"/>
  <c r="AD25" i="1"/>
  <c r="AD28" i="1"/>
  <c r="AD29" i="1"/>
  <c r="AD30" i="1"/>
  <c r="AD31" i="1"/>
  <c r="AD32" i="1"/>
  <c r="AD45" i="1"/>
  <c r="AD52" i="1"/>
  <c r="AD59" i="1"/>
  <c r="AD63" i="1"/>
  <c r="AD69" i="1"/>
  <c r="AD75" i="1"/>
  <c r="AD84" i="1"/>
  <c r="AD91" i="1"/>
  <c r="AD96" i="1"/>
  <c r="Z10" i="3"/>
  <c r="AC16" i="1"/>
  <c r="AC17" i="1"/>
  <c r="AC18" i="1"/>
  <c r="AC19" i="1"/>
  <c r="AC20" i="1"/>
  <c r="AC21" i="1"/>
  <c r="AC22" i="1"/>
  <c r="AC23" i="1"/>
  <c r="AC24" i="1"/>
  <c r="AC25" i="1"/>
  <c r="AC28" i="1"/>
  <c r="AC29" i="1"/>
  <c r="AC30" i="1"/>
  <c r="AC31" i="1"/>
  <c r="AC32" i="1"/>
  <c r="AC45" i="1"/>
  <c r="AC52" i="1"/>
  <c r="AC59" i="1"/>
  <c r="AC63" i="1"/>
  <c r="AC69" i="1"/>
  <c r="AC75" i="1"/>
  <c r="AC84" i="1"/>
  <c r="AC91" i="1"/>
  <c r="AC96" i="1"/>
  <c r="Y10" i="3"/>
  <c r="AB16" i="1"/>
  <c r="AB17" i="1"/>
  <c r="AB18" i="1"/>
  <c r="AB19" i="1"/>
  <c r="AB20" i="1"/>
  <c r="AB21" i="1"/>
  <c r="AB22" i="1"/>
  <c r="AB23" i="1"/>
  <c r="AB24" i="1"/>
  <c r="AB25" i="1"/>
  <c r="AB28" i="1"/>
  <c r="AB29" i="1"/>
  <c r="AB30" i="1"/>
  <c r="AB31" i="1"/>
  <c r="AB32" i="1"/>
  <c r="AB45" i="1"/>
  <c r="AB52" i="1"/>
  <c r="AB59" i="1"/>
  <c r="AB63" i="1"/>
  <c r="AB69" i="1"/>
  <c r="AB75" i="1"/>
  <c r="AB84" i="1"/>
  <c r="AB91" i="1"/>
  <c r="AB96" i="1"/>
  <c r="X10" i="3"/>
  <c r="AA16" i="1"/>
  <c r="AA17" i="1"/>
  <c r="AA18" i="1"/>
  <c r="AA19" i="1"/>
  <c r="AA20" i="1"/>
  <c r="AA21" i="1"/>
  <c r="AA22" i="1"/>
  <c r="AA23" i="1"/>
  <c r="AA24" i="1"/>
  <c r="AA25" i="1"/>
  <c r="AA28" i="1"/>
  <c r="AA29" i="1"/>
  <c r="AA30" i="1"/>
  <c r="AA31" i="1"/>
  <c r="AA32" i="1"/>
  <c r="AA45" i="1"/>
  <c r="AA52" i="1"/>
  <c r="AA59" i="1"/>
  <c r="AA63" i="1"/>
  <c r="AA69" i="1"/>
  <c r="AA75" i="1"/>
  <c r="AA84" i="1"/>
  <c r="AA91" i="1"/>
  <c r="AA96" i="1"/>
  <c r="W10" i="3"/>
  <c r="Z16" i="1"/>
  <c r="Z17" i="1"/>
  <c r="Z18" i="1"/>
  <c r="Z19" i="1"/>
  <c r="Z20" i="1"/>
  <c r="Z21" i="1"/>
  <c r="Z22" i="1"/>
  <c r="Z23" i="1"/>
  <c r="Z24" i="1"/>
  <c r="Z25" i="1"/>
  <c r="Z28" i="1"/>
  <c r="Z29" i="1"/>
  <c r="Z30" i="1"/>
  <c r="Z31" i="1"/>
  <c r="Z32" i="1"/>
  <c r="Z45" i="1"/>
  <c r="Z52" i="1"/>
  <c r="Z59" i="1"/>
  <c r="Z63" i="1"/>
  <c r="Z69" i="1"/>
  <c r="Z75" i="1"/>
  <c r="Z84" i="1"/>
  <c r="Z91" i="1"/>
  <c r="Z96" i="1"/>
  <c r="V10" i="3"/>
  <c r="Y16" i="1"/>
  <c r="Y17" i="1"/>
  <c r="Y18" i="1"/>
  <c r="Y19" i="1"/>
  <c r="Y20" i="1"/>
  <c r="Y21" i="1"/>
  <c r="Y22" i="1"/>
  <c r="Y23" i="1"/>
  <c r="Y24" i="1"/>
  <c r="Y25" i="1"/>
  <c r="Y28" i="1"/>
  <c r="Y29" i="1"/>
  <c r="Y30" i="1"/>
  <c r="Y31" i="1"/>
  <c r="Y32" i="1"/>
  <c r="Y45" i="1"/>
  <c r="Y52" i="1"/>
  <c r="Y59" i="1"/>
  <c r="Y63" i="1"/>
  <c r="Y69" i="1"/>
  <c r="Y75" i="1"/>
  <c r="Y84" i="1"/>
  <c r="Y91" i="1"/>
  <c r="Y96" i="1"/>
  <c r="U10" i="3"/>
  <c r="X16" i="1"/>
  <c r="X17" i="1"/>
  <c r="X18" i="1"/>
  <c r="X19" i="1"/>
  <c r="X20" i="1"/>
  <c r="X21" i="1"/>
  <c r="X22" i="1"/>
  <c r="X23" i="1"/>
  <c r="X24" i="1"/>
  <c r="X25" i="1"/>
  <c r="X28" i="1"/>
  <c r="X29" i="1"/>
  <c r="X30" i="1"/>
  <c r="X31" i="1"/>
  <c r="X32" i="1"/>
  <c r="X45" i="1"/>
  <c r="X52" i="1"/>
  <c r="X59" i="1"/>
  <c r="X63" i="1"/>
  <c r="X69" i="1"/>
  <c r="X75" i="1"/>
  <c r="X84" i="1"/>
  <c r="X91" i="1"/>
  <c r="X96" i="1"/>
  <c r="T10" i="3"/>
  <c r="W16" i="1"/>
  <c r="W17" i="1"/>
  <c r="W18" i="1"/>
  <c r="W19" i="1"/>
  <c r="W20" i="1"/>
  <c r="W21" i="1"/>
  <c r="W22" i="1"/>
  <c r="W23" i="1"/>
  <c r="W24" i="1"/>
  <c r="W25" i="1"/>
  <c r="W28" i="1"/>
  <c r="W29" i="1"/>
  <c r="W30" i="1"/>
  <c r="W31" i="1"/>
  <c r="W32" i="1"/>
  <c r="W45" i="1"/>
  <c r="W52" i="1"/>
  <c r="W59" i="1"/>
  <c r="W63" i="1"/>
  <c r="W69" i="1"/>
  <c r="W75" i="1"/>
  <c r="W84" i="1"/>
  <c r="W91" i="1"/>
  <c r="W96" i="1"/>
  <c r="S10" i="3"/>
  <c r="V16" i="1"/>
  <c r="V17" i="1"/>
  <c r="V18" i="1"/>
  <c r="V19" i="1"/>
  <c r="V20" i="1"/>
  <c r="V21" i="1"/>
  <c r="V22" i="1"/>
  <c r="V23" i="1"/>
  <c r="V24" i="1"/>
  <c r="V25" i="1"/>
  <c r="V28" i="1"/>
  <c r="V29" i="1"/>
  <c r="V30" i="1"/>
  <c r="V31" i="1"/>
  <c r="V32" i="1"/>
  <c r="V45" i="1"/>
  <c r="V52" i="1"/>
  <c r="V59" i="1"/>
  <c r="V63" i="1"/>
  <c r="V69" i="1"/>
  <c r="V75" i="1"/>
  <c r="V84" i="1"/>
  <c r="V91" i="1"/>
  <c r="V96" i="1"/>
  <c r="R10" i="3"/>
  <c r="U16" i="1"/>
  <c r="U17" i="1"/>
  <c r="U18" i="1"/>
  <c r="U19" i="1"/>
  <c r="U20" i="1"/>
  <c r="U21" i="1"/>
  <c r="U22" i="1"/>
  <c r="U23" i="1"/>
  <c r="U24" i="1"/>
  <c r="U25" i="1"/>
  <c r="U28" i="1"/>
  <c r="U29" i="1"/>
  <c r="U30" i="1"/>
  <c r="U31" i="1"/>
  <c r="U32" i="1"/>
  <c r="U45" i="1"/>
  <c r="U52" i="1"/>
  <c r="U59" i="1"/>
  <c r="U63" i="1"/>
  <c r="U69" i="1"/>
  <c r="U75" i="1"/>
  <c r="U84" i="1"/>
  <c r="U91" i="1"/>
  <c r="U96" i="1"/>
  <c r="Q10" i="3"/>
  <c r="T16" i="1"/>
  <c r="T17" i="1"/>
  <c r="T18" i="1"/>
  <c r="T19" i="1"/>
  <c r="S19" i="1"/>
  <c r="AE19" i="1"/>
  <c r="T20" i="1"/>
  <c r="T21" i="1"/>
  <c r="T22" i="1"/>
  <c r="T23" i="1"/>
  <c r="T24" i="1"/>
  <c r="T25" i="1"/>
  <c r="T28" i="1"/>
  <c r="T29" i="1"/>
  <c r="T30" i="1"/>
  <c r="T31" i="1"/>
  <c r="T32" i="1"/>
  <c r="S32" i="1"/>
  <c r="AE32" i="1"/>
  <c r="T45" i="1"/>
  <c r="T52" i="1"/>
  <c r="T59" i="1"/>
  <c r="T63" i="1"/>
  <c r="T69" i="1"/>
  <c r="T75" i="1"/>
  <c r="T84" i="1"/>
  <c r="T91" i="1"/>
  <c r="T96" i="1"/>
  <c r="P10" i="3"/>
  <c r="S16" i="1"/>
  <c r="S17" i="1"/>
  <c r="S18" i="1"/>
  <c r="S20" i="1"/>
  <c r="S21" i="1"/>
  <c r="AE21" i="1"/>
  <c r="S22" i="1"/>
  <c r="S23" i="1"/>
  <c r="S24" i="1"/>
  <c r="S25" i="1"/>
  <c r="S28" i="1"/>
  <c r="AE28" i="1"/>
  <c r="S29" i="1"/>
  <c r="S30" i="1"/>
  <c r="S31" i="1"/>
  <c r="S45" i="1"/>
  <c r="S52" i="1"/>
  <c r="S59" i="1"/>
  <c r="S63" i="1"/>
  <c r="S69" i="1"/>
  <c r="S75" i="1"/>
  <c r="S84" i="1"/>
  <c r="S91" i="1"/>
  <c r="S96" i="1"/>
  <c r="N10" i="3"/>
  <c r="O75" i="1"/>
  <c r="O69" i="1"/>
  <c r="O63" i="1"/>
  <c r="O59" i="1"/>
  <c r="O52" i="1"/>
  <c r="O45" i="1"/>
  <c r="O28" i="1"/>
  <c r="O29" i="1"/>
  <c r="O30" i="1"/>
  <c r="O31" i="1"/>
  <c r="O32" i="1"/>
  <c r="O17" i="1"/>
  <c r="O18" i="1"/>
  <c r="O19" i="1"/>
  <c r="O20" i="1"/>
  <c r="O21" i="1"/>
  <c r="O22" i="1"/>
  <c r="O23" i="1"/>
  <c r="O24" i="1"/>
  <c r="O25" i="1"/>
  <c r="O84" i="1"/>
  <c r="O91" i="1"/>
  <c r="O96" i="1"/>
  <c r="M10" i="3"/>
  <c r="N75" i="1"/>
  <c r="N69" i="1"/>
  <c r="N63" i="1"/>
  <c r="N59" i="1"/>
  <c r="N52" i="1"/>
  <c r="N45" i="1"/>
  <c r="N28" i="1"/>
  <c r="N29" i="1"/>
  <c r="N30" i="1"/>
  <c r="N31" i="1"/>
  <c r="N32" i="1"/>
  <c r="N17" i="1"/>
  <c r="N18" i="1"/>
  <c r="N19" i="1"/>
  <c r="N20" i="1"/>
  <c r="N21" i="1"/>
  <c r="N22" i="1"/>
  <c r="N23" i="1"/>
  <c r="N24" i="1"/>
  <c r="N25" i="1"/>
  <c r="N84" i="1"/>
  <c r="N91" i="1"/>
  <c r="N96" i="1"/>
  <c r="L10" i="3"/>
  <c r="M75" i="1"/>
  <c r="M69" i="1"/>
  <c r="M63" i="1"/>
  <c r="M59" i="1"/>
  <c r="M52" i="1"/>
  <c r="M45" i="1"/>
  <c r="M28" i="1"/>
  <c r="M29" i="1"/>
  <c r="M30" i="1"/>
  <c r="M31" i="1"/>
  <c r="M32" i="1"/>
  <c r="M17" i="1"/>
  <c r="M18" i="1"/>
  <c r="M19" i="1"/>
  <c r="M20" i="1"/>
  <c r="M21" i="1"/>
  <c r="M22" i="1"/>
  <c r="M23" i="1"/>
  <c r="M24" i="1"/>
  <c r="M25" i="1"/>
  <c r="M84" i="1"/>
  <c r="M91" i="1"/>
  <c r="M96" i="1"/>
  <c r="K10" i="3"/>
  <c r="L75" i="1"/>
  <c r="L69" i="1"/>
  <c r="L63" i="1"/>
  <c r="L59" i="1"/>
  <c r="L52" i="1"/>
  <c r="L45" i="1"/>
  <c r="L28" i="1"/>
  <c r="L29" i="1"/>
  <c r="L30" i="1"/>
  <c r="L31" i="1"/>
  <c r="L32" i="1"/>
  <c r="L17" i="1"/>
  <c r="L18" i="1"/>
  <c r="L19" i="1"/>
  <c r="L20" i="1"/>
  <c r="L21" i="1"/>
  <c r="L22" i="1"/>
  <c r="L23" i="1"/>
  <c r="L24" i="1"/>
  <c r="L25" i="1"/>
  <c r="L84" i="1"/>
  <c r="L91" i="1"/>
  <c r="L96" i="1"/>
  <c r="J10" i="3"/>
  <c r="K75" i="1"/>
  <c r="K69" i="1"/>
  <c r="K63" i="1"/>
  <c r="K59" i="1"/>
  <c r="K52" i="1"/>
  <c r="K45" i="1"/>
  <c r="K28" i="1"/>
  <c r="K29" i="1"/>
  <c r="K30" i="1"/>
  <c r="K31" i="1"/>
  <c r="K32" i="1"/>
  <c r="K16" i="1"/>
  <c r="K17" i="1"/>
  <c r="K18" i="1"/>
  <c r="K19" i="1"/>
  <c r="K20" i="1"/>
  <c r="K21" i="1"/>
  <c r="K22" i="1"/>
  <c r="K23" i="1"/>
  <c r="K24" i="1"/>
  <c r="K25" i="1"/>
  <c r="K84" i="1"/>
  <c r="K91" i="1"/>
  <c r="K96" i="1"/>
  <c r="I10" i="3"/>
  <c r="J75" i="1"/>
  <c r="J69" i="1"/>
  <c r="J63" i="1"/>
  <c r="J59" i="1"/>
  <c r="J52" i="1"/>
  <c r="J45" i="1"/>
  <c r="J28" i="1"/>
  <c r="J29" i="1"/>
  <c r="J30" i="1"/>
  <c r="J31" i="1"/>
  <c r="J32" i="1"/>
  <c r="J16" i="1"/>
  <c r="J17" i="1"/>
  <c r="J18" i="1"/>
  <c r="J19" i="1"/>
  <c r="J20" i="1"/>
  <c r="J21" i="1"/>
  <c r="J22" i="1"/>
  <c r="J23" i="1"/>
  <c r="J24" i="1"/>
  <c r="J25" i="1"/>
  <c r="J84" i="1"/>
  <c r="J91" i="1"/>
  <c r="J96" i="1"/>
  <c r="H10" i="3"/>
  <c r="H13" i="3"/>
  <c r="I79" i="1"/>
  <c r="I75" i="1"/>
  <c r="I69" i="1"/>
  <c r="I63" i="1"/>
  <c r="I59" i="1"/>
  <c r="I52" i="1"/>
  <c r="I45" i="1"/>
  <c r="I28" i="1"/>
  <c r="I29" i="1"/>
  <c r="I30" i="1"/>
  <c r="I31" i="1"/>
  <c r="I32" i="1"/>
  <c r="I33" i="1"/>
  <c r="I16" i="1"/>
  <c r="I17" i="1"/>
  <c r="I18" i="1"/>
  <c r="I19" i="1"/>
  <c r="I20" i="1"/>
  <c r="I21" i="1"/>
  <c r="I22" i="1"/>
  <c r="I23" i="1"/>
  <c r="I24" i="1"/>
  <c r="I25" i="1"/>
  <c r="I84" i="1"/>
  <c r="I91" i="1"/>
  <c r="I96" i="1"/>
  <c r="G10" i="3"/>
  <c r="H75" i="1"/>
  <c r="H69" i="1"/>
  <c r="H63" i="1"/>
  <c r="H59" i="1"/>
  <c r="H52" i="1"/>
  <c r="H45" i="1"/>
  <c r="H28" i="1"/>
  <c r="H29" i="1"/>
  <c r="H30" i="1"/>
  <c r="H31" i="1"/>
  <c r="H32" i="1"/>
  <c r="H16" i="1"/>
  <c r="H17" i="1"/>
  <c r="H18" i="1"/>
  <c r="H19" i="1"/>
  <c r="H20" i="1"/>
  <c r="H21" i="1"/>
  <c r="H22" i="1"/>
  <c r="H23" i="1"/>
  <c r="H24" i="1"/>
  <c r="H25" i="1"/>
  <c r="H84" i="1"/>
  <c r="H91" i="1"/>
  <c r="H96" i="1"/>
  <c r="F10" i="3"/>
  <c r="F13" i="3"/>
  <c r="G79" i="1"/>
  <c r="G75" i="1"/>
  <c r="G69" i="1"/>
  <c r="G63" i="1"/>
  <c r="G59" i="1"/>
  <c r="G52" i="1"/>
  <c r="G45" i="1"/>
  <c r="G28" i="1"/>
  <c r="G29" i="1"/>
  <c r="G30" i="1"/>
  <c r="G31" i="1"/>
  <c r="G32" i="1"/>
  <c r="G16" i="1"/>
  <c r="G17" i="1"/>
  <c r="G18" i="1"/>
  <c r="G19" i="1"/>
  <c r="G20" i="1"/>
  <c r="G21" i="1"/>
  <c r="G22" i="1"/>
  <c r="G23" i="1"/>
  <c r="G24" i="1"/>
  <c r="G25" i="1"/>
  <c r="G84" i="1"/>
  <c r="G91" i="1"/>
  <c r="G96" i="1"/>
  <c r="E10" i="3"/>
  <c r="F75" i="1"/>
  <c r="F69" i="1"/>
  <c r="F63" i="1"/>
  <c r="F59" i="1"/>
  <c r="F52" i="1"/>
  <c r="F45" i="1"/>
  <c r="F28" i="1"/>
  <c r="F29" i="1"/>
  <c r="F30" i="1"/>
  <c r="F31" i="1"/>
  <c r="F32" i="1"/>
  <c r="F16" i="1"/>
  <c r="F17" i="1"/>
  <c r="F18" i="1"/>
  <c r="F19" i="1"/>
  <c r="F20" i="1"/>
  <c r="F21" i="1"/>
  <c r="F22" i="1"/>
  <c r="F23" i="1"/>
  <c r="F24" i="1"/>
  <c r="F25" i="1"/>
  <c r="F84" i="1"/>
  <c r="F91" i="1"/>
  <c r="F96" i="1"/>
  <c r="D10" i="3"/>
  <c r="E75" i="1"/>
  <c r="E69" i="1"/>
  <c r="E63" i="1"/>
  <c r="E59" i="1"/>
  <c r="E52" i="1"/>
  <c r="E45" i="1"/>
  <c r="E28" i="1"/>
  <c r="E29" i="1"/>
  <c r="E30" i="1"/>
  <c r="E31" i="1"/>
  <c r="E32" i="1"/>
  <c r="E16" i="1"/>
  <c r="E17" i="1"/>
  <c r="E18" i="1"/>
  <c r="E19" i="1"/>
  <c r="E20" i="1"/>
  <c r="E21" i="1"/>
  <c r="E22" i="1"/>
  <c r="E23" i="1"/>
  <c r="E24" i="1"/>
  <c r="E25" i="1"/>
  <c r="E84" i="1"/>
  <c r="E91" i="1"/>
  <c r="E96" i="1"/>
  <c r="C10" i="3"/>
  <c r="D75" i="1"/>
  <c r="D69" i="1"/>
  <c r="D63" i="1"/>
  <c r="D59" i="1"/>
  <c r="D52" i="1"/>
  <c r="D45" i="1"/>
  <c r="D28" i="1"/>
  <c r="D29" i="1"/>
  <c r="D30" i="1"/>
  <c r="D31" i="1"/>
  <c r="D32" i="1"/>
  <c r="D16" i="1"/>
  <c r="D17" i="1"/>
  <c r="D18" i="1"/>
  <c r="D19" i="1"/>
  <c r="D20" i="1"/>
  <c r="D21" i="1"/>
  <c r="D22" i="1"/>
  <c r="D23" i="1"/>
  <c r="D24" i="1"/>
  <c r="D25" i="1"/>
  <c r="D84" i="1"/>
  <c r="D91" i="1"/>
  <c r="D96" i="1"/>
  <c r="B4" i="4"/>
  <c r="O4" i="4"/>
  <c r="AB4" i="4"/>
  <c r="AC4" i="4"/>
  <c r="AD4" i="4"/>
  <c r="AE4" i="4"/>
  <c r="AF4" i="4"/>
  <c r="AG4" i="4"/>
  <c r="AH4" i="4"/>
  <c r="AI4" i="4"/>
  <c r="AJ4" i="4"/>
  <c r="AK4" i="4"/>
  <c r="AL4" i="4"/>
  <c r="AM4" i="4"/>
  <c r="C4" i="3"/>
  <c r="P4" i="3"/>
  <c r="AC4" i="3"/>
  <c r="D4" i="1"/>
  <c r="S4" i="1"/>
  <c r="D4" i="3"/>
  <c r="E4" i="3"/>
  <c r="F4" i="3"/>
  <c r="G4" i="3"/>
  <c r="H4" i="3"/>
  <c r="I4" i="3"/>
  <c r="J4" i="3"/>
  <c r="K4" i="3"/>
  <c r="L4" i="3"/>
  <c r="M4" i="3"/>
  <c r="N4" i="3"/>
  <c r="AT86" i="1"/>
  <c r="AT87" i="1"/>
  <c r="AT88" i="1"/>
  <c r="AT89" i="1"/>
  <c r="AT90" i="1"/>
  <c r="AE86" i="1"/>
  <c r="AE87" i="1"/>
  <c r="AE88" i="1"/>
  <c r="AE89" i="1"/>
  <c r="AE90" i="1"/>
  <c r="P86" i="1"/>
  <c r="P87" i="1"/>
  <c r="P88" i="1"/>
  <c r="P89" i="1"/>
  <c r="P90" i="1"/>
  <c r="AT93" i="1"/>
  <c r="AT94" i="1"/>
  <c r="AT95" i="1"/>
  <c r="AT96" i="1"/>
  <c r="E32" i="6"/>
  <c r="AE93" i="1"/>
  <c r="AE94" i="1"/>
  <c r="AE95" i="1"/>
  <c r="P93" i="1"/>
  <c r="P94" i="1"/>
  <c r="P95" i="1"/>
  <c r="AE82" i="1"/>
  <c r="AE83" i="1"/>
  <c r="AT82" i="1"/>
  <c r="AT83" i="1"/>
  <c r="P82" i="1"/>
  <c r="P83" i="1"/>
  <c r="AE71" i="1"/>
  <c r="AE72" i="1"/>
  <c r="AE73" i="1"/>
  <c r="AE74" i="1"/>
  <c r="AT71" i="1"/>
  <c r="AT72" i="1"/>
  <c r="AT73" i="1"/>
  <c r="AT74" i="1"/>
  <c r="P71" i="1"/>
  <c r="P72" i="1"/>
  <c r="P73" i="1"/>
  <c r="P74" i="1"/>
  <c r="AE67" i="1"/>
  <c r="D14" i="6"/>
  <c r="AE68" i="1"/>
  <c r="AT67" i="1"/>
  <c r="E14" i="6"/>
  <c r="AT68" i="1"/>
  <c r="P67" i="1"/>
  <c r="C14" i="6"/>
  <c r="P68" i="1"/>
  <c r="AT61" i="1"/>
  <c r="AT62" i="1"/>
  <c r="AE61" i="1"/>
  <c r="AE62" i="1"/>
  <c r="P61" i="1"/>
  <c r="P62" i="1"/>
  <c r="AG33" i="1"/>
  <c r="AG26" i="1"/>
  <c r="R33" i="1"/>
  <c r="R26" i="1"/>
  <c r="C33" i="1"/>
  <c r="C26" i="1"/>
  <c r="P57" i="1"/>
  <c r="AE57" i="1"/>
  <c r="AT57" i="1"/>
  <c r="A1" i="4"/>
  <c r="P6" i="1"/>
  <c r="AT77" i="1"/>
  <c r="E29" i="6"/>
  <c r="AT58" i="1"/>
  <c r="AT56" i="1"/>
  <c r="AT55" i="1"/>
  <c r="AT54" i="1"/>
  <c r="AT51" i="1"/>
  <c r="AT50" i="1"/>
  <c r="AT49" i="1"/>
  <c r="AT48" i="1"/>
  <c r="AT47" i="1"/>
  <c r="AT44" i="1"/>
  <c r="AT43" i="1"/>
  <c r="AT42" i="1"/>
  <c r="AT41" i="1"/>
  <c r="AT40" i="1"/>
  <c r="AT39" i="1"/>
  <c r="AT38" i="1"/>
  <c r="AT37" i="1"/>
  <c r="AT36" i="1"/>
  <c r="AT11" i="1"/>
  <c r="AT10" i="1"/>
  <c r="AT9" i="1"/>
  <c r="AE77" i="1"/>
  <c r="D29" i="6"/>
  <c r="AE58" i="1"/>
  <c r="AE56" i="1"/>
  <c r="AE55" i="1"/>
  <c r="AE54" i="1"/>
  <c r="AE52" i="1"/>
  <c r="D25" i="6"/>
  <c r="AE51" i="1"/>
  <c r="AE50" i="1"/>
  <c r="AE49" i="1"/>
  <c r="AE48" i="1"/>
  <c r="AE47" i="1"/>
  <c r="AE44" i="1"/>
  <c r="AE43" i="1"/>
  <c r="AE42" i="1"/>
  <c r="AE41" i="1"/>
  <c r="AE40" i="1"/>
  <c r="AE39" i="1"/>
  <c r="AE38" i="1"/>
  <c r="AE37" i="1"/>
  <c r="AE36" i="1"/>
  <c r="AE24" i="1"/>
  <c r="AE18" i="1"/>
  <c r="AE16" i="1"/>
  <c r="AE11" i="1"/>
  <c r="AE10" i="1"/>
  <c r="AE9" i="1"/>
  <c r="P77" i="1"/>
  <c r="C29" i="6"/>
  <c r="P58" i="1"/>
  <c r="P56" i="1"/>
  <c r="P55" i="1"/>
  <c r="P54" i="1"/>
  <c r="P51" i="1"/>
  <c r="P50" i="1"/>
  <c r="P49" i="1"/>
  <c r="P48" i="1"/>
  <c r="P47" i="1"/>
  <c r="P44" i="1"/>
  <c r="P43" i="1"/>
  <c r="P42" i="1"/>
  <c r="P38" i="1"/>
  <c r="P37" i="1"/>
  <c r="P36" i="1"/>
  <c r="P9" i="1"/>
  <c r="P10" i="1"/>
  <c r="P11" i="1"/>
  <c r="AO7" i="3"/>
  <c r="AO6" i="3"/>
  <c r="AB7" i="3"/>
  <c r="AB6" i="3"/>
  <c r="O7" i="3"/>
  <c r="O6" i="3"/>
  <c r="A7" i="6"/>
  <c r="A10" i="3"/>
  <c r="A6" i="6"/>
  <c r="A2" i="3"/>
  <c r="A2" i="1"/>
  <c r="AF13" i="3"/>
  <c r="AK8" i="1"/>
  <c r="AK12" i="1"/>
  <c r="AE6" i="4"/>
  <c r="I13" i="3"/>
  <c r="AN13" i="3"/>
  <c r="AS8" i="1"/>
  <c r="AS12" i="1"/>
  <c r="AM6" i="4"/>
  <c r="E13" i="3"/>
  <c r="F79" i="1"/>
  <c r="G13" i="3"/>
  <c r="N13" i="3"/>
  <c r="O79" i="1"/>
  <c r="D13" i="3"/>
  <c r="E79" i="1"/>
  <c r="O11" i="3"/>
  <c r="C7" i="6"/>
  <c r="J13" i="3"/>
  <c r="K8" i="1"/>
  <c r="K12" i="1"/>
  <c r="I6" i="4"/>
  <c r="Z13" i="3"/>
  <c r="AC8" i="1"/>
  <c r="AC12" i="1"/>
  <c r="Y6" i="4"/>
  <c r="AK13" i="3"/>
  <c r="AP79" i="1"/>
  <c r="AG13" i="3"/>
  <c r="AL8" i="1"/>
  <c r="AL12" i="1"/>
  <c r="AF6" i="4"/>
  <c r="AK79" i="1"/>
  <c r="AJ13" i="3"/>
  <c r="AO79" i="1"/>
  <c r="P96" i="1"/>
  <c r="C32" i="6"/>
  <c r="P59" i="1"/>
  <c r="C26" i="6"/>
  <c r="C4" i="4"/>
  <c r="D4" i="4"/>
  <c r="E4" i="4"/>
  <c r="F4" i="4"/>
  <c r="G4" i="4"/>
  <c r="H4" i="4"/>
  <c r="I4" i="4"/>
  <c r="J4" i="4"/>
  <c r="K4" i="4"/>
  <c r="L4" i="4"/>
  <c r="M4" i="4"/>
  <c r="P4" i="4"/>
  <c r="Q4" i="4"/>
  <c r="R4" i="4"/>
  <c r="S4" i="4"/>
  <c r="T4" i="4"/>
  <c r="U4" i="4"/>
  <c r="V4" i="4"/>
  <c r="W4" i="4"/>
  <c r="X4" i="4"/>
  <c r="Y4" i="4"/>
  <c r="Z4" i="4"/>
  <c r="P21" i="1"/>
  <c r="AT75" i="1"/>
  <c r="E28" i="6"/>
  <c r="AE91" i="1"/>
  <c r="D31" i="6"/>
  <c r="AE25" i="1"/>
  <c r="P23" i="1"/>
  <c r="N33" i="1"/>
  <c r="V33" i="1"/>
  <c r="P17" i="1"/>
  <c r="AD33" i="1"/>
  <c r="AT21" i="1"/>
  <c r="E8" i="1"/>
  <c r="E12" i="1"/>
  <c r="C6" i="4"/>
  <c r="M13" i="3"/>
  <c r="N8" i="1"/>
  <c r="N12" i="1"/>
  <c r="L6" i="4"/>
  <c r="V13" i="3"/>
  <c r="Y79" i="1"/>
  <c r="X13" i="3"/>
  <c r="AA8" i="1"/>
  <c r="AA12" i="1"/>
  <c r="W6" i="4"/>
  <c r="Q4" i="3"/>
  <c r="R4" i="3"/>
  <c r="S4" i="3"/>
  <c r="T4" i="3"/>
  <c r="U4" i="3"/>
  <c r="V4" i="3"/>
  <c r="W4" i="3"/>
  <c r="X4" i="3"/>
  <c r="Y4" i="3"/>
  <c r="Z4" i="3"/>
  <c r="AA4" i="3"/>
  <c r="AC13" i="3"/>
  <c r="AH8" i="1"/>
  <c r="AH12" i="1"/>
  <c r="AB6" i="4"/>
  <c r="AL13" i="3"/>
  <c r="AQ79" i="1"/>
  <c r="AE13" i="3"/>
  <c r="AJ79" i="1"/>
  <c r="C13" i="3"/>
  <c r="D8" i="1"/>
  <c r="D12" i="1"/>
  <c r="W13" i="3"/>
  <c r="Z8" i="1"/>
  <c r="Z12" i="1"/>
  <c r="V6" i="4"/>
  <c r="K13" i="3"/>
  <c r="L8" i="1"/>
  <c r="L12" i="1"/>
  <c r="J6" i="4"/>
  <c r="Q13" i="3"/>
  <c r="T79" i="1"/>
  <c r="S13" i="3"/>
  <c r="V79" i="1"/>
  <c r="AA13" i="3"/>
  <c r="AD8" i="1"/>
  <c r="AD12" i="1"/>
  <c r="Z6" i="4"/>
  <c r="L13" i="3"/>
  <c r="P13" i="3"/>
  <c r="S79" i="1"/>
  <c r="AD13" i="3"/>
  <c r="AI79" i="1"/>
  <c r="I8" i="1"/>
  <c r="I12" i="1"/>
  <c r="V8" i="1"/>
  <c r="V12" i="1"/>
  <c r="R6" i="4"/>
  <c r="Y13" i="3"/>
  <c r="AB10" i="3"/>
  <c r="AC26" i="1"/>
  <c r="F26" i="1"/>
  <c r="P52" i="1"/>
  <c r="C25" i="6"/>
  <c r="Z33" i="1"/>
  <c r="AH13" i="3"/>
  <c r="P29" i="1"/>
  <c r="H79" i="1"/>
  <c r="H8" i="1"/>
  <c r="H12" i="1"/>
  <c r="AO11" i="3"/>
  <c r="E7" i="6"/>
  <c r="O10" i="3"/>
  <c r="R13" i="3"/>
  <c r="T13" i="3"/>
  <c r="AM13" i="3"/>
  <c r="AD4" i="3"/>
  <c r="AE4" i="3"/>
  <c r="AF4" i="3"/>
  <c r="AG4" i="3"/>
  <c r="AH4" i="3"/>
  <c r="AI4" i="3"/>
  <c r="AJ4" i="3"/>
  <c r="AK4" i="3"/>
  <c r="AL4" i="3"/>
  <c r="AM4" i="3"/>
  <c r="AN4" i="3"/>
  <c r="G8" i="1"/>
  <c r="G12" i="1"/>
  <c r="E6" i="4"/>
  <c r="J79" i="1"/>
  <c r="J8" i="1"/>
  <c r="J12" i="1"/>
  <c r="H6" i="4"/>
  <c r="AI13" i="3"/>
  <c r="P25" i="1"/>
  <c r="F8" i="1"/>
  <c r="F12" i="1"/>
  <c r="D6" i="4"/>
  <c r="P24" i="1"/>
  <c r="U13" i="3"/>
  <c r="AB11" i="3"/>
  <c r="D7" i="6"/>
  <c r="AE59" i="1"/>
  <c r="D26" i="6"/>
  <c r="AE17" i="1"/>
  <c r="AE96" i="1"/>
  <c r="D32" i="6"/>
  <c r="AO10" i="3"/>
  <c r="P19" i="1"/>
  <c r="AE30" i="1"/>
  <c r="AE20" i="1"/>
  <c r="AT63" i="1"/>
  <c r="E27" i="6"/>
  <c r="P75" i="1"/>
  <c r="C28" i="6"/>
  <c r="P18" i="1"/>
  <c r="P45" i="1"/>
  <c r="C24" i="6"/>
  <c r="J26" i="1"/>
  <c r="Y26" i="1"/>
  <c r="AT23" i="1"/>
  <c r="AT24" i="1"/>
  <c r="AT16" i="1"/>
  <c r="AT59" i="1"/>
  <c r="E26" i="6"/>
  <c r="AT28" i="1"/>
  <c r="AT18" i="1"/>
  <c r="AT29" i="1"/>
  <c r="AT19" i="1"/>
  <c r="AP26" i="1"/>
  <c r="P84" i="1"/>
  <c r="C30" i="6"/>
  <c r="P16" i="1"/>
  <c r="W26" i="1"/>
  <c r="AT30" i="1"/>
  <c r="AT20" i="1"/>
  <c r="P63" i="1"/>
  <c r="C27" i="6"/>
  <c r="AE45" i="1"/>
  <c r="D24" i="6"/>
  <c r="AE23" i="1"/>
  <c r="AE84" i="1"/>
  <c r="D30" i="6"/>
  <c r="I26" i="1"/>
  <c r="I98" i="1"/>
  <c r="G7" i="4"/>
  <c r="S26" i="1"/>
  <c r="AI26" i="1"/>
  <c r="AO26" i="1"/>
  <c r="AS33" i="1"/>
  <c r="P31" i="1"/>
  <c r="G33" i="1"/>
  <c r="AE75" i="1"/>
  <c r="D28" i="6"/>
  <c r="P91" i="1"/>
  <c r="C31" i="6"/>
  <c r="J33" i="1"/>
  <c r="K33" i="1"/>
  <c r="M26" i="1"/>
  <c r="N26" i="1"/>
  <c r="X33" i="1"/>
  <c r="Y33" i="1"/>
  <c r="AA26" i="1"/>
  <c r="AB33" i="1"/>
  <c r="AC33" i="1"/>
  <c r="AH26" i="1"/>
  <c r="AK26" i="1"/>
  <c r="AP33" i="1"/>
  <c r="P20" i="1"/>
  <c r="H33" i="1"/>
  <c r="AN33" i="1"/>
  <c r="AT25" i="1"/>
  <c r="U33" i="1"/>
  <c r="U26" i="1"/>
  <c r="W33" i="1"/>
  <c r="AA33" i="1"/>
  <c r="AL26" i="1"/>
  <c r="M33" i="1"/>
  <c r="AT91" i="1"/>
  <c r="E31" i="6"/>
  <c r="P32" i="1"/>
  <c r="AM26" i="1"/>
  <c r="AJ33" i="1"/>
  <c r="AM33" i="1"/>
  <c r="AN26" i="1"/>
  <c r="AE31" i="1"/>
  <c r="AJ26" i="1"/>
  <c r="AE63" i="1"/>
  <c r="D27" i="6"/>
  <c r="AT84" i="1"/>
  <c r="E30" i="6"/>
  <c r="E4" i="1"/>
  <c r="F4" i="1"/>
  <c r="G4" i="1"/>
  <c r="H4" i="1"/>
  <c r="I4" i="1"/>
  <c r="J4" i="1"/>
  <c r="K4" i="1"/>
  <c r="L4" i="1"/>
  <c r="M4" i="1"/>
  <c r="N4" i="1"/>
  <c r="O4" i="1"/>
  <c r="P22" i="1"/>
  <c r="T26" i="1"/>
  <c r="AR33" i="1"/>
  <c r="D33" i="1"/>
  <c r="E33" i="1"/>
  <c r="P30" i="1"/>
  <c r="K26" i="1"/>
  <c r="L33" i="1"/>
  <c r="AD26" i="1"/>
  <c r="AK33" i="1"/>
  <c r="AS26" i="1"/>
  <c r="AH4" i="1"/>
  <c r="T4" i="1"/>
  <c r="U4" i="1"/>
  <c r="V4" i="1"/>
  <c r="W4" i="1"/>
  <c r="X4" i="1"/>
  <c r="Y4" i="1"/>
  <c r="Z4" i="1"/>
  <c r="AA4" i="1"/>
  <c r="AB4" i="1"/>
  <c r="AC4" i="1"/>
  <c r="AD4" i="1"/>
  <c r="D26" i="1"/>
  <c r="X26" i="1"/>
  <c r="AB26" i="1"/>
  <c r="AI33" i="1"/>
  <c r="L26" i="1"/>
  <c r="AL33" i="1"/>
  <c r="AT22" i="1"/>
  <c r="G26" i="1"/>
  <c r="S33" i="1"/>
  <c r="AT31" i="1"/>
  <c r="AO33" i="1"/>
  <c r="AE22" i="1"/>
  <c r="E26" i="1"/>
  <c r="AR26" i="1"/>
  <c r="AQ26" i="1"/>
  <c r="F33" i="1"/>
  <c r="P28" i="1"/>
  <c r="H26" i="1"/>
  <c r="O33" i="1"/>
  <c r="AE29" i="1"/>
  <c r="T33" i="1"/>
  <c r="V26" i="1"/>
  <c r="AQ33" i="1"/>
  <c r="AT32" i="1"/>
  <c r="AT17" i="1"/>
  <c r="AT69" i="1"/>
  <c r="O26" i="1"/>
  <c r="Z26" i="1"/>
  <c r="AH33" i="1"/>
  <c r="P69" i="1"/>
  <c r="AE69" i="1"/>
  <c r="T8" i="1"/>
  <c r="T12" i="1"/>
  <c r="P6" i="4"/>
  <c r="AL79" i="1"/>
  <c r="AQ8" i="1"/>
  <c r="AQ12" i="1"/>
  <c r="AK6" i="4"/>
  <c r="AO8" i="1"/>
  <c r="AO12" i="1"/>
  <c r="AI6" i="4"/>
  <c r="AS79" i="1"/>
  <c r="AS98" i="1"/>
  <c r="AC79" i="1"/>
  <c r="AC98" i="1"/>
  <c r="AC99" i="1"/>
  <c r="L79" i="1"/>
  <c r="O8" i="1"/>
  <c r="O12" i="1"/>
  <c r="M6" i="4"/>
  <c r="K79" i="1"/>
  <c r="K98" i="1"/>
  <c r="K99" i="1"/>
  <c r="AA79" i="1"/>
  <c r="AA98" i="1"/>
  <c r="Z79" i="1"/>
  <c r="Z98" i="1"/>
  <c r="Z99" i="1"/>
  <c r="Y8" i="1"/>
  <c r="Y12" i="1"/>
  <c r="U6" i="4"/>
  <c r="AQ98" i="1"/>
  <c r="AH79" i="1"/>
  <c r="AH98" i="1"/>
  <c r="AB7" i="4"/>
  <c r="AP8" i="1"/>
  <c r="AP12" i="1"/>
  <c r="AJ6" i="4"/>
  <c r="AD79" i="1"/>
  <c r="AD98" i="1"/>
  <c r="AD99" i="1"/>
  <c r="J98" i="1"/>
  <c r="H7" i="4"/>
  <c r="O98" i="1"/>
  <c r="M7" i="4"/>
  <c r="L98" i="1"/>
  <c r="J7" i="4"/>
  <c r="F98" i="1"/>
  <c r="D7" i="4"/>
  <c r="E98" i="1"/>
  <c r="C7" i="4"/>
  <c r="V98" i="1"/>
  <c r="R7" i="4"/>
  <c r="G98" i="1"/>
  <c r="E7" i="4"/>
  <c r="D98" i="1"/>
  <c r="B7" i="4"/>
  <c r="M8" i="1"/>
  <c r="M12" i="1"/>
  <c r="K6" i="4"/>
  <c r="M79" i="1"/>
  <c r="M98" i="1"/>
  <c r="AI8" i="1"/>
  <c r="AI12" i="1"/>
  <c r="AC6" i="4"/>
  <c r="S8" i="1"/>
  <c r="S12" i="1"/>
  <c r="N79" i="1"/>
  <c r="N98" i="1"/>
  <c r="AJ8" i="1"/>
  <c r="AJ12" i="1"/>
  <c r="AD6" i="4"/>
  <c r="AJ98" i="1"/>
  <c r="H98" i="1"/>
  <c r="F7" i="4"/>
  <c r="G99" i="1"/>
  <c r="AL98" i="1"/>
  <c r="AF7" i="4"/>
  <c r="AR79" i="1"/>
  <c r="AR98" i="1"/>
  <c r="AR8" i="1"/>
  <c r="AR12" i="1"/>
  <c r="AL6" i="4"/>
  <c r="G6" i="4"/>
  <c r="I99" i="1"/>
  <c r="X8" i="1"/>
  <c r="X12" i="1"/>
  <c r="T6" i="4"/>
  <c r="X79" i="1"/>
  <c r="X98" i="1"/>
  <c r="AM79" i="1"/>
  <c r="AM8" i="1"/>
  <c r="AO98" i="1"/>
  <c r="AI7" i="4"/>
  <c r="Y98" i="1"/>
  <c r="E6" i="6"/>
  <c r="E10" i="6"/>
  <c r="AO13" i="3"/>
  <c r="AN79" i="1"/>
  <c r="AN98" i="1"/>
  <c r="AN8" i="1"/>
  <c r="AN12" i="1"/>
  <c r="AH6" i="4"/>
  <c r="F6" i="4"/>
  <c r="D6" i="6"/>
  <c r="D10" i="6"/>
  <c r="AB13" i="3"/>
  <c r="AK98" i="1"/>
  <c r="AE7" i="4"/>
  <c r="AI98" i="1"/>
  <c r="W8" i="1"/>
  <c r="W12" i="1"/>
  <c r="S6" i="4"/>
  <c r="W79" i="1"/>
  <c r="AB8" i="1"/>
  <c r="AB12" i="1"/>
  <c r="X6" i="4"/>
  <c r="AB79" i="1"/>
  <c r="AB98" i="1"/>
  <c r="U8" i="1"/>
  <c r="U12" i="1"/>
  <c r="Q6" i="4"/>
  <c r="U79" i="1"/>
  <c r="U98" i="1"/>
  <c r="T98" i="1"/>
  <c r="S98" i="1"/>
  <c r="O7" i="4"/>
  <c r="AP98" i="1"/>
  <c r="AJ7" i="4"/>
  <c r="O13" i="3"/>
  <c r="C6" i="6"/>
  <c r="C10" i="6"/>
  <c r="B6" i="4"/>
  <c r="AE33" i="1"/>
  <c r="AE26" i="1"/>
  <c r="D23" i="6"/>
  <c r="D33" i="6"/>
  <c r="AT33" i="1"/>
  <c r="P33" i="1"/>
  <c r="P26" i="1"/>
  <c r="C23" i="6"/>
  <c r="C33" i="6"/>
  <c r="AT26" i="1"/>
  <c r="E23" i="6"/>
  <c r="E33" i="6"/>
  <c r="AI4" i="1"/>
  <c r="AJ4" i="1"/>
  <c r="AK4" i="1"/>
  <c r="AL4" i="1"/>
  <c r="AM4" i="1"/>
  <c r="AN4" i="1"/>
  <c r="AO4" i="1"/>
  <c r="AP4" i="1"/>
  <c r="AQ4" i="1"/>
  <c r="AR4" i="1"/>
  <c r="AS4" i="1"/>
  <c r="AM7" i="4"/>
  <c r="AS99" i="1"/>
  <c r="AR99" i="1"/>
  <c r="U99" i="1"/>
  <c r="Y99" i="1"/>
  <c r="P8" i="1"/>
  <c r="J99" i="1"/>
  <c r="P79" i="1"/>
  <c r="C16" i="6"/>
  <c r="S99" i="1"/>
  <c r="L99" i="1"/>
  <c r="O99" i="1"/>
  <c r="AE79" i="1"/>
  <c r="D16" i="6"/>
  <c r="E99" i="1"/>
  <c r="O6" i="4"/>
  <c r="AA6" i="4"/>
  <c r="H99" i="1"/>
  <c r="N6" i="4"/>
  <c r="AL99" i="1"/>
  <c r="AK99" i="1"/>
  <c r="D99" i="1"/>
  <c r="D100" i="1"/>
  <c r="B8" i="4"/>
  <c r="AT79" i="1"/>
  <c r="E16" i="6"/>
  <c r="F99" i="1"/>
  <c r="I7" i="4"/>
  <c r="U7" i="4"/>
  <c r="X99" i="1"/>
  <c r="AN99" i="1"/>
  <c r="AH7" i="4"/>
  <c r="K7" i="4"/>
  <c r="M99" i="1"/>
  <c r="AL7" i="4"/>
  <c r="AH99" i="1"/>
  <c r="L7" i="4"/>
  <c r="N99" i="1"/>
  <c r="Q7" i="4"/>
  <c r="P98" i="1"/>
  <c r="P12" i="1"/>
  <c r="AP99" i="1"/>
  <c r="AO99" i="1"/>
  <c r="AM12" i="1"/>
  <c r="AT8" i="1"/>
  <c r="AM98" i="1"/>
  <c r="Y7" i="4"/>
  <c r="AC7" i="4"/>
  <c r="AI99" i="1"/>
  <c r="D13" i="6"/>
  <c r="AB99" i="1"/>
  <c r="AE8" i="1"/>
  <c r="E13" i="6"/>
  <c r="W98" i="1"/>
  <c r="W99" i="1"/>
  <c r="AE12" i="1"/>
  <c r="C13" i="6"/>
  <c r="V99" i="1"/>
  <c r="T7" i="4"/>
  <c r="V7" i="4"/>
  <c r="AD7" i="4"/>
  <c r="AJ99" i="1"/>
  <c r="X7" i="4"/>
  <c r="Z7" i="4"/>
  <c r="W7" i="4"/>
  <c r="AA99" i="1"/>
  <c r="P7" i="4"/>
  <c r="T99" i="1"/>
  <c r="AK7" i="4"/>
  <c r="AQ99" i="1"/>
  <c r="D17" i="6"/>
  <c r="D19" i="6"/>
  <c r="D35" i="6"/>
  <c r="D36" i="6"/>
  <c r="C17" i="6"/>
  <c r="C20" i="6"/>
  <c r="E6" i="1"/>
  <c r="E100" i="1"/>
  <c r="C8" i="4"/>
  <c r="N7" i="4"/>
  <c r="N8" i="4"/>
  <c r="E17" i="6"/>
  <c r="E20" i="6"/>
  <c r="P99" i="1"/>
  <c r="AE98" i="1"/>
  <c r="AE99" i="1"/>
  <c r="S7" i="4"/>
  <c r="AA7" i="4"/>
  <c r="AA8" i="4"/>
  <c r="AT12" i="1"/>
  <c r="AG6" i="4"/>
  <c r="AN6" i="4"/>
  <c r="AM99" i="1"/>
  <c r="AG7" i="4"/>
  <c r="AN7" i="4"/>
  <c r="AT98" i="1"/>
  <c r="D20" i="6"/>
  <c r="C19" i="6"/>
  <c r="C35" i="6"/>
  <c r="C36" i="6"/>
  <c r="E19" i="6"/>
  <c r="E35" i="6"/>
  <c r="E36" i="6"/>
  <c r="F100" i="1"/>
  <c r="D8" i="4"/>
  <c r="F6" i="1"/>
  <c r="AN8" i="4"/>
  <c r="AT99" i="1"/>
  <c r="G100" i="1"/>
  <c r="H6" i="1"/>
  <c r="G6" i="1"/>
  <c r="H100" i="1"/>
  <c r="F8" i="4"/>
  <c r="E8" i="4"/>
  <c r="I100" i="1"/>
  <c r="G8" i="4"/>
  <c r="I6" i="1"/>
  <c r="J6" i="1"/>
  <c r="J100" i="1"/>
  <c r="K6" i="1"/>
  <c r="H8" i="4"/>
  <c r="K100" i="1"/>
  <c r="I8" i="4"/>
  <c r="L6" i="1"/>
  <c r="L100" i="1"/>
  <c r="J8" i="4"/>
  <c r="M6" i="1"/>
  <c r="M100" i="1"/>
  <c r="K8" i="4"/>
  <c r="N100" i="1"/>
  <c r="L8" i="4"/>
  <c r="N6" i="1"/>
  <c r="O6" i="1"/>
  <c r="O100" i="1"/>
  <c r="S6" i="1"/>
  <c r="AE6" i="1"/>
  <c r="M8" i="4"/>
  <c r="S100" i="1"/>
  <c r="T100" i="1"/>
  <c r="T6" i="1"/>
  <c r="O8" i="4"/>
  <c r="U6" i="1"/>
  <c r="U100" i="1"/>
  <c r="P8" i="4"/>
  <c r="V6" i="1"/>
  <c r="Q8" i="4"/>
  <c r="V100" i="1"/>
  <c r="W100" i="1"/>
  <c r="W6" i="1"/>
  <c r="R8" i="4"/>
  <c r="S8" i="4"/>
  <c r="X6" i="1"/>
  <c r="X100" i="1"/>
  <c r="Y6" i="1"/>
  <c r="Y100" i="1"/>
  <c r="T8" i="4"/>
  <c r="Z6" i="1"/>
  <c r="Z100" i="1"/>
  <c r="U8" i="4"/>
  <c r="V8" i="4"/>
  <c r="AA6" i="1"/>
  <c r="AA100" i="1"/>
  <c r="AB6" i="1"/>
  <c r="AB100" i="1"/>
  <c r="W8" i="4"/>
  <c r="AC6" i="1"/>
  <c r="X8" i="4"/>
  <c r="AC100" i="1"/>
  <c r="AD6" i="1"/>
  <c r="Y8" i="4"/>
  <c r="AD100" i="1"/>
  <c r="AH100" i="1"/>
  <c r="Z8" i="4"/>
  <c r="AH6" i="1"/>
  <c r="AT6" i="1"/>
  <c r="AB8" i="4"/>
  <c r="AI100" i="1"/>
  <c r="AI6" i="1"/>
  <c r="AJ100" i="1"/>
  <c r="AJ6" i="1"/>
  <c r="AC8" i="4"/>
  <c r="AK6" i="1"/>
  <c r="AD8" i="4"/>
  <c r="AK100" i="1"/>
  <c r="AE8" i="4"/>
  <c r="AL100" i="1"/>
  <c r="AL6" i="1"/>
  <c r="AF8" i="4"/>
  <c r="AM100" i="1"/>
  <c r="AM6" i="1"/>
  <c r="AN6" i="1"/>
  <c r="AG8" i="4"/>
  <c r="AN100" i="1"/>
  <c r="AH8" i="4"/>
  <c r="AO6" i="1"/>
  <c r="AO100" i="1"/>
  <c r="AI8" i="4"/>
  <c r="AP100" i="1"/>
  <c r="AP6" i="1"/>
  <c r="AJ8" i="4"/>
  <c r="AQ6" i="1"/>
  <c r="AQ100" i="1"/>
  <c r="AK8" i="4"/>
  <c r="AR6" i="1"/>
  <c r="AR100" i="1"/>
  <c r="AL8" i="4"/>
  <c r="AS100" i="1"/>
  <c r="AM8" i="4"/>
  <c r="AS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uthor>
  </authors>
  <commentList>
    <comment ref="B4" authorId="0" shapeId="0" xr:uid="{00000000-0006-0000-0100-000001000000}">
      <text>
        <r>
          <rPr>
            <b/>
            <sz val="9"/>
            <color indexed="81"/>
            <rFont val="Tahoma"/>
            <family val="2"/>
          </rPr>
          <t>Steph:</t>
        </r>
        <r>
          <rPr>
            <sz val="9"/>
            <color indexed="81"/>
            <rFont val="Tahoma"/>
            <family val="2"/>
          </rPr>
          <t xml:space="preserve">
This is fixed.
</t>
        </r>
      </text>
    </comment>
    <comment ref="B8" authorId="0" shapeId="0" xr:uid="{00000000-0006-0000-0100-000002000000}">
      <text>
        <r>
          <rPr>
            <b/>
            <sz val="9"/>
            <color indexed="81"/>
            <rFont val="Tahoma"/>
            <family val="2"/>
          </rPr>
          <t>Steph:</t>
        </r>
        <r>
          <rPr>
            <sz val="9"/>
            <color indexed="81"/>
            <rFont val="Tahoma"/>
            <family val="2"/>
          </rPr>
          <t xml:space="preserve">
This can be zero if you want.</t>
        </r>
      </text>
    </comment>
  </commentList>
</comments>
</file>

<file path=xl/sharedStrings.xml><?xml version="1.0" encoding="utf-8"?>
<sst xmlns="http://schemas.openxmlformats.org/spreadsheetml/2006/main" count="357" uniqueCount="188">
  <si>
    <t>This Cash Flow and Revenue Model Spreadsheet is designed to allow a company to develop a revenue model and project cash flow and investment needs in order to have a sustainable business.</t>
  </si>
  <si>
    <t>It is important to follow the instructions on this tab while constructing the model.</t>
  </si>
  <si>
    <t>The individual spreadsheets are interlinked so that modifying information on one spreadsheet will automatically update the other spreadsheets.</t>
  </si>
  <si>
    <t>PLEASE NOTE: In all worksheets, numbers that are in a light blue color are automatically calculated.  Do not overwrite these cells or the worksheets will not function properly.</t>
  </si>
  <si>
    <t>Step 1 - Assumptions Tab</t>
  </si>
  <si>
    <t>These assumptions are only related to general business guidelines</t>
  </si>
  <si>
    <t>Cells B2-B4 establish the overall basis for working hours and employee taxes paid by the company.</t>
  </si>
  <si>
    <t>Enter your company name in cell B6, this will be updated automatically in each of the other spreadsheets.</t>
  </si>
  <si>
    <t xml:space="preserve">Enter you company starting date in cell B7.  This will establish your fiscal years and will automatically be updated in each of the spreadsheets. </t>
  </si>
  <si>
    <t>Tip:  If you want to have your fiscal years be the same as calendar years then your start date should be January 1 of the year you start.</t>
  </si>
  <si>
    <t>Enter your salary overhead/benefits rate in cell B8.  This is generally in the range of 30%-35%.</t>
  </si>
  <si>
    <t>Enter a sales commision percentage rate in cell B9 if you plan to have one, otherwise leave this at 0%</t>
  </si>
  <si>
    <t>Step 2 - Revenue Model Tab</t>
  </si>
  <si>
    <t>You will notice the + signs in boxes at the top of the sheet.  If you click on the + sign it will expand the columns for the year into months  This is whre you should enter your projected revenue for each month.</t>
  </si>
  <si>
    <t>Your total revenue for each month will be automatically updated in the Cash Flow spread sheet.</t>
  </si>
  <si>
    <t>There are two sets of rows in this sheet, one called Products and one named Revenues.  Do not enter any numbers in the Revenues rows, they are automatically calculated from the numbers you put in the Products rows</t>
  </si>
  <si>
    <t>Enter the names of your products or services in cells B6-B9, if you have more than one product or service.  For example you may sell a physical product and also have a subscription service for that product.</t>
  </si>
  <si>
    <t>In cells C6-9 enter the price per unit that you will be charging for each product or service.</t>
  </si>
  <si>
    <t>In each of the months input the number of units of each product and or service you plan to sell.  This will automatically populate the Revenues rows of the spreadsheet and also the revenue rows in the Cash Flow spreadsheet.</t>
  </si>
  <si>
    <t>Once you complete the first year simply click the + sign at the top of the worksheet to collapse the first year.  Click on the + sign above the second year to input data for the second year and so on until you have completed all three years.</t>
  </si>
  <si>
    <t>Once you have competed inputting your three year projections of revenue you may start the Cash Flow Projection worksheet.</t>
  </si>
  <si>
    <t>Step 3 - Cash Flow Projection Tab</t>
  </si>
  <si>
    <t>This is the most complicated worksheet in the file.  It will take a lot of thought and diligence to correctly fill out this projection.  However it is criticaly important to your company.</t>
  </si>
  <si>
    <t>Click on the + sign at the top of the sheet to expand the first year into months.  You will notice that your revenue line is already filled in according to your Revenue Model sheet.</t>
  </si>
  <si>
    <t>You will also see that there are several other rows in the Sources of Funds grouping that include cash from loans, Investors and grants.  Do not fill these in until you have completed your expenses sections.</t>
  </si>
  <si>
    <t>Please note:  If there are rows in the sheet that do not apply to your company please do not delete them  Simply right click on the row number at the left and select "Hide" to hide them in your sheet.</t>
  </si>
  <si>
    <t>Start with the Staff sections as this will reflect your employee growth over the five years.  For salaried staff enter the annual salary in column B and the Full Time Employee equivalent in colmun C.</t>
  </si>
  <si>
    <t>(You will notice that overhead/benefits and payroll taxes are automatically calculated and included in the total salary per month.)</t>
  </si>
  <si>
    <t>Tip: if you are planning to work initially at half time or quarter time simply reduce the FTE to 0.5 or 0.25 as needed.</t>
  </si>
  <si>
    <t xml:space="preserve">Tip:  If you plan to hire a new employee part way through the year, enter their annual salary and the FTE as if they were going to work all year and then clear the contents of the cells in the months prior to hiring them. </t>
  </si>
  <si>
    <t xml:space="preserve"> This is the only time you shoud clear cells or overwrite  their costs.</t>
  </si>
  <si>
    <t>For hourly staff do the same as above but remember that no overhead/benefits are included only payroll taxes are included.  This is your Direct Labor input.</t>
  </si>
  <si>
    <t>For all of the expense categories below the salaried staff and hourly staff sections, input your estimated costs for each of the categories on a monthly basis.</t>
  </si>
  <si>
    <t>Remember: Do not overwrite cells that have light blue symbols or numbers in them.</t>
  </si>
  <si>
    <t>Once you finish inputting your expenses for Year one, click on the + sign to collapse Year one, click on the + sign to expand Year 2, and repeat for Year 3.</t>
  </si>
  <si>
    <t xml:space="preserve">Don't worry that all of your net cash nubers are negative at this point. </t>
  </si>
  <si>
    <t>Step 4 - Summary View Tab</t>
  </si>
  <si>
    <t>Switch to your Summary View worksheet and note the negative numbers in the Closing Cash Balance (cumulative) row.</t>
  </si>
  <si>
    <t>Scan across the row and indentify the most negative number in the row.</t>
  </si>
  <si>
    <t>This number will tell you how much money at a minimum you must raise from investors or through grants or loans during the three years to reach cash flow break even.</t>
  </si>
  <si>
    <t>Remember that you don't have to raise it all right away.  For example if you need a total of $1M over the three years you could raise $500k inititally and then the spreadsheet will indicate when you need to have more money coming in.</t>
  </si>
  <si>
    <t>Step 5 -Three year Pro-Forma</t>
  </si>
  <si>
    <t>This sheet is prepopulated from the inputs in the Cash Flow Projection Tab.  Please do not input any numbers on this sheet!</t>
  </si>
  <si>
    <t xml:space="preserve">This sheet can also be used in your business plan and in your final presentation.  For the final presentation you may hide a number of the rows so that you can fit the Pro-Forma onto a powerpoint slide.  </t>
  </si>
  <si>
    <t>The best way to put this in your business plan or presentation is to copy and paste it as a picture into your document.</t>
  </si>
  <si>
    <t>Average Weeks per month</t>
  </si>
  <si>
    <t>Average Hours per Week</t>
  </si>
  <si>
    <t>Employer-paid Taxes, FICA</t>
  </si>
  <si>
    <t>Company Name</t>
  </si>
  <si>
    <t>Smart Garden</t>
  </si>
  <si>
    <t>Starting Month / Year</t>
  </si>
  <si>
    <t>Salary Overhead / Benefits</t>
  </si>
  <si>
    <t>Commission on Sales</t>
  </si>
  <si>
    <t>3-year Revenue Model</t>
  </si>
  <si>
    <t>Month in model</t>
  </si>
  <si>
    <t>Year 1</t>
  </si>
  <si>
    <t>Year 2</t>
  </si>
  <si>
    <t>Year 3</t>
  </si>
  <si>
    <t>Name of Month</t>
  </si>
  <si>
    <t>Totals</t>
  </si>
  <si>
    <t>Products</t>
  </si>
  <si>
    <t>Price per unit</t>
  </si>
  <si>
    <t>Units of each product per month</t>
  </si>
  <si>
    <t>The Smart Pot</t>
  </si>
  <si>
    <t xml:space="preserve">The Smart Stick </t>
  </si>
  <si>
    <t>Revenues</t>
  </si>
  <si>
    <t>Total Revenue</t>
  </si>
  <si>
    <t>3-year Pro Forma Financials Projection</t>
  </si>
  <si>
    <t>Year in Model</t>
  </si>
  <si>
    <t>Revenue</t>
  </si>
  <si>
    <t>Gross Revenue</t>
  </si>
  <si>
    <t>Cost of Goods Sold</t>
  </si>
  <si>
    <t>Direct Labor</t>
  </si>
  <si>
    <t>Direct Materials</t>
  </si>
  <si>
    <t>Manufacturing Cost</t>
  </si>
  <si>
    <t>Sales/Commissions</t>
  </si>
  <si>
    <t>Gross Profit (Loss)</t>
  </si>
  <si>
    <t>Gross Margin (%)</t>
  </si>
  <si>
    <t>Expenses</t>
  </si>
  <si>
    <t>Total Wages (T&amp;B)</t>
  </si>
  <si>
    <t>Marketing</t>
  </si>
  <si>
    <t>Facilities</t>
  </si>
  <si>
    <t>IT</t>
  </si>
  <si>
    <t>Internal Projects</t>
  </si>
  <si>
    <t>R&amp;D Expenses</t>
  </si>
  <si>
    <t>Travel</t>
  </si>
  <si>
    <t>Office Support</t>
  </si>
  <si>
    <t>Professional Fees</t>
  </si>
  <si>
    <t>Miscellaneous</t>
  </si>
  <si>
    <t>Total Expenses</t>
  </si>
  <si>
    <t>EBITA or Net Income (Loss)</t>
  </si>
  <si>
    <t>Net Margin (%)</t>
  </si>
  <si>
    <t>3-year Cash Flow Projection</t>
  </si>
  <si>
    <t>Opening Cash Balance</t>
  </si>
  <si>
    <t>Sources of Funds</t>
  </si>
  <si>
    <t>Loans</t>
  </si>
  <si>
    <t>Cash from Investors</t>
  </si>
  <si>
    <t>Grants / SBIR / STTR</t>
  </si>
  <si>
    <t>Total Sources of Funds</t>
  </si>
  <si>
    <t>Uses of Funds / Expenses</t>
  </si>
  <si>
    <t>Staff with Benefits (includes Benefits and all payroll taxes)</t>
  </si>
  <si>
    <t>Annual Salary</t>
  </si>
  <si>
    <t>FTE</t>
  </si>
  <si>
    <t>Staff 1 - Eric</t>
  </si>
  <si>
    <t>Staff 2 - Blayke</t>
  </si>
  <si>
    <t>Staff 3 - Ali</t>
  </si>
  <si>
    <t>Staff 4 - Abhishek</t>
  </si>
  <si>
    <t>Staff 5 - Marcus</t>
  </si>
  <si>
    <t>Staff 6</t>
  </si>
  <si>
    <t>Staff 7</t>
  </si>
  <si>
    <t>Staff 8</t>
  </si>
  <si>
    <t>Staff 9</t>
  </si>
  <si>
    <t>Staff 10</t>
  </si>
  <si>
    <t>Total Staff with Benefits</t>
  </si>
  <si>
    <t>Direct Labor - No Benefits (includes payroll taxes)</t>
  </si>
  <si>
    <t>Hourly Rate</t>
  </si>
  <si>
    <t>Hourly Staff 1 - Bob</t>
  </si>
  <si>
    <t xml:space="preserve">Hourly Staff 2 - Martha </t>
  </si>
  <si>
    <t>Hourly Staff 3</t>
  </si>
  <si>
    <t>Hourly Staff 4</t>
  </si>
  <si>
    <t>Hourly Staff 5</t>
  </si>
  <si>
    <t>Total Direct Labor</t>
  </si>
  <si>
    <t>Marketing Expenses</t>
  </si>
  <si>
    <t>Website Creation and Maintenance</t>
  </si>
  <si>
    <t>Website and Email Hosting</t>
  </si>
  <si>
    <t>Market Research</t>
  </si>
  <si>
    <t>Marketing Collateral (include writing &amp; contractors)</t>
  </si>
  <si>
    <t>Tradeshow and Conference Attendance</t>
  </si>
  <si>
    <t>-</t>
  </si>
  <si>
    <t>Tradeshow Displays</t>
  </si>
  <si>
    <t>Advertising</t>
  </si>
  <si>
    <t>Subscriptions to Publications</t>
  </si>
  <si>
    <t>Other/miscellaneous</t>
  </si>
  <si>
    <t>Total Marketing</t>
  </si>
  <si>
    <t>Office Rent</t>
  </si>
  <si>
    <t>Utilities</t>
  </si>
  <si>
    <t>Furniture</t>
  </si>
  <si>
    <t>Cleaning</t>
  </si>
  <si>
    <t>Lab Rent</t>
  </si>
  <si>
    <t>Total Facilities</t>
  </si>
  <si>
    <t>IT/IS</t>
  </si>
  <si>
    <t>Integrated Communications System (voice/data)</t>
  </si>
  <si>
    <t>Computers, Printers and Peripherals</t>
  </si>
  <si>
    <t>Software, Software-as-a-Service, Cloud computing</t>
  </si>
  <si>
    <t>Network supplies (LAN)</t>
  </si>
  <si>
    <t>Mobile phones and PDAs</t>
  </si>
  <si>
    <t>Total IT</t>
  </si>
  <si>
    <t>Internal Project Resources</t>
  </si>
  <si>
    <t>Materials</t>
  </si>
  <si>
    <t>Equipment</t>
  </si>
  <si>
    <t>Total Internal Projects</t>
  </si>
  <si>
    <t>Manuf. Contractors  (Cost of Goods Sold)</t>
  </si>
  <si>
    <t>Payments to Contract Manufacturers</t>
  </si>
  <si>
    <t>Payments to Subcontractors</t>
  </si>
  <si>
    <t>Total Contractors and Contract Resources for Mfr</t>
  </si>
  <si>
    <t>License Fees of Intellectual Property</t>
  </si>
  <si>
    <t>Lab Equipment</t>
  </si>
  <si>
    <t>Lab Supplies</t>
  </si>
  <si>
    <t>Subscriptions and Technical Research</t>
  </si>
  <si>
    <t>Total R&amp;D Expenses</t>
  </si>
  <si>
    <t>Selling Expenses (eg Commissions)</t>
  </si>
  <si>
    <t>Office Supplies</t>
  </si>
  <si>
    <t>Office Equipment</t>
  </si>
  <si>
    <t>Total Office Support</t>
  </si>
  <si>
    <t>Legal -- General</t>
  </si>
  <si>
    <t>Legal -- Patents</t>
  </si>
  <si>
    <t>Accounting</t>
  </si>
  <si>
    <t>Bookeeping</t>
  </si>
  <si>
    <t>Advisor Fees</t>
  </si>
  <si>
    <t>Total Professional Fees</t>
  </si>
  <si>
    <t>Insurance</t>
  </si>
  <si>
    <t>Membership Fees &amp; Subscriptions</t>
  </si>
  <si>
    <t>Couriers, Mail and Postage</t>
  </si>
  <si>
    <t>Total Miscellaneous</t>
  </si>
  <si>
    <t>Total Uses of funds</t>
  </si>
  <si>
    <t>Net Cash</t>
  </si>
  <si>
    <t>Closing Cash Balance (Cumulative)</t>
  </si>
  <si>
    <t>Eric</t>
  </si>
  <si>
    <t>Ali</t>
  </si>
  <si>
    <t>Blayke</t>
  </si>
  <si>
    <t xml:space="preserve">Abhishek </t>
  </si>
  <si>
    <t>Marcus</t>
  </si>
  <si>
    <t>5-YEAR CASH FLOW PROJECTION</t>
  </si>
  <si>
    <t>TOTAL CASH IN</t>
  </si>
  <si>
    <t>TOTAL CASH DISBURSEMENT</t>
  </si>
  <si>
    <t>Closing Cash Balance (Cummulative)</t>
  </si>
  <si>
    <t>NOTE: Take a look at your deepest negative number across all the months during the 3-year period, or the period for which you would like to be funded for this financial round. The deepest negative number is the amount you should be seeking from financial partners. You may want to allow some extra for unforeseen events - suggest a 10% slush fund in addition to the required funding levels if investors agree to it.</t>
  </si>
  <si>
    <r>
      <t>IMPORTANT NOTE</t>
    </r>
    <r>
      <rPr>
        <sz val="10"/>
        <rFont val="Arial"/>
        <family val="2"/>
      </rPr>
      <t>: This Summary View Sheet is meant to automatically reflect what you've put into the "Detailed Cash Flow Projections" Sheet. If you manually overwrite the fields in this summary, it will no longer automatically update the fields for you.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</si>
</sst>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44" formatCode="_(&quot;$&quot;* #,##0.00_);_(&quot;$&quot;* \(#,##0.00\);_(&quot;$&quot;* &quot;-&quot;??_);_(@_)"/>
    <numFmt numFmtId="43" formatCode="_(* #,##0.00_);_(* \(#,##0.00\);_(* &quot;-&quot;??_);_(@_)"/>
    <numFmt numFmtId="164" formatCode="_([$$-409]* #,##0.00_);_([$$-409]* \(#,##0.00\);_([$$-409]* &quot;-&quot;??_);_(@_)"/>
    <numFmt numFmtId="165" formatCode="&quot;$&quot;#,##0"/>
    <numFmt numFmtId="166" formatCode="_(* #,##0_);_(* \(#,##0\);_(* &quot;-&quot;??_);_(@_)"/>
    <numFmt numFmtId="167" formatCode="0_)"/>
    <numFmt numFmtId="168" formatCode="_([$$-409]* #,##0_);_([$$-409]* \(#,##0\);_([$$-409]* &quot;-&quot;??_);_(@_)"/>
    <numFmt numFmtId="169" formatCode="_(&quot;$&quot;* #,##0_);_(&quot;$&quot;* \(#,##0\);_(&quot;$&quot;* &quot;-&quot;??_);_(@_)"/>
    <numFmt numFmtId="170" formatCode="0.0%"/>
  </numFmts>
  <fonts count="30">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b/>
      <sz val="10"/>
      <color rgb="FF0000FF"/>
      <name val="Arial"/>
      <family val="2"/>
    </font>
    <font>
      <b/>
      <sz val="9"/>
      <color indexed="81"/>
      <name val="Tahoma"/>
      <family val="2"/>
    </font>
    <font>
      <sz val="9"/>
      <color indexed="81"/>
      <name val="Tahoma"/>
      <family val="2"/>
    </font>
    <font>
      <b/>
      <sz val="14"/>
      <color indexed="12"/>
      <name val="Arial"/>
      <family val="2"/>
    </font>
    <font>
      <sz val="10"/>
      <color indexed="12"/>
      <name val="Arial"/>
      <family val="2"/>
    </font>
    <font>
      <b/>
      <sz val="10"/>
      <color indexed="12"/>
      <name val="Arial"/>
      <family val="2"/>
    </font>
    <font>
      <sz val="10"/>
      <color indexed="10"/>
      <name val="Arial"/>
      <family val="2"/>
    </font>
    <font>
      <u/>
      <sz val="10"/>
      <name val="Arial"/>
      <family val="2"/>
    </font>
    <font>
      <sz val="12"/>
      <name val="Calibri"/>
      <family val="2"/>
      <scheme val="minor"/>
    </font>
    <font>
      <sz val="12"/>
      <color rgb="FF0070C0"/>
      <name val="Calibri"/>
      <family val="2"/>
      <scheme val="minor"/>
    </font>
    <font>
      <b/>
      <sz val="12"/>
      <color rgb="FF0070C0"/>
      <name val="Calibri"/>
      <family val="2"/>
      <scheme val="minor"/>
    </font>
    <font>
      <b/>
      <i/>
      <sz val="14"/>
      <color theme="1"/>
      <name val="Calibri"/>
      <family val="2"/>
      <scheme val="minor"/>
    </font>
    <font>
      <b/>
      <sz val="14"/>
      <color theme="1"/>
      <name val="Calibri"/>
      <family val="2"/>
      <scheme val="minor"/>
    </font>
    <font>
      <sz val="12"/>
      <color rgb="FF4472C4"/>
      <name val="Calibri"/>
      <family val="2"/>
      <scheme val="minor"/>
    </font>
    <font>
      <b/>
      <sz val="12"/>
      <color rgb="FF4472C4"/>
      <name val="Calibri"/>
      <family val="2"/>
      <scheme val="minor"/>
    </font>
    <font>
      <sz val="12"/>
      <color rgb="FFA9D08E"/>
      <name val="Calibri"/>
      <family val="2"/>
      <scheme val="minor"/>
    </font>
    <font>
      <b/>
      <sz val="12"/>
      <color rgb="FFA9D08E"/>
      <name val="Calibri"/>
      <family val="2"/>
      <scheme val="minor"/>
    </font>
    <font>
      <sz val="12"/>
      <color rgb="FFFF0000"/>
      <name val="Calibri"/>
      <family val="2"/>
      <scheme val="minor"/>
    </font>
    <font>
      <sz val="12"/>
      <color rgb="FF7030A0"/>
      <name val="Calibri"/>
      <family val="2"/>
      <scheme val="minor"/>
    </font>
    <font>
      <b/>
      <sz val="12"/>
      <color rgb="FF7030A0"/>
      <name val="Calibri"/>
      <family val="2"/>
      <scheme val="minor"/>
    </font>
    <font>
      <sz val="12"/>
      <color rgb="FFFFC000"/>
      <name val="Calibri"/>
      <family val="2"/>
      <scheme val="minor"/>
    </font>
    <font>
      <sz val="10"/>
      <color rgb="FF000000"/>
      <name val="Arial"/>
      <family val="2"/>
    </font>
    <font>
      <sz val="12"/>
      <color rgb="FF000000"/>
      <name val="Calibri"/>
      <family val="2"/>
      <scheme val="minor"/>
    </font>
    <font>
      <b/>
      <sz val="12"/>
      <color rgb="FF000000"/>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theme="0" tint="-0.14999847407452621"/>
        <bgColor indexed="64"/>
      </patternFill>
    </fill>
  </fills>
  <borders count="6">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rgb="FF000000"/>
      </left>
      <right style="thin">
        <color rgb="FF000000"/>
      </right>
      <top style="thin">
        <color rgb="FF000000"/>
      </top>
      <bottom style="thin">
        <color rgb="FF000000"/>
      </bottom>
      <diagonal/>
    </border>
  </borders>
  <cellStyleXfs count="80">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117">
    <xf numFmtId="0" fontId="0" fillId="0" borderId="0" xfId="0"/>
    <xf numFmtId="0" fontId="5" fillId="0" borderId="0" xfId="0" applyFont="1"/>
    <xf numFmtId="0" fontId="5" fillId="0" borderId="0" xfId="0" applyFont="1" applyAlignment="1">
      <alignment horizontal="center"/>
    </xf>
    <xf numFmtId="2" fontId="5" fillId="0" borderId="0" xfId="0" applyNumberFormat="1" applyFont="1" applyAlignment="1">
      <alignment horizontal="center"/>
    </xf>
    <xf numFmtId="10" fontId="5" fillId="0" borderId="0" xfId="0" applyNumberFormat="1" applyFont="1" applyAlignment="1">
      <alignment horizontal="center"/>
    </xf>
    <xf numFmtId="17" fontId="6" fillId="0" borderId="0" xfId="0" applyNumberFormat="1" applyFont="1" applyAlignment="1">
      <alignment horizontal="center"/>
    </xf>
    <xf numFmtId="9" fontId="6" fillId="0" borderId="0" xfId="0" applyNumberFormat="1" applyFont="1" applyAlignment="1">
      <alignment horizontal="center"/>
    </xf>
    <xf numFmtId="17" fontId="0" fillId="0" borderId="0" xfId="0" applyNumberFormat="1"/>
    <xf numFmtId="0" fontId="0" fillId="2" borderId="0" xfId="0" applyFill="1"/>
    <xf numFmtId="17" fontId="0" fillId="2" borderId="0" xfId="0" applyNumberFormat="1" applyFill="1"/>
    <xf numFmtId="0" fontId="2" fillId="2" borderId="0" xfId="0" applyFont="1" applyFill="1"/>
    <xf numFmtId="0" fontId="0" fillId="0" borderId="0" xfId="0" applyAlignment="1">
      <alignment horizontal="left" indent="1"/>
    </xf>
    <xf numFmtId="0" fontId="2" fillId="0" borderId="0" xfId="0" applyFont="1"/>
    <xf numFmtId="0" fontId="2" fillId="0" borderId="0" xfId="0" applyFont="1" applyAlignment="1">
      <alignment horizontal="left"/>
    </xf>
    <xf numFmtId="0" fontId="0" fillId="3" borderId="0" xfId="0" applyFill="1"/>
    <xf numFmtId="164" fontId="0" fillId="0" borderId="0" xfId="0" applyNumberFormat="1"/>
    <xf numFmtId="165" fontId="0" fillId="0" borderId="0" xfId="0" applyNumberFormat="1"/>
    <xf numFmtId="166" fontId="0" fillId="0" borderId="0" xfId="1" applyNumberFormat="1" applyFont="1"/>
    <xf numFmtId="0" fontId="0" fillId="0" borderId="0" xfId="0" applyAlignment="1">
      <alignment horizontal="center"/>
    </xf>
    <xf numFmtId="165" fontId="0" fillId="2" borderId="0" xfId="0" applyNumberFormat="1" applyFill="1"/>
    <xf numFmtId="1" fontId="0" fillId="2" borderId="0" xfId="0" applyNumberFormat="1" applyFill="1" applyAlignment="1">
      <alignment horizontal="center"/>
    </xf>
    <xf numFmtId="165" fontId="2" fillId="2" borderId="0" xfId="0" applyNumberFormat="1" applyFont="1" applyFill="1"/>
    <xf numFmtId="0" fontId="0" fillId="2" borderId="0" xfId="0" applyFill="1" applyAlignment="1">
      <alignment horizontal="center"/>
    </xf>
    <xf numFmtId="17" fontId="0" fillId="0" borderId="0" xfId="0" applyNumberFormat="1" applyAlignment="1">
      <alignment horizontal="center"/>
    </xf>
    <xf numFmtId="17" fontId="0" fillId="2" borderId="0" xfId="0" applyNumberFormat="1" applyFill="1" applyAlignment="1">
      <alignment horizontal="center"/>
    </xf>
    <xf numFmtId="167" fontId="10" fillId="0" borderId="0" xfId="0" applyNumberFormat="1" applyFont="1" applyFill="1" applyProtection="1">
      <protection locked="0"/>
    </xf>
    <xf numFmtId="0" fontId="10" fillId="0" borderId="0" xfId="0" applyFont="1" applyFill="1" applyProtection="1">
      <protection locked="0"/>
    </xf>
    <xf numFmtId="0" fontId="11" fillId="0" borderId="0" xfId="0" applyFont="1" applyFill="1" applyProtection="1">
      <protection locked="0"/>
    </xf>
    <xf numFmtId="0" fontId="10" fillId="0" borderId="0" xfId="0" applyFont="1" applyFill="1" applyAlignment="1" applyProtection="1">
      <alignment horizontal="left"/>
      <protection locked="0"/>
    </xf>
    <xf numFmtId="0" fontId="10" fillId="0" borderId="0" xfId="0" applyFont="1" applyFill="1" applyAlignment="1" applyProtection="1">
      <alignment horizontal="center"/>
      <protection locked="0"/>
    </xf>
    <xf numFmtId="0" fontId="11" fillId="4" borderId="0" xfId="0" applyFont="1" applyFill="1" applyProtection="1">
      <protection locked="0"/>
    </xf>
    <xf numFmtId="6" fontId="5" fillId="0" borderId="0" xfId="0" applyNumberFormat="1" applyFont="1"/>
    <xf numFmtId="6" fontId="5" fillId="4" borderId="0" xfId="0" applyNumberFormat="1" applyFont="1" applyFill="1"/>
    <xf numFmtId="0" fontId="5" fillId="0" borderId="2" xfId="0" applyFont="1" applyBorder="1"/>
    <xf numFmtId="6" fontId="5" fillId="0" borderId="2" xfId="0" applyNumberFormat="1" applyFont="1" applyBorder="1"/>
    <xf numFmtId="6" fontId="5" fillId="4" borderId="2" xfId="0" applyNumberFormat="1" applyFont="1" applyFill="1" applyBorder="1"/>
    <xf numFmtId="17" fontId="9" fillId="0" borderId="0" xfId="0" applyNumberFormat="1" applyFont="1" applyFill="1" applyAlignment="1" applyProtection="1">
      <alignment horizontal="left"/>
      <protection locked="0"/>
    </xf>
    <xf numFmtId="165" fontId="0" fillId="0" borderId="0" xfId="0" applyNumberFormat="1" applyAlignment="1">
      <alignment horizontal="left" indent="1"/>
    </xf>
    <xf numFmtId="2" fontId="0" fillId="0" borderId="0" xfId="0" applyNumberFormat="1" applyAlignment="1">
      <alignment horizontal="left" indent="1"/>
    </xf>
    <xf numFmtId="6" fontId="0" fillId="0" borderId="0" xfId="0" applyNumberFormat="1" applyAlignment="1">
      <alignment horizontal="left" indent="1"/>
    </xf>
    <xf numFmtId="165" fontId="14" fillId="0" borderId="0" xfId="0" applyNumberFormat="1" applyFont="1" applyAlignment="1">
      <alignment horizontal="left" indent="1"/>
    </xf>
    <xf numFmtId="2" fontId="14" fillId="0" borderId="0" xfId="0" applyNumberFormat="1" applyFont="1" applyAlignment="1">
      <alignment horizontal="left" indent="1"/>
    </xf>
    <xf numFmtId="165" fontId="15" fillId="0" borderId="0" xfId="0" applyNumberFormat="1" applyFont="1"/>
    <xf numFmtId="166" fontId="15" fillId="0" borderId="0" xfId="1" applyNumberFormat="1" applyFont="1"/>
    <xf numFmtId="0" fontId="15" fillId="0" borderId="0" xfId="0" applyFont="1"/>
    <xf numFmtId="6" fontId="14" fillId="0" borderId="0" xfId="0" applyNumberFormat="1" applyFont="1" applyAlignment="1">
      <alignment horizontal="left" indent="1"/>
    </xf>
    <xf numFmtId="0" fontId="0" fillId="7" borderId="0" xfId="0" applyFill="1" applyAlignment="1">
      <alignment horizontal="left" indent="1"/>
    </xf>
    <xf numFmtId="0" fontId="2" fillId="7" borderId="0" xfId="0" applyFont="1" applyFill="1"/>
    <xf numFmtId="0" fontId="0" fillId="7" borderId="0" xfId="0" applyFill="1"/>
    <xf numFmtId="0" fontId="2" fillId="7" borderId="0" xfId="0" applyFont="1" applyFill="1" applyAlignment="1">
      <alignment horizontal="left" indent="1"/>
    </xf>
    <xf numFmtId="0" fontId="0" fillId="0" borderId="0" xfId="0" applyAlignment="1">
      <alignment horizontal="left" indent="2"/>
    </xf>
    <xf numFmtId="165" fontId="16" fillId="0" borderId="0" xfId="0" applyNumberFormat="1" applyFont="1"/>
    <xf numFmtId="168" fontId="15" fillId="0" borderId="0" xfId="0" applyNumberFormat="1" applyFont="1"/>
    <xf numFmtId="2" fontId="16" fillId="0" borderId="0" xfId="0" applyNumberFormat="1" applyFont="1" applyAlignment="1">
      <alignment horizontal="left"/>
    </xf>
    <xf numFmtId="169" fontId="15" fillId="3" borderId="0" xfId="0" applyNumberFormat="1" applyFont="1" applyFill="1"/>
    <xf numFmtId="0" fontId="0" fillId="0" borderId="0" xfId="0" applyFont="1"/>
    <xf numFmtId="44" fontId="0" fillId="0" borderId="0" xfId="2" applyFont="1"/>
    <xf numFmtId="5" fontId="0" fillId="0" borderId="0" xfId="2" applyNumberFormat="1" applyFont="1"/>
    <xf numFmtId="5" fontId="14" fillId="0" borderId="0" xfId="2" applyNumberFormat="1" applyFont="1"/>
    <xf numFmtId="165" fontId="0" fillId="0" borderId="0" xfId="2" applyNumberFormat="1" applyFont="1"/>
    <xf numFmtId="5" fontId="14" fillId="0" borderId="1" xfId="2" applyNumberFormat="1" applyFont="1" applyBorder="1"/>
    <xf numFmtId="0" fontId="0" fillId="0" borderId="0" xfId="0" applyAlignment="1">
      <alignment horizontal="right"/>
    </xf>
    <xf numFmtId="5" fontId="14" fillId="0" borderId="2" xfId="2" applyNumberFormat="1" applyFont="1" applyBorder="1"/>
    <xf numFmtId="0" fontId="2" fillId="0" borderId="0" xfId="0" applyFont="1" applyAlignment="1">
      <alignment horizontal="right"/>
    </xf>
    <xf numFmtId="0" fontId="2" fillId="0" borderId="0" xfId="0" applyFont="1" applyAlignment="1">
      <alignment horizontal="right" indent="1"/>
    </xf>
    <xf numFmtId="0" fontId="0" fillId="0" borderId="0" xfId="0" applyAlignment="1">
      <alignment horizontal="right" indent="1"/>
    </xf>
    <xf numFmtId="5" fontId="14" fillId="0" borderId="3" xfId="2" applyNumberFormat="1" applyFont="1" applyBorder="1"/>
    <xf numFmtId="5" fontId="14" fillId="0" borderId="4" xfId="2" applyNumberFormat="1" applyFont="1" applyBorder="1"/>
    <xf numFmtId="5" fontId="0" fillId="0" borderId="4" xfId="2" applyNumberFormat="1" applyFont="1" applyBorder="1"/>
    <xf numFmtId="0" fontId="0" fillId="0" borderId="0" xfId="0" applyFont="1" applyAlignment="1">
      <alignment horizontal="right"/>
    </xf>
    <xf numFmtId="0" fontId="0" fillId="0" borderId="0" xfId="0" applyFont="1" applyFill="1" applyAlignment="1">
      <alignment horizontal="right"/>
    </xf>
    <xf numFmtId="0" fontId="0" fillId="0" borderId="0" xfId="0" applyFill="1" applyAlignment="1">
      <alignment horizontal="center"/>
    </xf>
    <xf numFmtId="17" fontId="0" fillId="0" borderId="0" xfId="0" applyNumberFormat="1" applyFill="1" applyAlignment="1">
      <alignment horizontal="center"/>
    </xf>
    <xf numFmtId="5" fontId="0" fillId="0" borderId="2" xfId="2" applyNumberFormat="1" applyFont="1" applyBorder="1"/>
    <xf numFmtId="0" fontId="17" fillId="0" borderId="0" xfId="0" applyFont="1" applyFill="1"/>
    <xf numFmtId="5" fontId="14" fillId="0" borderId="0" xfId="2" applyNumberFormat="1" applyFont="1" applyBorder="1"/>
    <xf numFmtId="17" fontId="18" fillId="0" borderId="0" xfId="0" applyNumberFormat="1" applyFont="1"/>
    <xf numFmtId="0" fontId="18" fillId="0" borderId="0" xfId="0" applyFont="1" applyAlignment="1">
      <alignment vertical="top"/>
    </xf>
    <xf numFmtId="0" fontId="17" fillId="0" borderId="0" xfId="0" applyFont="1" applyAlignment="1">
      <alignment horizontal="left" wrapText="1"/>
    </xf>
    <xf numFmtId="170" fontId="0" fillId="0" borderId="0" xfId="79" applyNumberFormat="1" applyFont="1"/>
    <xf numFmtId="170" fontId="14" fillId="0" borderId="0" xfId="79" applyNumberFormat="1" applyFont="1"/>
    <xf numFmtId="168" fontId="15" fillId="0" borderId="0" xfId="2" applyNumberFormat="1" applyFont="1"/>
    <xf numFmtId="168" fontId="2" fillId="2" borderId="0" xfId="0" applyNumberFormat="1" applyFont="1" applyFill="1"/>
    <xf numFmtId="168" fontId="0" fillId="7" borderId="0" xfId="0" applyNumberFormat="1" applyFill="1"/>
    <xf numFmtId="168" fontId="2" fillId="7" borderId="0" xfId="0" applyNumberFormat="1" applyFont="1" applyFill="1"/>
    <xf numFmtId="168" fontId="0" fillId="7" borderId="0" xfId="0" applyNumberFormat="1" applyFill="1" applyAlignment="1">
      <alignment horizontal="left" indent="1"/>
    </xf>
    <xf numFmtId="1" fontId="15" fillId="0" borderId="0" xfId="0" applyNumberFormat="1" applyFont="1"/>
    <xf numFmtId="0" fontId="0" fillId="0" borderId="0" xfId="0" quotePrefix="1"/>
    <xf numFmtId="0" fontId="0" fillId="0" borderId="5" xfId="0" applyBorder="1"/>
    <xf numFmtId="164" fontId="15" fillId="0" borderId="0" xfId="1" applyNumberFormat="1" applyFont="1"/>
    <xf numFmtId="168" fontId="15" fillId="0" borderId="0" xfId="1" applyNumberFormat="1" applyFont="1" applyAlignment="1">
      <alignment horizontal="right"/>
    </xf>
    <xf numFmtId="168" fontId="0" fillId="0" borderId="0" xfId="1" applyNumberFormat="1" applyFont="1"/>
    <xf numFmtId="6" fontId="0" fillId="7" borderId="0" xfId="0" applyNumberFormat="1" applyFill="1"/>
    <xf numFmtId="0" fontId="0" fillId="0" borderId="0" xfId="0" applyAlignment="1">
      <alignment vertical="center"/>
    </xf>
    <xf numFmtId="0" fontId="19" fillId="3" borderId="0" xfId="0" applyFont="1" applyFill="1"/>
    <xf numFmtId="0" fontId="19" fillId="0" borderId="0" xfId="0" applyFont="1" applyAlignment="1">
      <alignment horizontal="left" indent="1"/>
    </xf>
    <xf numFmtId="0" fontId="20" fillId="0" borderId="0" xfId="0" applyFont="1" applyAlignment="1">
      <alignment horizontal="left"/>
    </xf>
    <xf numFmtId="0" fontId="19" fillId="0" borderId="0" xfId="0" applyFont="1"/>
    <xf numFmtId="0" fontId="21" fillId="0" borderId="0" xfId="0" applyFont="1"/>
    <xf numFmtId="0" fontId="21" fillId="0" borderId="0" xfId="0" applyFont="1" applyFill="1" applyBorder="1" applyAlignment="1">
      <alignment horizontal="left" indent="1"/>
    </xf>
    <xf numFmtId="0" fontId="22" fillId="0" borderId="0" xfId="0" applyFont="1" applyFill="1" applyBorder="1"/>
    <xf numFmtId="0" fontId="23" fillId="0" borderId="0" xfId="0" applyFont="1"/>
    <xf numFmtId="0" fontId="24" fillId="0" borderId="0" xfId="0" applyFont="1" applyAlignment="1">
      <alignment horizontal="left" indent="1"/>
    </xf>
    <xf numFmtId="0" fontId="25" fillId="0" borderId="0" xfId="0" applyFont="1"/>
    <xf numFmtId="0" fontId="24" fillId="0" borderId="0" xfId="0" applyFont="1"/>
    <xf numFmtId="0" fontId="21" fillId="0" borderId="0" xfId="0" applyFont="1" applyAlignment="1">
      <alignment horizontal="left" indent="1"/>
    </xf>
    <xf numFmtId="0" fontId="26" fillId="0" borderId="0" xfId="0" applyFont="1"/>
    <xf numFmtId="0" fontId="26" fillId="0" borderId="0" xfId="0" applyFont="1" applyAlignment="1">
      <alignment horizontal="left" indent="1"/>
    </xf>
    <xf numFmtId="0" fontId="21" fillId="3" borderId="0" xfId="0" applyFont="1" applyFill="1"/>
    <xf numFmtId="0" fontId="27" fillId="0" borderId="0" xfId="0" applyFont="1"/>
    <xf numFmtId="0" fontId="28" fillId="0" borderId="0" xfId="0" applyFont="1" applyAlignment="1">
      <alignment horizontal="left" indent="1"/>
    </xf>
    <xf numFmtId="0" fontId="28" fillId="0" borderId="0" xfId="0" applyFont="1"/>
    <xf numFmtId="0" fontId="29" fillId="0" borderId="0" xfId="0" applyFont="1"/>
    <xf numFmtId="0" fontId="0" fillId="3" borderId="0" xfId="0" applyFill="1" applyAlignment="1">
      <alignment horizontal="center"/>
    </xf>
    <xf numFmtId="0" fontId="12" fillId="5" borderId="0" xfId="0" applyFont="1" applyFill="1" applyAlignment="1">
      <alignment horizontal="left" vertical="center" wrapText="1"/>
    </xf>
    <xf numFmtId="0" fontId="13" fillId="6" borderId="0" xfId="0" applyFont="1" applyFill="1" applyAlignment="1">
      <alignment horizontal="left" vertical="center" wrapText="1"/>
    </xf>
    <xf numFmtId="0" fontId="5" fillId="6" borderId="0" xfId="0" applyFont="1" applyFill="1" applyAlignment="1">
      <alignment horizontal="left" vertical="center" wrapText="1"/>
    </xf>
  </cellXfs>
  <cellStyles count="80">
    <cellStyle name="Comma" xfId="1" builtinId="3"/>
    <cellStyle name="Currency" xfId="2" builtinId="4"/>
    <cellStyle name="Followed Hyperlink" xfId="60" builtinId="9" hidden="1"/>
    <cellStyle name="Followed Hyperlink" xfId="6" builtinId="9" hidden="1"/>
    <cellStyle name="Followed Hyperlink" xfId="28" builtinId="9" hidden="1"/>
    <cellStyle name="Followed Hyperlink" xfId="10" builtinId="9" hidden="1"/>
    <cellStyle name="Followed Hyperlink" xfId="64" builtinId="9" hidden="1"/>
    <cellStyle name="Followed Hyperlink" xfId="34" builtinId="9" hidden="1"/>
    <cellStyle name="Followed Hyperlink" xfId="72" builtinId="9" hidden="1"/>
    <cellStyle name="Followed Hyperlink" xfId="24" builtinId="9" hidden="1"/>
    <cellStyle name="Followed Hyperlink" xfId="62" builtinId="9" hidden="1"/>
    <cellStyle name="Followed Hyperlink" xfId="56" builtinId="9" hidden="1"/>
    <cellStyle name="Followed Hyperlink" xfId="26" builtinId="9" hidden="1"/>
    <cellStyle name="Followed Hyperlink" xfId="8" builtinId="9" hidden="1"/>
    <cellStyle name="Followed Hyperlink" xfId="36" builtinId="9" hidden="1"/>
    <cellStyle name="Followed Hyperlink" xfId="14" builtinId="9" hidden="1"/>
    <cellStyle name="Followed Hyperlink" xfId="20" builtinId="9" hidden="1"/>
    <cellStyle name="Followed Hyperlink" xfId="32" builtinId="9" hidden="1"/>
    <cellStyle name="Followed Hyperlink" xfId="38" builtinId="9" hidden="1"/>
    <cellStyle name="Followed Hyperlink" xfId="78" builtinId="9" hidden="1"/>
    <cellStyle name="Followed Hyperlink" xfId="70" builtinId="9" hidden="1"/>
    <cellStyle name="Followed Hyperlink" xfId="52" builtinId="9" hidden="1"/>
    <cellStyle name="Followed Hyperlink" xfId="68" builtinId="9" hidden="1"/>
    <cellStyle name="Followed Hyperlink" xfId="30" builtinId="9" hidden="1"/>
    <cellStyle name="Followed Hyperlink" xfId="40" builtinId="9" hidden="1"/>
    <cellStyle name="Followed Hyperlink" xfId="46" builtinId="9" hidden="1"/>
    <cellStyle name="Followed Hyperlink" xfId="54" builtinId="9" hidden="1"/>
    <cellStyle name="Followed Hyperlink" xfId="4" builtinId="9" hidden="1"/>
    <cellStyle name="Followed Hyperlink" xfId="66" builtinId="9" hidden="1"/>
    <cellStyle name="Followed Hyperlink" xfId="16" builtinId="9" hidden="1"/>
    <cellStyle name="Followed Hyperlink" xfId="48" builtinId="9" hidden="1"/>
    <cellStyle name="Followed Hyperlink" xfId="22" builtinId="9" hidden="1"/>
    <cellStyle name="Followed Hyperlink" xfId="58" builtinId="9" hidden="1"/>
    <cellStyle name="Followed Hyperlink" xfId="44" builtinId="9" hidden="1"/>
    <cellStyle name="Followed Hyperlink" xfId="50" builtinId="9" hidden="1"/>
    <cellStyle name="Followed Hyperlink" xfId="12" builtinId="9" hidden="1"/>
    <cellStyle name="Followed Hyperlink" xfId="18" builtinId="9" hidden="1"/>
    <cellStyle name="Followed Hyperlink" xfId="74" builtinId="9" hidden="1"/>
    <cellStyle name="Followed Hyperlink" xfId="76" builtinId="9" hidden="1"/>
    <cellStyle name="Followed Hyperlink" xfId="42" builtinId="9" hidden="1"/>
    <cellStyle name="Hyperlink" xfId="65" builtinId="8" hidden="1"/>
    <cellStyle name="Hyperlink" xfId="51" builtinId="8" hidden="1"/>
    <cellStyle name="Hyperlink" xfId="29" builtinId="8" hidden="1"/>
    <cellStyle name="Hyperlink" xfId="43" builtinId="8" hidden="1"/>
    <cellStyle name="Hyperlink" xfId="21" builtinId="8" hidden="1"/>
    <cellStyle name="Hyperlink" xfId="63" builtinId="8" hidden="1"/>
    <cellStyle name="Hyperlink" xfId="37" builtinId="8" hidden="1"/>
    <cellStyle name="Hyperlink" xfId="13" builtinId="8" hidden="1"/>
    <cellStyle name="Hyperlink" xfId="3" builtinId="8" hidden="1"/>
    <cellStyle name="Hyperlink" xfId="73" builtinId="8" hidden="1"/>
    <cellStyle name="Hyperlink" xfId="47" builtinId="8" hidden="1"/>
    <cellStyle name="Hyperlink" xfId="7" builtinId="8" hidden="1"/>
    <cellStyle name="Hyperlink" xfId="55" builtinId="8" hidden="1"/>
    <cellStyle name="Hyperlink" xfId="69" builtinId="8" hidden="1"/>
    <cellStyle name="Hyperlink" xfId="27" builtinId="8" hidden="1"/>
    <cellStyle name="Hyperlink" xfId="15" builtinId="8" hidden="1"/>
    <cellStyle name="Hyperlink" xfId="31" builtinId="8" hidden="1"/>
    <cellStyle name="Hyperlink" xfId="61" builtinId="8" hidden="1"/>
    <cellStyle name="Hyperlink" xfId="35" builtinId="8" hidden="1"/>
    <cellStyle name="Hyperlink" xfId="9" builtinId="8" hidden="1"/>
    <cellStyle name="Hyperlink" xfId="71" builtinId="8" hidden="1"/>
    <cellStyle name="Hyperlink" xfId="23" builtinId="8" hidden="1"/>
    <cellStyle name="Hyperlink" xfId="57" builtinId="8" hidden="1"/>
    <cellStyle name="Hyperlink" xfId="5" builtinId="8" hidden="1"/>
    <cellStyle name="Hyperlink" xfId="75" builtinId="8" hidden="1"/>
    <cellStyle name="Hyperlink" xfId="19" builtinId="8" hidden="1"/>
    <cellStyle name="Hyperlink" xfId="39" builtinId="8" hidden="1"/>
    <cellStyle name="Hyperlink" xfId="49" builtinId="8" hidden="1"/>
    <cellStyle name="Hyperlink" xfId="25" builtinId="8" hidden="1"/>
    <cellStyle name="Hyperlink" xfId="41" builtinId="8" hidden="1"/>
    <cellStyle name="Hyperlink" xfId="59" builtinId="8" hidden="1"/>
    <cellStyle name="Hyperlink" xfId="77" builtinId="8" hidden="1"/>
    <cellStyle name="Hyperlink" xfId="17" builtinId="8" hidden="1"/>
    <cellStyle name="Hyperlink" xfId="33" builtinId="8" hidden="1"/>
    <cellStyle name="Hyperlink" xfId="45" builtinId="8" hidden="1"/>
    <cellStyle name="Hyperlink" xfId="67" builtinId="8" hidden="1"/>
    <cellStyle name="Hyperlink" xfId="53" builtinId="8" hidden="1"/>
    <cellStyle name="Hyperlink" xfId="11" builtinId="8" hidden="1"/>
    <cellStyle name="Normal" xfId="0" builtinId="0"/>
    <cellStyle name="Percent" xfId="7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2111828</xdr:colOff>
      <xdr:row>0</xdr:row>
      <xdr:rowOff>29936</xdr:rowOff>
    </xdr:from>
    <xdr:to>
      <xdr:col>0</xdr:col>
      <xdr:colOff>3600449</xdr:colOff>
      <xdr:row>3</xdr:row>
      <xdr:rowOff>149677</xdr:rowOff>
    </xdr:to>
    <xdr:sp macro="" textlink="">
      <xdr:nvSpPr>
        <xdr:cNvPr id="3" name="TextBox 1">
          <a:extLst>
            <a:ext uri="{FF2B5EF4-FFF2-40B4-BE49-F238E27FC236}">
              <a16:creationId xmlns:a16="http://schemas.microsoft.com/office/drawing/2014/main" id="{00000000-0008-0000-0300-000002000000}"/>
            </a:ext>
          </a:extLst>
        </xdr:cNvPr>
        <xdr:cNvSpPr txBox="1"/>
      </xdr:nvSpPr>
      <xdr:spPr>
        <a:xfrm>
          <a:off x="2111828" y="29936"/>
          <a:ext cx="1488621" cy="71981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Numbers in light blue are automatically calculated.</a:t>
          </a:r>
          <a:r>
            <a:rPr lang="en-US" sz="1100" baseline="0"/>
            <a:t>  </a:t>
          </a:r>
        </a:p>
        <a:p>
          <a:endParaRPr lang="en-US" sz="1100" baseline="0"/>
        </a:p>
        <a:p>
          <a:r>
            <a:rPr lang="en-US" sz="1100" baseline="0"/>
            <a:t>Feel free to change the numbers in black.</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Users\Steph\Downloads\3-Year_Cash_Flow_Projections_SG%200906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nd Constants"/>
      <sheetName val="DETAILED CASH FLOW PROJECTIONS"/>
      <sheetName val="SUMMARY VIEW"/>
      <sheetName val="Staff and Contractors - FTE"/>
      <sheetName val="Staff and Contractors - Salary"/>
      <sheetName val="Revenue Model 1"/>
      <sheetName val="Yr 1 Chart of Revenue Sources"/>
      <sheetName val="Sheet2"/>
    </sheetNames>
    <sheetDataSet>
      <sheetData sheetId="0">
        <row r="7">
          <cell r="B7" t="str">
            <v>Florida Institute</v>
          </cell>
        </row>
      </sheetData>
      <sheetData sheetId="1">
        <row r="18">
          <cell r="A18" t="str">
            <v>TOTAL CASH IN</v>
          </cell>
        </row>
      </sheetData>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O52"/>
  <sheetViews>
    <sheetView topLeftCell="B1" workbookViewId="0">
      <selection activeCell="B10" sqref="B10"/>
    </sheetView>
  </sheetViews>
  <sheetFormatPr defaultColWidth="8.875" defaultRowHeight="15.95"/>
  <sheetData>
    <row r="2" spans="1:15" ht="15.75">
      <c r="A2" s="12" t="s">
        <v>0</v>
      </c>
    </row>
    <row r="3" spans="1:15" ht="15.75">
      <c r="A3" t="s">
        <v>1</v>
      </c>
    </row>
    <row r="4" spans="1:15" ht="15.75">
      <c r="A4" s="12" t="s">
        <v>2</v>
      </c>
      <c r="B4" s="12"/>
      <c r="C4" s="12"/>
      <c r="D4" s="12"/>
      <c r="E4" s="12"/>
      <c r="F4" s="12"/>
      <c r="G4" s="12"/>
      <c r="H4" s="12"/>
      <c r="I4" s="12"/>
      <c r="J4" s="12"/>
      <c r="K4" s="12"/>
      <c r="L4" s="12"/>
      <c r="M4" s="12"/>
      <c r="N4" s="12"/>
      <c r="O4" s="12"/>
    </row>
    <row r="5" spans="1:15" s="12" customFormat="1" ht="15.75">
      <c r="A5" s="12" t="s">
        <v>3</v>
      </c>
    </row>
    <row r="6" spans="1:15" s="12" customFormat="1" ht="15.75"/>
    <row r="7" spans="1:15" ht="15.75">
      <c r="A7" t="s">
        <v>4</v>
      </c>
    </row>
    <row r="8" spans="1:15" ht="15.75">
      <c r="B8" t="s">
        <v>5</v>
      </c>
    </row>
    <row r="9" spans="1:15" ht="15.75">
      <c r="B9" t="s">
        <v>6</v>
      </c>
    </row>
    <row r="10" spans="1:15" ht="15.75">
      <c r="B10" t="s">
        <v>7</v>
      </c>
    </row>
    <row r="11" spans="1:15" ht="15.75">
      <c r="B11" t="s">
        <v>8</v>
      </c>
    </row>
    <row r="12" spans="1:15" ht="15.75">
      <c r="C12" t="s">
        <v>9</v>
      </c>
    </row>
    <row r="13" spans="1:15" ht="15.75">
      <c r="B13" t="s">
        <v>10</v>
      </c>
    </row>
    <row r="14" spans="1:15" ht="15.75">
      <c r="B14" t="s">
        <v>11</v>
      </c>
    </row>
    <row r="16" spans="1:15" ht="15.75">
      <c r="A16" t="s">
        <v>12</v>
      </c>
    </row>
    <row r="17" spans="1:2" ht="15.75">
      <c r="B17" t="s">
        <v>13</v>
      </c>
    </row>
    <row r="18" spans="1:2" ht="15.75">
      <c r="B18" t="s">
        <v>14</v>
      </c>
    </row>
    <row r="19" spans="1:2" ht="15.75">
      <c r="B19" t="s">
        <v>15</v>
      </c>
    </row>
    <row r="20" spans="1:2" ht="15.75">
      <c r="B20" t="s">
        <v>16</v>
      </c>
    </row>
    <row r="21" spans="1:2" ht="15.75">
      <c r="B21" t="s">
        <v>17</v>
      </c>
    </row>
    <row r="22" spans="1:2" ht="15.75">
      <c r="B22" t="s">
        <v>18</v>
      </c>
    </row>
    <row r="23" spans="1:2" ht="15.75">
      <c r="B23" t="s">
        <v>19</v>
      </c>
    </row>
    <row r="24" spans="1:2" ht="15.75">
      <c r="B24" t="s">
        <v>20</v>
      </c>
    </row>
    <row r="26" spans="1:2" ht="15.75">
      <c r="A26" t="s">
        <v>21</v>
      </c>
    </row>
    <row r="27" spans="1:2" ht="15.75">
      <c r="B27" t="s">
        <v>22</v>
      </c>
    </row>
    <row r="28" spans="1:2" ht="15.75">
      <c r="B28" t="s">
        <v>23</v>
      </c>
    </row>
    <row r="29" spans="1:2" ht="15.75">
      <c r="B29" t="s">
        <v>24</v>
      </c>
    </row>
    <row r="30" spans="1:2" ht="15.75">
      <c r="B30" s="12" t="s">
        <v>25</v>
      </c>
    </row>
    <row r="31" spans="1:2" ht="15.75">
      <c r="B31" t="s">
        <v>26</v>
      </c>
    </row>
    <row r="32" spans="1:2" ht="15.75">
      <c r="B32" t="s">
        <v>27</v>
      </c>
    </row>
    <row r="33" spans="1:3" ht="15.75">
      <c r="C33" t="s">
        <v>28</v>
      </c>
    </row>
    <row r="34" spans="1:3" ht="15.75">
      <c r="C34" t="s">
        <v>29</v>
      </c>
    </row>
    <row r="35" spans="1:3" ht="15.75">
      <c r="C35" t="s">
        <v>30</v>
      </c>
    </row>
    <row r="36" spans="1:3" ht="15.75">
      <c r="B36" t="s">
        <v>31</v>
      </c>
    </row>
    <row r="37" spans="1:3" ht="15.75">
      <c r="B37" s="55" t="s">
        <v>32</v>
      </c>
    </row>
    <row r="38" spans="1:3" ht="15.75">
      <c r="C38" t="s">
        <v>33</v>
      </c>
    </row>
    <row r="39" spans="1:3" ht="15.75">
      <c r="B39" t="s">
        <v>34</v>
      </c>
    </row>
    <row r="40" spans="1:3" ht="15.75">
      <c r="B40" t="s">
        <v>35</v>
      </c>
    </row>
    <row r="42" spans="1:3" ht="15.75">
      <c r="A42" t="s">
        <v>36</v>
      </c>
    </row>
    <row r="43" spans="1:3" ht="15.75">
      <c r="B43" t="s">
        <v>37</v>
      </c>
    </row>
    <row r="44" spans="1:3" ht="15.75">
      <c r="B44" t="s">
        <v>38</v>
      </c>
    </row>
    <row r="45" spans="1:3" ht="15.75">
      <c r="B45" t="s">
        <v>39</v>
      </c>
    </row>
    <row r="46" spans="1:3" ht="15.75">
      <c r="B46" t="s">
        <v>40</v>
      </c>
    </row>
    <row r="48" spans="1:3" ht="15.75">
      <c r="A48" t="s">
        <v>41</v>
      </c>
    </row>
    <row r="49" spans="2:2" ht="15.75">
      <c r="B49" s="12" t="s">
        <v>42</v>
      </c>
    </row>
    <row r="50" spans="2:2" ht="15.75">
      <c r="B50" s="12" t="s">
        <v>25</v>
      </c>
    </row>
    <row r="51" spans="2:2" ht="15.75">
      <c r="B51" t="s">
        <v>43</v>
      </c>
    </row>
    <row r="52" spans="2:2" ht="15.75">
      <c r="B52" t="s">
        <v>44</v>
      </c>
    </row>
  </sheetData>
  <pageMargins left="0.7" right="0.7" top="0.75" bottom="0.75" header="0.3" footer="0.3"/>
  <pageSetup paperSize="17" scale="84"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2:B9"/>
  <sheetViews>
    <sheetView workbookViewId="0">
      <selection activeCell="L21" sqref="L21"/>
    </sheetView>
  </sheetViews>
  <sheetFormatPr defaultColWidth="11" defaultRowHeight="15.95"/>
  <cols>
    <col min="1" max="1" width="24.625" bestFit="1" customWidth="1"/>
    <col min="2" max="2" width="13.75" bestFit="1" customWidth="1"/>
  </cols>
  <sheetData>
    <row r="2" spans="1:2" ht="15.75">
      <c r="A2" s="109" t="s">
        <v>45</v>
      </c>
      <c r="B2" s="3">
        <f>52/12</f>
        <v>4.333333333333333</v>
      </c>
    </row>
    <row r="3" spans="1:2" ht="15.75">
      <c r="A3" s="109" t="s">
        <v>46</v>
      </c>
      <c r="B3" s="2">
        <v>40</v>
      </c>
    </row>
    <row r="4" spans="1:2" ht="15.75">
      <c r="A4" s="109" t="s">
        <v>47</v>
      </c>
      <c r="B4" s="4">
        <v>7.6200000000000004E-2</v>
      </c>
    </row>
    <row r="5" spans="1:2" ht="15.75">
      <c r="A5" s="1"/>
      <c r="B5" s="1"/>
    </row>
    <row r="6" spans="1:2" ht="15.75">
      <c r="A6" s="109" t="s">
        <v>48</v>
      </c>
      <c r="B6" s="5" t="s">
        <v>49</v>
      </c>
    </row>
    <row r="7" spans="1:2" ht="15.75">
      <c r="A7" s="109" t="s">
        <v>50</v>
      </c>
      <c r="B7" s="5">
        <v>43831</v>
      </c>
    </row>
    <row r="8" spans="1:2" ht="15.75">
      <c r="A8" s="109" t="s">
        <v>51</v>
      </c>
      <c r="B8" s="6">
        <v>0.3</v>
      </c>
    </row>
    <row r="9" spans="1:2" ht="15.75">
      <c r="A9" s="109" t="s">
        <v>52</v>
      </c>
      <c r="B9" s="6">
        <v>0</v>
      </c>
    </row>
  </sheetData>
  <pageMargins left="0.75" right="0.75" top="1" bottom="1" header="0.5" footer="0.5"/>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AO18"/>
  <sheetViews>
    <sheetView workbookViewId="0">
      <selection activeCell="B9" sqref="B9"/>
    </sheetView>
  </sheetViews>
  <sheetFormatPr defaultColWidth="11" defaultRowHeight="15.95" outlineLevelCol="1"/>
  <cols>
    <col min="1" max="1" width="23.875" bestFit="1" customWidth="1"/>
    <col min="2" max="2" width="12.125" customWidth="1"/>
    <col min="3" max="14" width="11" customWidth="1" outlineLevel="1"/>
    <col min="16" max="27" width="11" customWidth="1" outlineLevel="1"/>
    <col min="29" max="40" width="11" customWidth="1" outlineLevel="1"/>
  </cols>
  <sheetData>
    <row r="1" spans="1:41" ht="15.75">
      <c r="A1" t="s">
        <v>53</v>
      </c>
    </row>
    <row r="2" spans="1:41" ht="15.75">
      <c r="A2" s="7" t="str">
        <f>Assumptions!B6</f>
        <v>Smart Garden</v>
      </c>
      <c r="B2" s="7"/>
    </row>
    <row r="3" spans="1:41" ht="15.75">
      <c r="A3" t="s">
        <v>54</v>
      </c>
      <c r="C3">
        <v>1</v>
      </c>
      <c r="D3">
        <v>2</v>
      </c>
      <c r="E3">
        <v>3</v>
      </c>
      <c r="F3">
        <v>4</v>
      </c>
      <c r="G3">
        <v>5</v>
      </c>
      <c r="H3">
        <v>6</v>
      </c>
      <c r="I3">
        <v>7</v>
      </c>
      <c r="J3">
        <v>8</v>
      </c>
      <c r="K3">
        <v>9</v>
      </c>
      <c r="L3">
        <v>10</v>
      </c>
      <c r="M3">
        <v>11</v>
      </c>
      <c r="N3">
        <v>12</v>
      </c>
      <c r="O3" s="8" t="s">
        <v>55</v>
      </c>
      <c r="P3">
        <v>13</v>
      </c>
      <c r="Q3">
        <v>14</v>
      </c>
      <c r="R3">
        <v>15</v>
      </c>
      <c r="S3">
        <v>16</v>
      </c>
      <c r="T3">
        <v>17</v>
      </c>
      <c r="U3">
        <v>18</v>
      </c>
      <c r="V3">
        <v>19</v>
      </c>
      <c r="W3">
        <v>20</v>
      </c>
      <c r="X3">
        <v>21</v>
      </c>
      <c r="Y3">
        <v>22</v>
      </c>
      <c r="Z3">
        <v>23</v>
      </c>
      <c r="AA3">
        <v>24</v>
      </c>
      <c r="AB3" s="8" t="s">
        <v>56</v>
      </c>
      <c r="AC3">
        <v>25</v>
      </c>
      <c r="AD3">
        <v>26</v>
      </c>
      <c r="AE3">
        <v>27</v>
      </c>
      <c r="AF3">
        <v>28</v>
      </c>
      <c r="AG3">
        <v>29</v>
      </c>
      <c r="AH3">
        <v>30</v>
      </c>
      <c r="AI3">
        <v>31</v>
      </c>
      <c r="AJ3">
        <v>32</v>
      </c>
      <c r="AK3">
        <v>33</v>
      </c>
      <c r="AL3">
        <v>34</v>
      </c>
      <c r="AM3">
        <v>35</v>
      </c>
      <c r="AN3">
        <v>36</v>
      </c>
      <c r="AO3" s="8" t="s">
        <v>57</v>
      </c>
    </row>
    <row r="4" spans="1:41" ht="15.75">
      <c r="A4" t="s">
        <v>58</v>
      </c>
      <c r="C4" s="7">
        <f>Assumptions!B7</f>
        <v>43831</v>
      </c>
      <c r="D4" s="7">
        <f>C4+31</f>
        <v>43862</v>
      </c>
      <c r="E4" s="7">
        <f t="shared" ref="E4:N4" si="0">D4+31</f>
        <v>43893</v>
      </c>
      <c r="F4" s="7">
        <f t="shared" si="0"/>
        <v>43924</v>
      </c>
      <c r="G4" s="7">
        <f t="shared" si="0"/>
        <v>43955</v>
      </c>
      <c r="H4" s="7">
        <f t="shared" si="0"/>
        <v>43986</v>
      </c>
      <c r="I4" s="7">
        <f t="shared" si="0"/>
        <v>44017</v>
      </c>
      <c r="J4" s="7">
        <f t="shared" si="0"/>
        <v>44048</v>
      </c>
      <c r="K4" s="7">
        <f t="shared" si="0"/>
        <v>44079</v>
      </c>
      <c r="L4" s="7">
        <f t="shared" si="0"/>
        <v>44110</v>
      </c>
      <c r="M4" s="7">
        <f t="shared" si="0"/>
        <v>44141</v>
      </c>
      <c r="N4" s="7">
        <f t="shared" si="0"/>
        <v>44172</v>
      </c>
      <c r="O4" s="9" t="s">
        <v>59</v>
      </c>
      <c r="P4" s="7">
        <f>C$4+366</f>
        <v>44197</v>
      </c>
      <c r="Q4" s="7">
        <f t="shared" ref="Q4:AA4" si="1">P4+31</f>
        <v>44228</v>
      </c>
      <c r="R4" s="7">
        <f t="shared" si="1"/>
        <v>44259</v>
      </c>
      <c r="S4" s="7">
        <f t="shared" si="1"/>
        <v>44290</v>
      </c>
      <c r="T4" s="7">
        <f t="shared" si="1"/>
        <v>44321</v>
      </c>
      <c r="U4" s="7">
        <f t="shared" si="1"/>
        <v>44352</v>
      </c>
      <c r="V4" s="7">
        <f t="shared" si="1"/>
        <v>44383</v>
      </c>
      <c r="W4" s="7">
        <f t="shared" si="1"/>
        <v>44414</v>
      </c>
      <c r="X4" s="7">
        <f t="shared" si="1"/>
        <v>44445</v>
      </c>
      <c r="Y4" s="7">
        <f t="shared" si="1"/>
        <v>44476</v>
      </c>
      <c r="Z4" s="7">
        <f t="shared" si="1"/>
        <v>44507</v>
      </c>
      <c r="AA4" s="7">
        <f t="shared" si="1"/>
        <v>44538</v>
      </c>
      <c r="AB4" s="9" t="s">
        <v>59</v>
      </c>
      <c r="AC4" s="7">
        <f>P$4+366</f>
        <v>44563</v>
      </c>
      <c r="AD4" s="7">
        <f t="shared" ref="AD4:AN4" si="2">AC4+31</f>
        <v>44594</v>
      </c>
      <c r="AE4" s="7">
        <f t="shared" si="2"/>
        <v>44625</v>
      </c>
      <c r="AF4" s="7">
        <f t="shared" si="2"/>
        <v>44656</v>
      </c>
      <c r="AG4" s="7">
        <f t="shared" si="2"/>
        <v>44687</v>
      </c>
      <c r="AH4" s="7">
        <f t="shared" si="2"/>
        <v>44718</v>
      </c>
      <c r="AI4" s="7">
        <f t="shared" si="2"/>
        <v>44749</v>
      </c>
      <c r="AJ4" s="7">
        <f t="shared" si="2"/>
        <v>44780</v>
      </c>
      <c r="AK4" s="7">
        <f t="shared" si="2"/>
        <v>44811</v>
      </c>
      <c r="AL4" s="7">
        <f t="shared" si="2"/>
        <v>44842</v>
      </c>
      <c r="AM4" s="7">
        <f t="shared" si="2"/>
        <v>44873</v>
      </c>
      <c r="AN4" s="7">
        <f t="shared" si="2"/>
        <v>44904</v>
      </c>
      <c r="AO4" s="8" t="s">
        <v>59</v>
      </c>
    </row>
    <row r="5" spans="1:41" ht="15.75">
      <c r="A5" s="10" t="s">
        <v>60</v>
      </c>
      <c r="B5" s="10" t="s">
        <v>61</v>
      </c>
      <c r="C5" s="113" t="s">
        <v>62</v>
      </c>
      <c r="D5" s="113"/>
      <c r="E5" s="113"/>
      <c r="F5" s="113"/>
      <c r="G5" s="113"/>
      <c r="H5" s="113"/>
      <c r="I5" s="113"/>
      <c r="J5" s="113"/>
      <c r="K5" s="113"/>
      <c r="L5" s="113"/>
      <c r="M5" s="113"/>
      <c r="N5" s="113"/>
      <c r="O5" s="9"/>
      <c r="P5" s="113" t="s">
        <v>62</v>
      </c>
      <c r="Q5" s="113"/>
      <c r="R5" s="113"/>
      <c r="S5" s="113"/>
      <c r="T5" s="113"/>
      <c r="U5" s="113"/>
      <c r="V5" s="113"/>
      <c r="W5" s="113"/>
      <c r="X5" s="113"/>
      <c r="Y5" s="113"/>
      <c r="Z5" s="113"/>
      <c r="AA5" s="113"/>
      <c r="AB5" s="9"/>
      <c r="AC5" s="113" t="s">
        <v>62</v>
      </c>
      <c r="AD5" s="113"/>
      <c r="AE5" s="113"/>
      <c r="AF5" s="113"/>
      <c r="AG5" s="113"/>
      <c r="AH5" s="113"/>
      <c r="AI5" s="113"/>
      <c r="AJ5" s="113"/>
      <c r="AK5" s="113"/>
      <c r="AL5" s="113"/>
      <c r="AM5" s="113"/>
      <c r="AN5" s="113"/>
      <c r="AO5" s="9"/>
    </row>
    <row r="6" spans="1:41" ht="15.75">
      <c r="A6" s="110" t="s">
        <v>63</v>
      </c>
      <c r="B6" s="16">
        <v>99</v>
      </c>
      <c r="C6" s="88">
        <v>300</v>
      </c>
      <c r="D6" s="88">
        <v>300</v>
      </c>
      <c r="E6" s="88">
        <v>400</v>
      </c>
      <c r="F6" s="88">
        <v>600</v>
      </c>
      <c r="G6" s="88">
        <v>700</v>
      </c>
      <c r="H6" s="88">
        <v>600</v>
      </c>
      <c r="I6" s="88">
        <v>600</v>
      </c>
      <c r="J6" s="88">
        <v>550</v>
      </c>
      <c r="K6" s="88">
        <v>300</v>
      </c>
      <c r="L6" s="88">
        <v>250</v>
      </c>
      <c r="M6" s="88">
        <v>250</v>
      </c>
      <c r="N6" s="88">
        <v>350</v>
      </c>
      <c r="O6" s="20">
        <f>SUM(C6:N6)</f>
        <v>5200</v>
      </c>
      <c r="P6" s="88">
        <f>C6*4.76</f>
        <v>1428</v>
      </c>
      <c r="Q6" s="88">
        <f t="shared" ref="Q6:AA6" si="3">D6*4.76</f>
        <v>1428</v>
      </c>
      <c r="R6" s="88">
        <f t="shared" si="3"/>
        <v>1904</v>
      </c>
      <c r="S6" s="88">
        <f t="shared" si="3"/>
        <v>2856</v>
      </c>
      <c r="T6" s="88">
        <f t="shared" si="3"/>
        <v>3332</v>
      </c>
      <c r="U6" s="88">
        <f t="shared" si="3"/>
        <v>2856</v>
      </c>
      <c r="V6" s="88">
        <f t="shared" si="3"/>
        <v>2856</v>
      </c>
      <c r="W6" s="88">
        <f t="shared" si="3"/>
        <v>2618</v>
      </c>
      <c r="X6" s="88">
        <f t="shared" si="3"/>
        <v>1428</v>
      </c>
      <c r="Y6" s="88">
        <f t="shared" si="3"/>
        <v>1190</v>
      </c>
      <c r="Z6" s="88">
        <f t="shared" si="3"/>
        <v>1190</v>
      </c>
      <c r="AA6" s="88">
        <f t="shared" si="3"/>
        <v>1666</v>
      </c>
      <c r="AB6" s="20">
        <f>SUM(P6:AA6)</f>
        <v>24752</v>
      </c>
      <c r="AC6" s="88">
        <f>P6*2.19</f>
        <v>3127.3199999999997</v>
      </c>
      <c r="AD6" s="88">
        <f t="shared" ref="AD6:AN7" si="4">Q6*2.19</f>
        <v>3127.3199999999997</v>
      </c>
      <c r="AE6" s="88">
        <f t="shared" si="4"/>
        <v>4169.76</v>
      </c>
      <c r="AF6" s="88">
        <f t="shared" si="4"/>
        <v>6254.6399999999994</v>
      </c>
      <c r="AG6" s="88">
        <f t="shared" si="4"/>
        <v>7297.08</v>
      </c>
      <c r="AH6" s="88">
        <f t="shared" si="4"/>
        <v>6254.6399999999994</v>
      </c>
      <c r="AI6" s="88">
        <f t="shared" si="4"/>
        <v>6254.6399999999994</v>
      </c>
      <c r="AJ6" s="88">
        <f t="shared" si="4"/>
        <v>5733.42</v>
      </c>
      <c r="AK6" s="88">
        <f t="shared" si="4"/>
        <v>3127.3199999999997</v>
      </c>
      <c r="AL6" s="88">
        <f t="shared" si="4"/>
        <v>2606.1</v>
      </c>
      <c r="AM6" s="88">
        <f t="shared" si="4"/>
        <v>2606.1</v>
      </c>
      <c r="AN6" s="88">
        <f t="shared" si="4"/>
        <v>3648.54</v>
      </c>
      <c r="AO6" s="20">
        <f>SUM(AC6:AN6)</f>
        <v>54206.879999999997</v>
      </c>
    </row>
    <row r="7" spans="1:41" ht="15.75">
      <c r="A7" s="111" t="s">
        <v>64</v>
      </c>
      <c r="B7" s="16">
        <v>99</v>
      </c>
      <c r="C7" s="88">
        <v>200</v>
      </c>
      <c r="D7" s="88">
        <v>200</v>
      </c>
      <c r="E7" s="88">
        <v>300</v>
      </c>
      <c r="F7" s="88">
        <v>500</v>
      </c>
      <c r="G7" s="88">
        <v>500</v>
      </c>
      <c r="H7" s="88">
        <v>500</v>
      </c>
      <c r="I7" s="88">
        <v>500</v>
      </c>
      <c r="J7" s="88">
        <v>250</v>
      </c>
      <c r="K7" s="88">
        <v>250</v>
      </c>
      <c r="L7" s="88">
        <v>250</v>
      </c>
      <c r="M7" s="88">
        <v>250</v>
      </c>
      <c r="N7" s="88">
        <v>250</v>
      </c>
      <c r="O7" s="20">
        <f t="shared" ref="O7" si="5">SUM(C7:N7)</f>
        <v>3950</v>
      </c>
      <c r="P7" s="88">
        <f>C7*4.76</f>
        <v>952</v>
      </c>
      <c r="Q7" s="88">
        <f t="shared" ref="Q7" si="6">D7*4.76</f>
        <v>952</v>
      </c>
      <c r="R7" s="88">
        <f t="shared" ref="R7" si="7">E7*4.76</f>
        <v>1428</v>
      </c>
      <c r="S7" s="88">
        <f t="shared" ref="S7" si="8">F7*4.76</f>
        <v>2380</v>
      </c>
      <c r="T7" s="88">
        <f t="shared" ref="T7" si="9">G7*4.76</f>
        <v>2380</v>
      </c>
      <c r="U7" s="88">
        <f t="shared" ref="U7" si="10">H7*4.76</f>
        <v>2380</v>
      </c>
      <c r="V7" s="88">
        <f t="shared" ref="V7" si="11">I7*4.76</f>
        <v>2380</v>
      </c>
      <c r="W7" s="88">
        <f t="shared" ref="W7" si="12">J7*4.76</f>
        <v>1190</v>
      </c>
      <c r="X7" s="88">
        <f t="shared" ref="X7" si="13">K7*4.76</f>
        <v>1190</v>
      </c>
      <c r="Y7" s="88">
        <f t="shared" ref="Y7" si="14">L7*4.76</f>
        <v>1190</v>
      </c>
      <c r="Z7" s="88">
        <f t="shared" ref="Z7" si="15">M7*4.76</f>
        <v>1190</v>
      </c>
      <c r="AA7" s="88">
        <f t="shared" ref="AA7" si="16">N7*4.76</f>
        <v>1190</v>
      </c>
      <c r="AB7" s="20">
        <f t="shared" ref="AB7" si="17">SUM(P7:AA7)</f>
        <v>18802</v>
      </c>
      <c r="AC7" s="88">
        <f>P7*2.19</f>
        <v>2084.88</v>
      </c>
      <c r="AD7" s="88">
        <f t="shared" si="4"/>
        <v>2084.88</v>
      </c>
      <c r="AE7" s="88">
        <f t="shared" si="4"/>
        <v>3127.3199999999997</v>
      </c>
      <c r="AF7" s="88">
        <f t="shared" si="4"/>
        <v>5212.2</v>
      </c>
      <c r="AG7" s="88">
        <f t="shared" si="4"/>
        <v>5212.2</v>
      </c>
      <c r="AH7" s="88">
        <f t="shared" si="4"/>
        <v>5212.2</v>
      </c>
      <c r="AI7" s="88">
        <f t="shared" si="4"/>
        <v>5212.2</v>
      </c>
      <c r="AJ7" s="88">
        <f t="shared" si="4"/>
        <v>2606.1</v>
      </c>
      <c r="AK7" s="88">
        <f t="shared" si="4"/>
        <v>2606.1</v>
      </c>
      <c r="AL7" s="88">
        <f t="shared" si="4"/>
        <v>2606.1</v>
      </c>
      <c r="AM7" s="88">
        <f t="shared" si="4"/>
        <v>2606.1</v>
      </c>
      <c r="AN7" s="88">
        <f t="shared" si="4"/>
        <v>2606.1</v>
      </c>
      <c r="AO7" s="20">
        <f t="shared" ref="AO7" si="18">SUM(AC7:AN7)</f>
        <v>41176.379999999997</v>
      </c>
    </row>
    <row r="8" spans="1:41" ht="15.75">
      <c r="A8" s="87"/>
      <c r="O8" s="9"/>
      <c r="AB8" s="9"/>
      <c r="AO8" s="9"/>
    </row>
    <row r="9" spans="1:41" ht="15.75">
      <c r="A9" s="10" t="s">
        <v>65</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spans="1:41" ht="15.75">
      <c r="A10" s="110" t="str">
        <f>A6</f>
        <v>The Smart Pot</v>
      </c>
      <c r="C10" s="52">
        <f>C6*$B$6</f>
        <v>29700</v>
      </c>
      <c r="D10" s="52">
        <f t="shared" ref="D10:N10" si="19">D6*$B$6</f>
        <v>29700</v>
      </c>
      <c r="E10" s="52">
        <f t="shared" si="19"/>
        <v>39600</v>
      </c>
      <c r="F10" s="52">
        <f t="shared" si="19"/>
        <v>59400</v>
      </c>
      <c r="G10" s="52">
        <f t="shared" si="19"/>
        <v>69300</v>
      </c>
      <c r="H10" s="52">
        <f t="shared" si="19"/>
        <v>59400</v>
      </c>
      <c r="I10" s="52">
        <f t="shared" si="19"/>
        <v>59400</v>
      </c>
      <c r="J10" s="52">
        <f t="shared" si="19"/>
        <v>54450</v>
      </c>
      <c r="K10" s="52">
        <f t="shared" si="19"/>
        <v>29700</v>
      </c>
      <c r="L10" s="52">
        <f t="shared" si="19"/>
        <v>24750</v>
      </c>
      <c r="M10" s="52">
        <f t="shared" si="19"/>
        <v>24750</v>
      </c>
      <c r="N10" s="52">
        <f t="shared" si="19"/>
        <v>34650</v>
      </c>
      <c r="O10" s="19">
        <f>SUM(C10:N10)</f>
        <v>514800</v>
      </c>
      <c r="P10" s="86">
        <f>P6*$B$6</f>
        <v>141372</v>
      </c>
      <c r="Q10" s="86">
        <f t="shared" ref="Q10:AA10" si="20">Q6*$B$6</f>
        <v>141372</v>
      </c>
      <c r="R10" s="86">
        <f t="shared" si="20"/>
        <v>188496</v>
      </c>
      <c r="S10" s="86">
        <f t="shared" si="20"/>
        <v>282744</v>
      </c>
      <c r="T10" s="86">
        <f t="shared" si="20"/>
        <v>329868</v>
      </c>
      <c r="U10" s="86">
        <f t="shared" si="20"/>
        <v>282744</v>
      </c>
      <c r="V10" s="86">
        <f t="shared" si="20"/>
        <v>282744</v>
      </c>
      <c r="W10" s="86">
        <f t="shared" si="20"/>
        <v>259182</v>
      </c>
      <c r="X10" s="86">
        <f t="shared" si="20"/>
        <v>141372</v>
      </c>
      <c r="Y10" s="86">
        <f t="shared" si="20"/>
        <v>117810</v>
      </c>
      <c r="Z10" s="86">
        <f t="shared" si="20"/>
        <v>117810</v>
      </c>
      <c r="AA10" s="86">
        <f t="shared" si="20"/>
        <v>164934</v>
      </c>
      <c r="AB10" s="19">
        <f>SUM(P10:AA10)</f>
        <v>2450448</v>
      </c>
      <c r="AC10" s="86">
        <f>AC6*$B$6</f>
        <v>309604.68</v>
      </c>
      <c r="AD10" s="86">
        <f t="shared" ref="AD10:AN10" si="21">AD6*$B$6</f>
        <v>309604.68</v>
      </c>
      <c r="AE10" s="86">
        <f t="shared" si="21"/>
        <v>412806.24000000005</v>
      </c>
      <c r="AF10" s="86">
        <f t="shared" si="21"/>
        <v>619209.36</v>
      </c>
      <c r="AG10" s="86">
        <f t="shared" si="21"/>
        <v>722410.92</v>
      </c>
      <c r="AH10" s="86">
        <f t="shared" si="21"/>
        <v>619209.36</v>
      </c>
      <c r="AI10" s="86">
        <f t="shared" si="21"/>
        <v>619209.36</v>
      </c>
      <c r="AJ10" s="86">
        <f t="shared" si="21"/>
        <v>567608.57999999996</v>
      </c>
      <c r="AK10" s="86">
        <f t="shared" si="21"/>
        <v>309604.68</v>
      </c>
      <c r="AL10" s="86">
        <f t="shared" si="21"/>
        <v>258003.9</v>
      </c>
      <c r="AM10" s="86">
        <f t="shared" si="21"/>
        <v>258003.9</v>
      </c>
      <c r="AN10" s="86">
        <f t="shared" si="21"/>
        <v>361205.46</v>
      </c>
      <c r="AO10" s="19">
        <f>SUM(AC10:AN10)</f>
        <v>5366481.12</v>
      </c>
    </row>
    <row r="11" spans="1:41" ht="15.75">
      <c r="A11" s="110" t="str">
        <f>A7</f>
        <v xml:space="preserve">The Smart Stick </v>
      </c>
      <c r="C11" s="52">
        <f>C7*$B$7</f>
        <v>19800</v>
      </c>
      <c r="D11" s="52">
        <f t="shared" ref="D11:N11" si="22">D7*$B$7</f>
        <v>19800</v>
      </c>
      <c r="E11" s="52">
        <f t="shared" si="22"/>
        <v>29700</v>
      </c>
      <c r="F11" s="52">
        <f t="shared" si="22"/>
        <v>49500</v>
      </c>
      <c r="G11" s="52">
        <f t="shared" si="22"/>
        <v>49500</v>
      </c>
      <c r="H11" s="52">
        <f t="shared" si="22"/>
        <v>49500</v>
      </c>
      <c r="I11" s="52">
        <f t="shared" si="22"/>
        <v>49500</v>
      </c>
      <c r="J11" s="52">
        <f t="shared" si="22"/>
        <v>24750</v>
      </c>
      <c r="K11" s="52">
        <f t="shared" si="22"/>
        <v>24750</v>
      </c>
      <c r="L11" s="52">
        <f t="shared" si="22"/>
        <v>24750</v>
      </c>
      <c r="M11" s="52">
        <f t="shared" si="22"/>
        <v>24750</v>
      </c>
      <c r="N11" s="52">
        <f t="shared" si="22"/>
        <v>24750</v>
      </c>
      <c r="O11" s="19">
        <f t="shared" ref="O11" si="23">SUM(C11:N11)</f>
        <v>391050</v>
      </c>
      <c r="P11" s="86">
        <f>P7*$B$7</f>
        <v>94248</v>
      </c>
      <c r="Q11" s="86">
        <f t="shared" ref="Q11:AA11" si="24">Q7*$B$7</f>
        <v>94248</v>
      </c>
      <c r="R11" s="86">
        <f t="shared" si="24"/>
        <v>141372</v>
      </c>
      <c r="S11" s="86">
        <f t="shared" si="24"/>
        <v>235620</v>
      </c>
      <c r="T11" s="86">
        <f t="shared" si="24"/>
        <v>235620</v>
      </c>
      <c r="U11" s="86">
        <f t="shared" si="24"/>
        <v>235620</v>
      </c>
      <c r="V11" s="86">
        <f t="shared" si="24"/>
        <v>235620</v>
      </c>
      <c r="W11" s="86">
        <f t="shared" si="24"/>
        <v>117810</v>
      </c>
      <c r="X11" s="86">
        <f t="shared" si="24"/>
        <v>117810</v>
      </c>
      <c r="Y11" s="86">
        <f t="shared" si="24"/>
        <v>117810</v>
      </c>
      <c r="Z11" s="86">
        <f t="shared" si="24"/>
        <v>117810</v>
      </c>
      <c r="AA11" s="86">
        <f t="shared" si="24"/>
        <v>117810</v>
      </c>
      <c r="AB11" s="19">
        <f t="shared" ref="AB11" si="25">SUM(P11:AA11)</f>
        <v>1861398</v>
      </c>
      <c r="AC11" s="86">
        <f>AC7*$B$7</f>
        <v>206403.12000000002</v>
      </c>
      <c r="AD11" s="86">
        <f t="shared" ref="AD11:AN11" si="26">AD7*$B$7</f>
        <v>206403.12000000002</v>
      </c>
      <c r="AE11" s="86">
        <f t="shared" si="26"/>
        <v>309604.68</v>
      </c>
      <c r="AF11" s="86">
        <f t="shared" si="26"/>
        <v>516007.8</v>
      </c>
      <c r="AG11" s="86">
        <f t="shared" si="26"/>
        <v>516007.8</v>
      </c>
      <c r="AH11" s="86">
        <f t="shared" si="26"/>
        <v>516007.8</v>
      </c>
      <c r="AI11" s="86">
        <f t="shared" si="26"/>
        <v>516007.8</v>
      </c>
      <c r="AJ11" s="86">
        <f t="shared" si="26"/>
        <v>258003.9</v>
      </c>
      <c r="AK11" s="86">
        <f t="shared" si="26"/>
        <v>258003.9</v>
      </c>
      <c r="AL11" s="86">
        <f t="shared" si="26"/>
        <v>258003.9</v>
      </c>
      <c r="AM11" s="86">
        <f t="shared" si="26"/>
        <v>258003.9</v>
      </c>
      <c r="AN11" s="86">
        <f t="shared" si="26"/>
        <v>258003.9</v>
      </c>
      <c r="AO11" s="19">
        <f t="shared" ref="AO11" si="27">SUM(AC11:AN11)</f>
        <v>4076461.6199999992</v>
      </c>
    </row>
    <row r="12" spans="1:41" ht="15.75">
      <c r="C12" s="44"/>
      <c r="D12" s="44"/>
      <c r="E12" s="44"/>
      <c r="F12" s="44"/>
      <c r="G12" s="44"/>
      <c r="H12" s="44"/>
      <c r="I12" s="44"/>
      <c r="J12" s="44"/>
      <c r="K12" s="44"/>
      <c r="L12" s="44"/>
      <c r="M12" s="44"/>
      <c r="N12" s="44"/>
      <c r="O12" s="9"/>
      <c r="P12" s="86"/>
      <c r="Q12" s="86"/>
      <c r="R12" s="86"/>
      <c r="S12" s="86"/>
      <c r="T12" s="86"/>
      <c r="U12" s="86"/>
      <c r="V12" s="86"/>
      <c r="W12" s="86"/>
      <c r="X12" s="86"/>
      <c r="Y12" s="86"/>
      <c r="Z12" s="86"/>
      <c r="AA12" s="86"/>
      <c r="AB12" s="9"/>
      <c r="AC12" s="44"/>
      <c r="AD12" s="44"/>
      <c r="AE12" s="44"/>
      <c r="AF12" s="44"/>
      <c r="AG12" s="44"/>
      <c r="AH12" s="44"/>
      <c r="AI12" s="44"/>
      <c r="AJ12" s="44"/>
      <c r="AK12" s="44"/>
      <c r="AL12" s="44"/>
      <c r="AM12" s="44"/>
      <c r="AN12" s="44"/>
      <c r="AO12" s="9"/>
    </row>
    <row r="13" spans="1:41" ht="15.75">
      <c r="A13" s="112" t="s">
        <v>66</v>
      </c>
      <c r="B13" s="12"/>
      <c r="C13" s="51">
        <f t="shared" ref="C13:AO13" si="28">SUM(C10:C11)</f>
        <v>49500</v>
      </c>
      <c r="D13" s="51">
        <f t="shared" si="28"/>
        <v>49500</v>
      </c>
      <c r="E13" s="51">
        <f t="shared" si="28"/>
        <v>69300</v>
      </c>
      <c r="F13" s="51">
        <f t="shared" si="28"/>
        <v>108900</v>
      </c>
      <c r="G13" s="51">
        <f t="shared" si="28"/>
        <v>118800</v>
      </c>
      <c r="H13" s="51">
        <f t="shared" si="28"/>
        <v>108900</v>
      </c>
      <c r="I13" s="51">
        <f t="shared" si="28"/>
        <v>108900</v>
      </c>
      <c r="J13" s="51">
        <f t="shared" si="28"/>
        <v>79200</v>
      </c>
      <c r="K13" s="51">
        <f t="shared" si="28"/>
        <v>54450</v>
      </c>
      <c r="L13" s="51">
        <f t="shared" si="28"/>
        <v>49500</v>
      </c>
      <c r="M13" s="51">
        <f t="shared" si="28"/>
        <v>49500</v>
      </c>
      <c r="N13" s="51">
        <f t="shared" si="28"/>
        <v>59400</v>
      </c>
      <c r="O13" s="21">
        <f t="shared" si="28"/>
        <v>905850</v>
      </c>
      <c r="P13" s="51">
        <f t="shared" si="28"/>
        <v>235620</v>
      </c>
      <c r="Q13" s="51">
        <f t="shared" si="28"/>
        <v>235620</v>
      </c>
      <c r="R13" s="51">
        <f t="shared" si="28"/>
        <v>329868</v>
      </c>
      <c r="S13" s="51">
        <f t="shared" si="28"/>
        <v>518364</v>
      </c>
      <c r="T13" s="51">
        <f t="shared" si="28"/>
        <v>565488</v>
      </c>
      <c r="U13" s="51">
        <f t="shared" si="28"/>
        <v>518364</v>
      </c>
      <c r="V13" s="51">
        <f t="shared" si="28"/>
        <v>518364</v>
      </c>
      <c r="W13" s="51">
        <f t="shared" si="28"/>
        <v>376992</v>
      </c>
      <c r="X13" s="51">
        <f t="shared" si="28"/>
        <v>259182</v>
      </c>
      <c r="Y13" s="51">
        <f t="shared" si="28"/>
        <v>235620</v>
      </c>
      <c r="Z13" s="51">
        <f t="shared" si="28"/>
        <v>235620</v>
      </c>
      <c r="AA13" s="51">
        <f t="shared" si="28"/>
        <v>282744</v>
      </c>
      <c r="AB13" s="21">
        <f t="shared" si="28"/>
        <v>4311846</v>
      </c>
      <c r="AC13" s="51">
        <f t="shared" si="28"/>
        <v>516007.80000000005</v>
      </c>
      <c r="AD13" s="51">
        <f t="shared" si="28"/>
        <v>516007.80000000005</v>
      </c>
      <c r="AE13" s="51">
        <f t="shared" si="28"/>
        <v>722410.92</v>
      </c>
      <c r="AF13" s="51">
        <f t="shared" si="28"/>
        <v>1135217.1599999999</v>
      </c>
      <c r="AG13" s="51">
        <f t="shared" si="28"/>
        <v>1238418.72</v>
      </c>
      <c r="AH13" s="51">
        <f t="shared" si="28"/>
        <v>1135217.1599999999</v>
      </c>
      <c r="AI13" s="51">
        <f t="shared" si="28"/>
        <v>1135217.1599999999</v>
      </c>
      <c r="AJ13" s="51">
        <f t="shared" si="28"/>
        <v>825612.48</v>
      </c>
      <c r="AK13" s="51">
        <f t="shared" si="28"/>
        <v>567608.57999999996</v>
      </c>
      <c r="AL13" s="51">
        <f t="shared" si="28"/>
        <v>516007.8</v>
      </c>
      <c r="AM13" s="51">
        <f t="shared" si="28"/>
        <v>516007.8</v>
      </c>
      <c r="AN13" s="51">
        <f t="shared" si="28"/>
        <v>619209.36</v>
      </c>
      <c r="AO13" s="21">
        <f t="shared" si="28"/>
        <v>9442942.7399999984</v>
      </c>
    </row>
    <row r="14" spans="1:41" ht="15.75">
      <c r="O14" s="9"/>
      <c r="AB14" s="9"/>
      <c r="AO14" s="9"/>
    </row>
    <row r="15" spans="1:41" ht="15.75">
      <c r="C15">
        <f>C6+C7</f>
        <v>500</v>
      </c>
      <c r="D15">
        <f>C15+D6+D7</f>
        <v>1000</v>
      </c>
      <c r="E15">
        <f>D15+E6+E7</f>
        <v>1700</v>
      </c>
      <c r="F15">
        <f>E15+F6+F7</f>
        <v>2800</v>
      </c>
      <c r="G15">
        <f>F15+G6+G7</f>
        <v>4000</v>
      </c>
      <c r="H15">
        <f>G15+H6+H7</f>
        <v>5100</v>
      </c>
      <c r="I15">
        <f>H16+I6+I7</f>
        <v>1610</v>
      </c>
      <c r="J15">
        <f>I15+J6+J7</f>
        <v>2410</v>
      </c>
      <c r="K15">
        <f t="shared" ref="K15:N15" si="29">J15+K6+K7</f>
        <v>2960</v>
      </c>
      <c r="L15">
        <f t="shared" si="29"/>
        <v>3460</v>
      </c>
      <c r="M15">
        <f t="shared" si="29"/>
        <v>3960</v>
      </c>
      <c r="N15">
        <f t="shared" si="29"/>
        <v>4560</v>
      </c>
      <c r="P15">
        <f>N15+P6+P7</f>
        <v>6940</v>
      </c>
      <c r="Q15">
        <f>P16+Q6+Q7</f>
        <v>4730</v>
      </c>
      <c r="R15">
        <f>Q16+R6+R7</f>
        <v>3472</v>
      </c>
      <c r="S15">
        <f>R15+S6+S7</f>
        <v>8708</v>
      </c>
      <c r="T15">
        <f>S16+T6+T7</f>
        <v>9830</v>
      </c>
      <c r="U15">
        <f>T17+U6+U7</f>
        <v>5886</v>
      </c>
      <c r="V15">
        <f>U16+V6+V7</f>
        <v>6532</v>
      </c>
      <c r="W15">
        <f>V16+W6+W7</f>
        <v>5750</v>
      </c>
      <c r="X15">
        <f>W16+X6+X7</f>
        <v>3778</v>
      </c>
      <c r="Y15">
        <f>X15+Y6+Y7</f>
        <v>6158</v>
      </c>
      <c r="Z15">
        <f>Y16+Z6+Z7</f>
        <v>3948</v>
      </c>
      <c r="AA15">
        <f>Z15+AA6+AA7</f>
        <v>6804</v>
      </c>
      <c r="AC15">
        <f>AA16+AC6+AC7</f>
        <v>7426.2</v>
      </c>
      <c r="AD15">
        <f>AC16+AD6+AD7</f>
        <v>8048.4</v>
      </c>
      <c r="AE15">
        <f>AD16+AE6+AE7</f>
        <v>10755.48</v>
      </c>
      <c r="AF15">
        <f>AE17+AF6+AF7</f>
        <v>13042.32</v>
      </c>
      <c r="AG15">
        <f>AF17+AG6+AG7</f>
        <v>16371.599999999999</v>
      </c>
      <c r="AH15">
        <f>AG18+AH6+AH7</f>
        <v>14068.439999999999</v>
      </c>
      <c r="AI15">
        <f>AH17+AI6+AI7</f>
        <v>16355.279999999999</v>
      </c>
      <c r="AJ15">
        <f>AI18+AJ6+AJ7</f>
        <v>10924.8</v>
      </c>
      <c r="AK15">
        <f>AJ17+AK6+AK7</f>
        <v>7478.2199999999993</v>
      </c>
      <c r="AL15">
        <f>AK16+AL6+AL7</f>
        <v>8100.42</v>
      </c>
      <c r="AM15">
        <f>AL16+AM6+AM7</f>
        <v>8722.6200000000008</v>
      </c>
      <c r="AN15">
        <f>AM16+AN6+AN7</f>
        <v>10387.26</v>
      </c>
    </row>
    <row r="16" spans="1:41" ht="15.75">
      <c r="H16">
        <f>H15-4590</f>
        <v>510</v>
      </c>
      <c r="P16">
        <f>P15-4590</f>
        <v>2350</v>
      </c>
      <c r="Q16">
        <f>Q15-4590</f>
        <v>140</v>
      </c>
      <c r="S16">
        <f>S15-4590</f>
        <v>4118</v>
      </c>
      <c r="T16">
        <f>T15-4590</f>
        <v>5240</v>
      </c>
      <c r="U16">
        <f>U15-4590</f>
        <v>1296</v>
      </c>
      <c r="V16">
        <f>V15-4590</f>
        <v>1942</v>
      </c>
      <c r="W16">
        <f>W15-4590</f>
        <v>1160</v>
      </c>
      <c r="Y16">
        <f>Y15-4590</f>
        <v>1568</v>
      </c>
      <c r="AA16">
        <f>AA15-4590</f>
        <v>2214</v>
      </c>
      <c r="AC16">
        <f t="shared" ref="AC16:AN16" si="30">AC15-4590</f>
        <v>2836.2</v>
      </c>
      <c r="AD16">
        <f t="shared" si="30"/>
        <v>3458.3999999999996</v>
      </c>
      <c r="AE16">
        <f t="shared" si="30"/>
        <v>6165.48</v>
      </c>
      <c r="AF16">
        <f t="shared" si="30"/>
        <v>8452.32</v>
      </c>
      <c r="AG16">
        <f t="shared" si="30"/>
        <v>11781.599999999999</v>
      </c>
      <c r="AH16">
        <f t="shared" si="30"/>
        <v>9478.4399999999987</v>
      </c>
      <c r="AI16">
        <f t="shared" si="30"/>
        <v>11765.279999999999</v>
      </c>
      <c r="AJ16">
        <f t="shared" si="30"/>
        <v>6334.7999999999993</v>
      </c>
      <c r="AK16">
        <f t="shared" si="30"/>
        <v>2888.2199999999993</v>
      </c>
      <c r="AL16">
        <f t="shared" si="30"/>
        <v>3510.42</v>
      </c>
      <c r="AM16">
        <f t="shared" si="30"/>
        <v>4132.6200000000008</v>
      </c>
      <c r="AN16">
        <f t="shared" si="30"/>
        <v>5797.26</v>
      </c>
    </row>
    <row r="17" spans="20:40" ht="15.75">
      <c r="T17">
        <f>T16-4590</f>
        <v>650</v>
      </c>
      <c r="AE17">
        <f>AE16-4590</f>
        <v>1575.4799999999996</v>
      </c>
      <c r="AF17">
        <f>AF16-4590</f>
        <v>3862.3199999999997</v>
      </c>
      <c r="AG17">
        <f t="shared" ref="AG17:AG18" si="31">AG16-4590</f>
        <v>7191.5999999999985</v>
      </c>
      <c r="AH17">
        <f>AH16-4590</f>
        <v>4888.4399999999987</v>
      </c>
      <c r="AI17">
        <f t="shared" ref="AI17:AI18" si="32">AI16-4590</f>
        <v>7175.2799999999988</v>
      </c>
      <c r="AJ17">
        <f>AJ16-4590</f>
        <v>1744.7999999999993</v>
      </c>
      <c r="AN17">
        <f>AN16-4590</f>
        <v>1207.2600000000002</v>
      </c>
    </row>
    <row r="18" spans="20:40" ht="15.75">
      <c r="AG18">
        <f t="shared" si="31"/>
        <v>2601.5999999999985</v>
      </c>
      <c r="AI18">
        <f t="shared" si="32"/>
        <v>2585.2799999999988</v>
      </c>
    </row>
  </sheetData>
  <mergeCells count="3">
    <mergeCell ref="C5:N5"/>
    <mergeCell ref="P5:AA5"/>
    <mergeCell ref="AC5:AN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F36"/>
  <sheetViews>
    <sheetView topLeftCell="A3" workbookViewId="0">
      <selection activeCell="F23" sqref="F23"/>
    </sheetView>
  </sheetViews>
  <sheetFormatPr defaultColWidth="8.875" defaultRowHeight="15.95"/>
  <cols>
    <col min="1" max="1" width="19.375" customWidth="1"/>
    <col min="2" max="2" width="2.5" customWidth="1"/>
    <col min="3" max="5" width="11.625" customWidth="1"/>
  </cols>
  <sheetData>
    <row r="1" spans="1:6" ht="18.75">
      <c r="A1" s="76" t="str">
        <f>Assumptions!B6</f>
        <v>Smart Garden</v>
      </c>
    </row>
    <row r="2" spans="1:6" ht="24" customHeight="1">
      <c r="A2" s="77" t="s">
        <v>67</v>
      </c>
    </row>
    <row r="3" spans="1:6" ht="15.75">
      <c r="A3" t="s">
        <v>68</v>
      </c>
      <c r="C3" s="71">
        <v>2019</v>
      </c>
      <c r="D3" s="71">
        <f>C3+1</f>
        <v>2020</v>
      </c>
      <c r="E3" s="71">
        <f t="shared" ref="E3" si="0">D3+1</f>
        <v>2021</v>
      </c>
    </row>
    <row r="4" spans="1:6" ht="15.75">
      <c r="C4" s="72" t="s">
        <v>59</v>
      </c>
      <c r="D4" s="72" t="s">
        <v>59</v>
      </c>
      <c r="E4" s="72" t="s">
        <v>59</v>
      </c>
    </row>
    <row r="5" spans="1:6" ht="18.75">
      <c r="A5" s="74" t="s">
        <v>69</v>
      </c>
    </row>
    <row r="6" spans="1:6" ht="15.75">
      <c r="A6" s="65" t="str">
        <f>'Revenue Model'!A10</f>
        <v>The Smart Pot</v>
      </c>
      <c r="C6" s="58">
        <f>'Revenue Model'!O10</f>
        <v>514800</v>
      </c>
      <c r="D6" s="57">
        <f>'Revenue Model'!AB10</f>
        <v>2450448</v>
      </c>
      <c r="E6" s="57">
        <f>'Revenue Model'!AO10</f>
        <v>5366481.12</v>
      </c>
    </row>
    <row r="7" spans="1:6" ht="15.75">
      <c r="A7" s="65" t="str">
        <f>'Revenue Model'!A11</f>
        <v xml:space="preserve">The Smart Stick </v>
      </c>
      <c r="C7" s="58">
        <f>'Revenue Model'!O11</f>
        <v>391050</v>
      </c>
      <c r="D7" s="57">
        <f>'Revenue Model'!AB11</f>
        <v>1861398</v>
      </c>
      <c r="E7" s="57">
        <f>'Revenue Model'!AO11</f>
        <v>4076461.6199999992</v>
      </c>
    </row>
    <row r="8" spans="1:6" ht="15.75">
      <c r="A8" s="65"/>
      <c r="C8" s="58"/>
      <c r="D8" s="57"/>
      <c r="E8" s="57"/>
    </row>
    <row r="9" spans="1:6" ht="15.75">
      <c r="A9" s="65"/>
      <c r="C9" s="58"/>
      <c r="D9" s="57"/>
      <c r="E9" s="73"/>
    </row>
    <row r="10" spans="1:6" ht="15.75">
      <c r="A10" s="63" t="s">
        <v>70</v>
      </c>
      <c r="C10" s="60">
        <f>SUM(C6:C9)</f>
        <v>905850</v>
      </c>
      <c r="D10" s="60">
        <f t="shared" ref="D10:E10" si="1">SUM(D6:D9)</f>
        <v>4311846</v>
      </c>
      <c r="E10" s="57">
        <f t="shared" si="1"/>
        <v>9442942.7399999984</v>
      </c>
      <c r="F10" s="59"/>
    </row>
    <row r="11" spans="1:6" ht="15.75">
      <c r="A11" s="63"/>
      <c r="C11" s="75"/>
      <c r="D11" s="75"/>
      <c r="E11" s="57"/>
      <c r="F11" s="59"/>
    </row>
    <row r="12" spans="1:6" ht="18.75">
      <c r="A12" s="74" t="s">
        <v>71</v>
      </c>
      <c r="C12" s="56"/>
      <c r="D12" s="56"/>
      <c r="E12" s="56"/>
      <c r="F12" s="59"/>
    </row>
    <row r="13" spans="1:6" ht="15.75">
      <c r="A13" s="61" t="s">
        <v>72</v>
      </c>
      <c r="C13" s="58">
        <f>'Cash Flow Projection'!$P33</f>
        <v>67154.87999999999</v>
      </c>
      <c r="D13" s="58">
        <f>'Cash Flow Projection'!$AE33</f>
        <v>67154.87999999999</v>
      </c>
      <c r="E13" s="58">
        <f>'Cash Flow Projection'!$AT33</f>
        <v>67154.87999999999</v>
      </c>
      <c r="F13" s="59"/>
    </row>
    <row r="14" spans="1:6" ht="15.75">
      <c r="A14" s="61" t="s">
        <v>73</v>
      </c>
      <c r="C14" s="58">
        <f>'Cash Flow Projection'!$P67</f>
        <v>0</v>
      </c>
      <c r="D14" s="58">
        <f>'Cash Flow Projection'!$AE67</f>
        <v>0</v>
      </c>
      <c r="E14" s="58">
        <f>'Cash Flow Projection'!$AT67</f>
        <v>0</v>
      </c>
      <c r="F14" s="59"/>
    </row>
    <row r="15" spans="1:6" ht="15.75">
      <c r="A15" s="61" t="s">
        <v>74</v>
      </c>
      <c r="C15" s="58">
        <f>'Cash Flow Projection'!$P65+'Cash Flow Projection'!P66</f>
        <v>533214</v>
      </c>
      <c r="D15" s="58">
        <f>'Cash Flow Projection'!$AE65+'Cash Flow Projection'!AE66</f>
        <v>2538098.6399999997</v>
      </c>
      <c r="E15" s="58">
        <f>'Cash Flow Projection'!$AT65+'Cash Flow Projection'!AT66</f>
        <v>5558436.0215999987</v>
      </c>
      <c r="F15" s="59"/>
    </row>
    <row r="16" spans="1:6" ht="15.75">
      <c r="A16" s="61" t="s">
        <v>75</v>
      </c>
      <c r="C16" s="58">
        <f>'Cash Flow Projection'!$P79</f>
        <v>0</v>
      </c>
      <c r="D16" s="58">
        <f>'Cash Flow Projection'!$AE79</f>
        <v>0</v>
      </c>
      <c r="E16" s="58">
        <f>'Cash Flow Projection'!$AT79</f>
        <v>0</v>
      </c>
      <c r="F16" s="59"/>
    </row>
    <row r="17" spans="1:6" ht="15.75">
      <c r="A17" s="63" t="s">
        <v>71</v>
      </c>
      <c r="C17" s="66">
        <f>SUM(C13:C16)</f>
        <v>600368.88</v>
      </c>
      <c r="D17" s="66">
        <f t="shared" ref="D17:E17" si="2">SUM(D13:D16)</f>
        <v>2605253.5199999996</v>
      </c>
      <c r="E17" s="66">
        <f t="shared" si="2"/>
        <v>5625590.9015999986</v>
      </c>
      <c r="F17" s="59"/>
    </row>
    <row r="18" spans="1:6" ht="15.75">
      <c r="C18" s="58"/>
      <c r="D18" s="58"/>
      <c r="E18" s="58"/>
      <c r="F18" s="59"/>
    </row>
    <row r="19" spans="1:6" ht="16.5" thickBot="1">
      <c r="A19" s="63" t="s">
        <v>76</v>
      </c>
      <c r="C19" s="67">
        <f>C10-C17</f>
        <v>305481.12</v>
      </c>
      <c r="D19" s="67">
        <f>D10-D17</f>
        <v>1706592.4800000004</v>
      </c>
      <c r="E19" s="67">
        <f>E10-E17</f>
        <v>3817351.8383999998</v>
      </c>
      <c r="F19" s="59"/>
    </row>
    <row r="20" spans="1:6" ht="15.75">
      <c r="A20" s="69" t="s">
        <v>77</v>
      </c>
      <c r="C20" s="80">
        <f>(C10-C17)/C10</f>
        <v>0.33723146216260969</v>
      </c>
      <c r="D20" s="80">
        <f>(D10-D17)/D10</f>
        <v>0.39579161222362774</v>
      </c>
      <c r="E20" s="80">
        <f>(E10-E17)/E10</f>
        <v>0.40425447273230003</v>
      </c>
      <c r="F20" s="59"/>
    </row>
    <row r="21" spans="1:6" ht="15.75">
      <c r="C21" s="58"/>
      <c r="D21" s="58"/>
      <c r="E21" s="58"/>
      <c r="F21" s="59"/>
    </row>
    <row r="22" spans="1:6" ht="18.75">
      <c r="A22" s="74" t="s">
        <v>78</v>
      </c>
      <c r="C22" s="58"/>
      <c r="D22" s="58"/>
      <c r="E22" s="58"/>
    </row>
    <row r="23" spans="1:6" ht="15.75">
      <c r="A23" s="69" t="s">
        <v>79</v>
      </c>
      <c r="C23" s="58">
        <f>'Cash Flow Projection'!$P26</f>
        <v>390000</v>
      </c>
      <c r="D23" s="58">
        <f>'Cash Flow Projection'!$AE26</f>
        <v>390000</v>
      </c>
      <c r="E23" s="58">
        <f>'Cash Flow Projection'!$AT26</f>
        <v>390000</v>
      </c>
    </row>
    <row r="24" spans="1:6" ht="15.75">
      <c r="A24" s="69" t="s">
        <v>80</v>
      </c>
      <c r="C24" s="58">
        <f>'Cash Flow Projection'!$P45</f>
        <v>64600</v>
      </c>
      <c r="D24" s="58">
        <f>'Cash Flow Projection'!$AE45</f>
        <v>58200</v>
      </c>
      <c r="E24" s="58">
        <f>'Cash Flow Projection'!$AT45</f>
        <v>55200</v>
      </c>
    </row>
    <row r="25" spans="1:6" ht="15.75">
      <c r="A25" s="69" t="s">
        <v>81</v>
      </c>
      <c r="C25" s="58">
        <f>'Cash Flow Projection'!$P52</f>
        <v>1800</v>
      </c>
      <c r="D25" s="58">
        <f>'Cash Flow Projection'!$AE52</f>
        <v>46000</v>
      </c>
      <c r="E25" s="58">
        <f>'Cash Flow Projection'!$AT52</f>
        <v>45000</v>
      </c>
    </row>
    <row r="26" spans="1:6" ht="15.75">
      <c r="A26" s="69" t="s">
        <v>82</v>
      </c>
      <c r="C26" s="58">
        <f>'Cash Flow Projection'!$P59</f>
        <v>16000</v>
      </c>
      <c r="D26" s="58">
        <f>'Cash Flow Projection'!$AE59</f>
        <v>21000</v>
      </c>
      <c r="E26" s="58">
        <f>'Cash Flow Projection'!$AT59</f>
        <v>21000</v>
      </c>
    </row>
    <row r="27" spans="1:6" ht="15.75">
      <c r="A27" s="69" t="s">
        <v>83</v>
      </c>
      <c r="C27" s="58">
        <f>'Cash Flow Projection'!$P63</f>
        <v>4000</v>
      </c>
      <c r="D27" s="58">
        <f>'Cash Flow Projection'!$AE63</f>
        <v>4000</v>
      </c>
      <c r="E27" s="58">
        <f>'Cash Flow Projection'!$AT63</f>
        <v>4000</v>
      </c>
    </row>
    <row r="28" spans="1:6" ht="15.75">
      <c r="A28" s="69" t="s">
        <v>84</v>
      </c>
      <c r="C28" s="58">
        <f>'Cash Flow Projection'!$P75</f>
        <v>600</v>
      </c>
      <c r="D28" s="58">
        <f>'Cash Flow Projection'!$AE75</f>
        <v>0</v>
      </c>
      <c r="E28" s="58">
        <f>'Cash Flow Projection'!$AT75</f>
        <v>0</v>
      </c>
    </row>
    <row r="29" spans="1:6" ht="15.75">
      <c r="A29" s="70" t="s">
        <v>85</v>
      </c>
      <c r="C29" s="58">
        <f>'Cash Flow Projection'!$P77</f>
        <v>12000</v>
      </c>
      <c r="D29" s="58">
        <f>'Cash Flow Projection'!$AE77</f>
        <v>6000</v>
      </c>
      <c r="E29" s="58">
        <f>'Cash Flow Projection'!$AT77</f>
        <v>3000</v>
      </c>
    </row>
    <row r="30" spans="1:6" ht="15.75">
      <c r="A30" s="69" t="s">
        <v>86</v>
      </c>
      <c r="C30" s="58">
        <f>'Cash Flow Projection'!$P84</f>
        <v>11150</v>
      </c>
      <c r="D30" s="58">
        <f>'Cash Flow Projection'!$AE84</f>
        <v>3600</v>
      </c>
      <c r="E30" s="58">
        <f>'Cash Flow Projection'!$AT84</f>
        <v>3600</v>
      </c>
    </row>
    <row r="31" spans="1:6" ht="15.75">
      <c r="A31" s="69" t="s">
        <v>87</v>
      </c>
      <c r="C31" s="58">
        <f>'Cash Flow Projection'!$P91</f>
        <v>35200</v>
      </c>
      <c r="D31" s="58">
        <f>'Cash Flow Projection'!$AE91</f>
        <v>19700</v>
      </c>
      <c r="E31" s="58">
        <f>'Cash Flow Projection'!$AT91</f>
        <v>19700</v>
      </c>
    </row>
    <row r="32" spans="1:6" ht="15.75">
      <c r="A32" s="69" t="s">
        <v>88</v>
      </c>
      <c r="C32" s="62">
        <f>'Cash Flow Projection'!$P96</f>
        <v>13600</v>
      </c>
      <c r="D32" s="62">
        <f>'Cash Flow Projection'!$AE96</f>
        <v>53600</v>
      </c>
      <c r="E32" s="62">
        <f>'Cash Flow Projection'!$AT96</f>
        <v>108600</v>
      </c>
    </row>
    <row r="33" spans="1:5" ht="15.75">
      <c r="A33" s="63" t="s">
        <v>89</v>
      </c>
      <c r="C33" s="57">
        <f>SUM(C23:C32)</f>
        <v>548950</v>
      </c>
      <c r="D33" s="57">
        <f t="shared" ref="D33:E33" si="3">SUM(D23:D32)</f>
        <v>602100</v>
      </c>
      <c r="E33" s="57">
        <f t="shared" si="3"/>
        <v>650100</v>
      </c>
    </row>
    <row r="34" spans="1:5" ht="15.75">
      <c r="A34" s="63"/>
      <c r="C34" s="56"/>
      <c r="D34" s="56"/>
      <c r="E34" s="56"/>
    </row>
    <row r="35" spans="1:5" ht="38.25" thickBot="1">
      <c r="A35" s="78" t="s">
        <v>90</v>
      </c>
      <c r="C35" s="68">
        <f>C19-C33</f>
        <v>-243468.88</v>
      </c>
      <c r="D35" s="68">
        <f t="shared" ref="D35:E35" si="4">D19-D33</f>
        <v>1104492.4800000004</v>
      </c>
      <c r="E35" s="68">
        <f t="shared" si="4"/>
        <v>3167251.8383999998</v>
      </c>
    </row>
    <row r="36" spans="1:5" ht="15.75">
      <c r="A36" s="64" t="s">
        <v>91</v>
      </c>
      <c r="C36" s="79">
        <f>C35/C10</f>
        <v>-0.26877394712148811</v>
      </c>
      <c r="D36" s="79">
        <f t="shared" ref="D36:E36" si="5">D35/D10</f>
        <v>0.25615304442691145</v>
      </c>
      <c r="E36" s="79">
        <f t="shared" si="5"/>
        <v>0.33540940844463918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sheetPr>
  <dimension ref="A1:AT107"/>
  <sheetViews>
    <sheetView zoomScale="70" zoomScaleNormal="70" zoomScalePageLayoutView="70" workbookViewId="0">
      <pane xSplit="1" ySplit="4" topLeftCell="K96" activePane="bottomRight" state="frozen"/>
      <selection pane="bottomRight" activeCell="K96" sqref="K96"/>
      <selection pane="bottomLeft" activeCell="A5" sqref="A5"/>
      <selection pane="topRight" activeCell="B1" sqref="B1"/>
    </sheetView>
  </sheetViews>
  <sheetFormatPr defaultColWidth="11" defaultRowHeight="15.95" outlineLevelCol="1"/>
  <cols>
    <col min="1" max="1" width="49.75" bestFit="1" customWidth="1"/>
    <col min="2" max="2" width="12" bestFit="1" customWidth="1" outlineLevel="1"/>
    <col min="3" max="3" width="5.625" bestFit="1" customWidth="1" outlineLevel="1"/>
    <col min="4" max="11" width="10" bestFit="1" customWidth="1" outlineLevel="1"/>
    <col min="12" max="15" width="10.625" bestFit="1" customWidth="1" outlineLevel="1"/>
    <col min="16" max="16" width="11" bestFit="1" customWidth="1"/>
    <col min="17" max="17" width="12" bestFit="1" customWidth="1" outlineLevel="1"/>
    <col min="18" max="18" width="6.375" bestFit="1" customWidth="1" outlineLevel="1"/>
    <col min="19" max="19" width="11" bestFit="1" customWidth="1" outlineLevel="1"/>
    <col min="20" max="20" width="11" customWidth="1" outlineLevel="1"/>
    <col min="21" max="21" width="11" bestFit="1" customWidth="1" outlineLevel="1"/>
    <col min="22" max="28" width="11.625" bestFit="1" customWidth="1" outlineLevel="1"/>
    <col min="29" max="29" width="12" bestFit="1" customWidth="1" outlineLevel="1"/>
    <col min="30" max="30" width="11.625" bestFit="1" customWidth="1" outlineLevel="1"/>
    <col min="31" max="31" width="12" bestFit="1" customWidth="1"/>
    <col min="32" max="32" width="12" bestFit="1" customWidth="1" outlineLevel="1"/>
    <col min="33" max="33" width="6.375" bestFit="1" customWidth="1" outlineLevel="1"/>
    <col min="34" max="45" width="11.625" bestFit="1" customWidth="1" outlineLevel="1"/>
    <col min="46" max="46" width="11.625" bestFit="1" customWidth="1"/>
  </cols>
  <sheetData>
    <row r="1" spans="1:46" ht="15.75">
      <c r="A1" t="s">
        <v>92</v>
      </c>
    </row>
    <row r="2" spans="1:46" ht="15.75">
      <c r="A2" s="7" t="str">
        <f>Assumptions!B6</f>
        <v>Smart Garden</v>
      </c>
      <c r="B2" s="7"/>
      <c r="C2" s="7"/>
      <c r="Q2" s="7"/>
      <c r="R2" s="7"/>
      <c r="AF2" s="7"/>
      <c r="AG2" s="7"/>
    </row>
    <row r="3" spans="1:46" ht="15.75">
      <c r="A3" t="s">
        <v>54</v>
      </c>
      <c r="D3" s="18">
        <v>1</v>
      </c>
      <c r="E3" s="18">
        <v>2</v>
      </c>
      <c r="F3" s="18">
        <v>3</v>
      </c>
      <c r="G3" s="18">
        <v>4</v>
      </c>
      <c r="H3" s="18">
        <v>5</v>
      </c>
      <c r="I3" s="18">
        <v>6</v>
      </c>
      <c r="J3" s="18">
        <v>7</v>
      </c>
      <c r="K3" s="18">
        <v>8</v>
      </c>
      <c r="L3" s="18">
        <v>9</v>
      </c>
      <c r="M3" s="18">
        <v>10</v>
      </c>
      <c r="N3" s="18">
        <v>11</v>
      </c>
      <c r="O3" s="18">
        <v>12</v>
      </c>
      <c r="P3" s="22" t="s">
        <v>55</v>
      </c>
      <c r="S3" s="18">
        <v>13</v>
      </c>
      <c r="T3" s="18">
        <v>14</v>
      </c>
      <c r="U3" s="18">
        <v>15</v>
      </c>
      <c r="V3" s="18">
        <v>16</v>
      </c>
      <c r="W3" s="18">
        <v>17</v>
      </c>
      <c r="X3" s="18">
        <v>18</v>
      </c>
      <c r="Y3" s="18">
        <v>19</v>
      </c>
      <c r="Z3" s="18">
        <v>20</v>
      </c>
      <c r="AA3" s="18">
        <v>21</v>
      </c>
      <c r="AB3" s="18">
        <v>22</v>
      </c>
      <c r="AC3" s="18">
        <v>23</v>
      </c>
      <c r="AD3" s="18">
        <v>24</v>
      </c>
      <c r="AE3" s="22" t="s">
        <v>56</v>
      </c>
      <c r="AH3" s="18">
        <v>25</v>
      </c>
      <c r="AI3" s="18">
        <v>26</v>
      </c>
      <c r="AJ3" s="18">
        <v>27</v>
      </c>
      <c r="AK3" s="18">
        <v>28</v>
      </c>
      <c r="AL3" s="18">
        <v>29</v>
      </c>
      <c r="AM3" s="18">
        <v>30</v>
      </c>
      <c r="AN3" s="18">
        <v>31</v>
      </c>
      <c r="AO3" s="18">
        <v>32</v>
      </c>
      <c r="AP3" s="18">
        <v>33</v>
      </c>
      <c r="AQ3" s="18">
        <v>34</v>
      </c>
      <c r="AR3" s="18">
        <v>35</v>
      </c>
      <c r="AS3" s="18">
        <v>36</v>
      </c>
      <c r="AT3" s="22" t="s">
        <v>57</v>
      </c>
    </row>
    <row r="4" spans="1:46" ht="15.75">
      <c r="A4" t="s">
        <v>58</v>
      </c>
      <c r="D4" s="23">
        <f>Assumptions!B7</f>
        <v>43831</v>
      </c>
      <c r="E4" s="23">
        <f t="shared" ref="E4:O4" si="0">D4+31</f>
        <v>43862</v>
      </c>
      <c r="F4" s="23">
        <f t="shared" si="0"/>
        <v>43893</v>
      </c>
      <c r="G4" s="23">
        <f t="shared" si="0"/>
        <v>43924</v>
      </c>
      <c r="H4" s="23">
        <f t="shared" si="0"/>
        <v>43955</v>
      </c>
      <c r="I4" s="23">
        <f t="shared" si="0"/>
        <v>43986</v>
      </c>
      <c r="J4" s="23">
        <f t="shared" si="0"/>
        <v>44017</v>
      </c>
      <c r="K4" s="23">
        <f t="shared" si="0"/>
        <v>44048</v>
      </c>
      <c r="L4" s="23">
        <f t="shared" si="0"/>
        <v>44079</v>
      </c>
      <c r="M4" s="23">
        <f t="shared" si="0"/>
        <v>44110</v>
      </c>
      <c r="N4" s="23">
        <f t="shared" si="0"/>
        <v>44141</v>
      </c>
      <c r="O4" s="23">
        <f t="shared" si="0"/>
        <v>44172</v>
      </c>
      <c r="P4" s="24" t="s">
        <v>59</v>
      </c>
      <c r="S4" s="23">
        <f>D$4+366</f>
        <v>44197</v>
      </c>
      <c r="T4" s="23">
        <f t="shared" ref="T4:AD4" si="1">S4+31</f>
        <v>44228</v>
      </c>
      <c r="U4" s="23">
        <f t="shared" si="1"/>
        <v>44259</v>
      </c>
      <c r="V4" s="23">
        <f t="shared" si="1"/>
        <v>44290</v>
      </c>
      <c r="W4" s="23">
        <f t="shared" si="1"/>
        <v>44321</v>
      </c>
      <c r="X4" s="23">
        <f t="shared" si="1"/>
        <v>44352</v>
      </c>
      <c r="Y4" s="23">
        <f t="shared" si="1"/>
        <v>44383</v>
      </c>
      <c r="Z4" s="23">
        <f t="shared" si="1"/>
        <v>44414</v>
      </c>
      <c r="AA4" s="23">
        <f t="shared" si="1"/>
        <v>44445</v>
      </c>
      <c r="AB4" s="23">
        <f t="shared" si="1"/>
        <v>44476</v>
      </c>
      <c r="AC4" s="23">
        <f t="shared" si="1"/>
        <v>44507</v>
      </c>
      <c r="AD4" s="23">
        <f t="shared" si="1"/>
        <v>44538</v>
      </c>
      <c r="AE4" s="24" t="s">
        <v>59</v>
      </c>
      <c r="AH4" s="23">
        <f>S$4+366</f>
        <v>44563</v>
      </c>
      <c r="AI4" s="23">
        <f t="shared" ref="AI4:AS4" si="2">AH4+31</f>
        <v>44594</v>
      </c>
      <c r="AJ4" s="23">
        <f t="shared" si="2"/>
        <v>44625</v>
      </c>
      <c r="AK4" s="23">
        <f t="shared" si="2"/>
        <v>44656</v>
      </c>
      <c r="AL4" s="23">
        <f t="shared" si="2"/>
        <v>44687</v>
      </c>
      <c r="AM4" s="23">
        <f t="shared" si="2"/>
        <v>44718</v>
      </c>
      <c r="AN4" s="23">
        <f t="shared" si="2"/>
        <v>44749</v>
      </c>
      <c r="AO4" s="23">
        <f t="shared" si="2"/>
        <v>44780</v>
      </c>
      <c r="AP4" s="23">
        <f t="shared" si="2"/>
        <v>44811</v>
      </c>
      <c r="AQ4" s="23">
        <f t="shared" si="2"/>
        <v>44842</v>
      </c>
      <c r="AR4" s="23">
        <f t="shared" si="2"/>
        <v>44873</v>
      </c>
      <c r="AS4" s="23">
        <f t="shared" si="2"/>
        <v>44904</v>
      </c>
      <c r="AT4" s="22" t="s">
        <v>59</v>
      </c>
    </row>
    <row r="5" spans="1:46" ht="15.75">
      <c r="D5" s="7"/>
      <c r="E5" s="7"/>
      <c r="F5" s="7"/>
      <c r="G5" s="7"/>
      <c r="H5" s="7"/>
      <c r="I5" s="7"/>
      <c r="J5" s="7"/>
      <c r="K5" s="7"/>
      <c r="L5" s="7"/>
      <c r="M5" s="7"/>
      <c r="N5" s="7"/>
      <c r="O5" s="7"/>
      <c r="P5" s="9"/>
      <c r="S5" s="7"/>
      <c r="T5" s="7"/>
      <c r="U5" s="7"/>
      <c r="V5" s="7"/>
      <c r="W5" s="7"/>
      <c r="X5" s="7"/>
      <c r="Y5" s="7"/>
      <c r="Z5" s="7"/>
      <c r="AA5" s="7"/>
      <c r="AB5" s="7"/>
      <c r="AC5" s="7"/>
      <c r="AD5" s="7"/>
      <c r="AE5" s="9"/>
      <c r="AH5" s="7"/>
      <c r="AI5" s="7"/>
      <c r="AJ5" s="7"/>
      <c r="AK5" s="7"/>
      <c r="AL5" s="7"/>
      <c r="AM5" s="7"/>
      <c r="AN5" s="7"/>
      <c r="AO5" s="7"/>
      <c r="AP5" s="7"/>
      <c r="AQ5" s="7"/>
      <c r="AR5" s="7"/>
      <c r="AS5" s="7"/>
      <c r="AT5" s="8"/>
    </row>
    <row r="6" spans="1:46" ht="15.75">
      <c r="A6" t="s">
        <v>93</v>
      </c>
      <c r="D6" s="42">
        <v>0</v>
      </c>
      <c r="E6" s="42">
        <f>D100</f>
        <v>580722.76</v>
      </c>
      <c r="F6" s="42">
        <f t="shared" ref="F6:O6" si="3">E100</f>
        <v>549395.52</v>
      </c>
      <c r="G6" s="42">
        <f t="shared" si="3"/>
        <v>527936.28</v>
      </c>
      <c r="H6" s="42">
        <f t="shared" si="3"/>
        <v>520213.04000000004</v>
      </c>
      <c r="I6" s="42">
        <f t="shared" si="3"/>
        <v>521647.80000000005</v>
      </c>
      <c r="J6" s="42">
        <f t="shared" si="3"/>
        <v>519924.56000000006</v>
      </c>
      <c r="K6" s="42">
        <f t="shared" si="3"/>
        <v>506201.32000000007</v>
      </c>
      <c r="L6" s="42">
        <f t="shared" si="3"/>
        <v>493999.08000000007</v>
      </c>
      <c r="M6" s="42">
        <f t="shared" si="3"/>
        <v>471401.84000000008</v>
      </c>
      <c r="N6" s="42">
        <f t="shared" si="3"/>
        <v>441725.60000000009</v>
      </c>
      <c r="O6" s="42">
        <f t="shared" si="3"/>
        <v>417049.3600000001</v>
      </c>
      <c r="P6" s="19">
        <f>D6</f>
        <v>0</v>
      </c>
      <c r="Q6" s="48"/>
      <c r="R6" s="48"/>
      <c r="S6" s="42">
        <f>O100</f>
        <v>396531.12000000011</v>
      </c>
      <c r="T6" s="42">
        <f>S100</f>
        <v>414085.32000000012</v>
      </c>
      <c r="U6" s="42">
        <f t="shared" ref="U6:AD6" si="4">T100</f>
        <v>459639.52000000014</v>
      </c>
      <c r="V6" s="42">
        <f t="shared" si="4"/>
        <v>546835.40000000014</v>
      </c>
      <c r="W6" s="42">
        <f t="shared" si="4"/>
        <v>701814.64000000013</v>
      </c>
      <c r="X6" s="42">
        <f t="shared" si="4"/>
        <v>874585.9600000002</v>
      </c>
      <c r="Y6" s="42">
        <f t="shared" si="4"/>
        <v>1034565.2000000002</v>
      </c>
      <c r="Z6" s="42">
        <f t="shared" si="4"/>
        <v>1185544.4400000002</v>
      </c>
      <c r="AA6" s="42">
        <f t="shared" si="4"/>
        <v>1290003.6400000001</v>
      </c>
      <c r="AB6" s="42">
        <f t="shared" si="4"/>
        <v>1347982.6400000001</v>
      </c>
      <c r="AC6" s="42">
        <f t="shared" si="4"/>
        <v>1388065.6</v>
      </c>
      <c r="AD6" s="42">
        <f t="shared" si="4"/>
        <v>1436148.56</v>
      </c>
      <c r="AE6" s="19">
        <f>S6</f>
        <v>396531.12000000011</v>
      </c>
      <c r="AF6" s="46"/>
      <c r="AG6" s="46"/>
      <c r="AH6" s="42">
        <f>AD100</f>
        <v>1501023.6</v>
      </c>
      <c r="AI6" s="42">
        <f t="shared" ref="AI6:AS6" si="5">AH100</f>
        <v>1635097.5736000002</v>
      </c>
      <c r="AJ6" s="42">
        <f t="shared" si="5"/>
        <v>1796171.5472000004</v>
      </c>
      <c r="AK6" s="42">
        <f t="shared" si="5"/>
        <v>2036870.8000000005</v>
      </c>
      <c r="AL6" s="42">
        <f t="shared" si="5"/>
        <v>2440320.6112000006</v>
      </c>
      <c r="AM6" s="42">
        <f t="shared" si="5"/>
        <v>2885115.0776000004</v>
      </c>
      <c r="AN6" s="42">
        <f t="shared" si="5"/>
        <v>3293564.8888000003</v>
      </c>
      <c r="AO6" s="42">
        <f t="shared" si="5"/>
        <v>3690014.7</v>
      </c>
      <c r="AP6" s="42">
        <f t="shared" si="5"/>
        <v>3975090.6236</v>
      </c>
      <c r="AQ6" s="42">
        <f t="shared" si="5"/>
        <v>4154804.9092000001</v>
      </c>
      <c r="AR6" s="42">
        <f t="shared" si="5"/>
        <v>4309846.8672000002</v>
      </c>
      <c r="AS6" s="42">
        <f t="shared" si="5"/>
        <v>4469888.8251999998</v>
      </c>
      <c r="AT6" s="19">
        <f>AH6</f>
        <v>1501023.6</v>
      </c>
    </row>
    <row r="7" spans="1:46" ht="15.75">
      <c r="A7" s="10" t="s">
        <v>94</v>
      </c>
      <c r="B7" s="10"/>
      <c r="C7" s="10"/>
      <c r="D7" s="52"/>
      <c r="E7" s="52"/>
      <c r="F7" s="52"/>
      <c r="G7" s="52"/>
      <c r="H7" s="52"/>
      <c r="I7" s="52"/>
      <c r="J7" s="52"/>
      <c r="K7" s="52"/>
      <c r="L7" s="52"/>
      <c r="M7" s="52"/>
      <c r="N7" s="52"/>
      <c r="O7" s="52"/>
      <c r="P7" s="8"/>
      <c r="Q7" s="48"/>
      <c r="R7" s="48"/>
      <c r="S7" s="44"/>
      <c r="T7" s="44"/>
      <c r="U7" s="44"/>
      <c r="V7" s="44"/>
      <c r="W7" s="44"/>
      <c r="X7" s="44"/>
      <c r="Y7" s="44"/>
      <c r="Z7" s="44"/>
      <c r="AA7" s="44"/>
      <c r="AB7" s="44"/>
      <c r="AC7" s="44"/>
      <c r="AD7" s="44"/>
      <c r="AE7" s="8"/>
      <c r="AF7" s="46"/>
      <c r="AG7" s="46"/>
      <c r="AH7" s="44"/>
      <c r="AI7" s="44"/>
      <c r="AJ7" s="44"/>
      <c r="AK7" s="44"/>
      <c r="AL7" s="44"/>
      <c r="AM7" s="44"/>
      <c r="AN7" s="44"/>
      <c r="AO7" s="44"/>
      <c r="AP7" s="44"/>
      <c r="AQ7" s="44"/>
      <c r="AR7" s="44"/>
      <c r="AS7" s="44"/>
      <c r="AT7" s="8"/>
    </row>
    <row r="8" spans="1:46" ht="15.75">
      <c r="A8" s="110" t="s">
        <v>69</v>
      </c>
      <c r="B8" s="48"/>
      <c r="C8" s="48"/>
      <c r="D8" s="90">
        <f>'Revenue Model'!C13</f>
        <v>49500</v>
      </c>
      <c r="E8" s="90">
        <f>'Revenue Model'!D13</f>
        <v>49500</v>
      </c>
      <c r="F8" s="90">
        <f>'Revenue Model'!E13</f>
        <v>69300</v>
      </c>
      <c r="G8" s="90">
        <f>'Revenue Model'!F13</f>
        <v>108900</v>
      </c>
      <c r="H8" s="90">
        <f>'Revenue Model'!G13</f>
        <v>118800</v>
      </c>
      <c r="I8" s="90">
        <f>'Revenue Model'!H13</f>
        <v>108900</v>
      </c>
      <c r="J8" s="90">
        <f>'Revenue Model'!I13</f>
        <v>108900</v>
      </c>
      <c r="K8" s="90">
        <f>'Revenue Model'!J13</f>
        <v>79200</v>
      </c>
      <c r="L8" s="90">
        <f>'Revenue Model'!K13</f>
        <v>54450</v>
      </c>
      <c r="M8" s="90">
        <f>'Revenue Model'!L13</f>
        <v>49500</v>
      </c>
      <c r="N8" s="90">
        <f>'Revenue Model'!M13</f>
        <v>49500</v>
      </c>
      <c r="O8" s="90">
        <f>'Revenue Model'!N13</f>
        <v>59400</v>
      </c>
      <c r="P8" s="19">
        <f>SUM(D8:O8)</f>
        <v>905850</v>
      </c>
      <c r="Q8" s="48"/>
      <c r="R8" s="48"/>
      <c r="S8" s="43">
        <f>'Revenue Model'!P13</f>
        <v>235620</v>
      </c>
      <c r="T8" s="43">
        <f>'Revenue Model'!Q13</f>
        <v>235620</v>
      </c>
      <c r="U8" s="43">
        <f>'Revenue Model'!R13</f>
        <v>329868</v>
      </c>
      <c r="V8" s="43">
        <f>'Revenue Model'!S13</f>
        <v>518364</v>
      </c>
      <c r="W8" s="43">
        <f>'Revenue Model'!T13</f>
        <v>565488</v>
      </c>
      <c r="X8" s="43">
        <f>'Revenue Model'!U13</f>
        <v>518364</v>
      </c>
      <c r="Y8" s="43">
        <f>'Revenue Model'!V13</f>
        <v>518364</v>
      </c>
      <c r="Z8" s="43">
        <f>'Revenue Model'!W13</f>
        <v>376992</v>
      </c>
      <c r="AA8" s="43">
        <f>'Revenue Model'!X13</f>
        <v>259182</v>
      </c>
      <c r="AB8" s="43">
        <f>'Revenue Model'!Y13</f>
        <v>235620</v>
      </c>
      <c r="AC8" s="43">
        <f>'Revenue Model'!Z13</f>
        <v>235620</v>
      </c>
      <c r="AD8" s="43">
        <f>'Revenue Model'!AA13</f>
        <v>282744</v>
      </c>
      <c r="AE8" s="19">
        <f>SUM(S8:AD8)</f>
        <v>4311846</v>
      </c>
      <c r="AF8" s="46"/>
      <c r="AG8" s="46"/>
      <c r="AH8" s="43">
        <f>'Revenue Model'!AC13</f>
        <v>516007.80000000005</v>
      </c>
      <c r="AI8" s="43">
        <f>'Revenue Model'!AD13</f>
        <v>516007.80000000005</v>
      </c>
      <c r="AJ8" s="43">
        <f>'Revenue Model'!AE13</f>
        <v>722410.92</v>
      </c>
      <c r="AK8" s="43">
        <f>'Revenue Model'!AF13</f>
        <v>1135217.1599999999</v>
      </c>
      <c r="AL8" s="43">
        <f>'Revenue Model'!AG13</f>
        <v>1238418.72</v>
      </c>
      <c r="AM8" s="43">
        <f>'Revenue Model'!AH13</f>
        <v>1135217.1599999999</v>
      </c>
      <c r="AN8" s="43">
        <f>'Revenue Model'!AI13</f>
        <v>1135217.1599999999</v>
      </c>
      <c r="AO8" s="43">
        <f>'Revenue Model'!AJ13</f>
        <v>825612.48</v>
      </c>
      <c r="AP8" s="43">
        <f>'Revenue Model'!AK13</f>
        <v>567608.57999999996</v>
      </c>
      <c r="AQ8" s="43">
        <f>'Revenue Model'!AL13</f>
        <v>516007.8</v>
      </c>
      <c r="AR8" s="43">
        <f>'Revenue Model'!AM13</f>
        <v>516007.8</v>
      </c>
      <c r="AS8" s="43">
        <f>'Revenue Model'!AN13</f>
        <v>619209.36</v>
      </c>
      <c r="AT8" s="19">
        <f>SUM(AH8:AS8)</f>
        <v>9442942.7399999984</v>
      </c>
    </row>
    <row r="9" spans="1:46" ht="15.75">
      <c r="A9" s="110" t="s">
        <v>95</v>
      </c>
      <c r="B9" s="48"/>
      <c r="C9" s="48"/>
      <c r="D9" s="17"/>
      <c r="E9" s="17"/>
      <c r="F9" s="17"/>
      <c r="G9" s="17"/>
      <c r="H9" s="17"/>
      <c r="I9" s="17"/>
      <c r="J9" s="17"/>
      <c r="K9" s="17"/>
      <c r="L9" s="17"/>
      <c r="M9" s="17"/>
      <c r="N9" s="17"/>
      <c r="O9" s="17"/>
      <c r="P9" s="19">
        <f t="shared" ref="P9:P12" si="6">SUM(D9:O9)</f>
        <v>0</v>
      </c>
      <c r="Q9" s="48"/>
      <c r="R9" s="48"/>
      <c r="S9" s="17"/>
      <c r="T9" s="17"/>
      <c r="U9" s="17"/>
      <c r="V9" s="17"/>
      <c r="W9" s="17"/>
      <c r="X9" s="17"/>
      <c r="Y9" s="17"/>
      <c r="Z9" s="17"/>
      <c r="AA9" s="17"/>
      <c r="AB9" s="17"/>
      <c r="AC9" s="17"/>
      <c r="AD9" s="17"/>
      <c r="AE9" s="19">
        <f t="shared" ref="AE9:AE12" si="7">SUM(S9:AD9)</f>
        <v>0</v>
      </c>
      <c r="AF9" s="46"/>
      <c r="AG9" s="46"/>
      <c r="AH9" s="17"/>
      <c r="AI9" s="17"/>
      <c r="AJ9" s="17"/>
      <c r="AK9" s="17"/>
      <c r="AL9" s="17"/>
      <c r="AM9" s="17"/>
      <c r="AN9" s="17"/>
      <c r="AO9" s="17"/>
      <c r="AP9" s="17"/>
      <c r="AQ9" s="17"/>
      <c r="AR9" s="17"/>
      <c r="AS9" s="17"/>
      <c r="AT9" s="19">
        <f t="shared" ref="AT9:AT12" si="8">SUM(AH9:AS9)</f>
        <v>0</v>
      </c>
    </row>
    <row r="10" spans="1:46" ht="15.75">
      <c r="A10" s="110" t="s">
        <v>96</v>
      </c>
      <c r="B10" s="48"/>
      <c r="C10" s="48"/>
      <c r="D10" s="91">
        <v>640000</v>
      </c>
      <c r="E10" s="17"/>
      <c r="F10" s="17"/>
      <c r="G10" s="17"/>
      <c r="H10" s="17"/>
      <c r="I10" s="17"/>
      <c r="J10" s="17"/>
      <c r="K10" s="17"/>
      <c r="L10" s="17"/>
      <c r="M10" s="17"/>
      <c r="N10" s="17"/>
      <c r="O10" s="17"/>
      <c r="P10" s="19">
        <f t="shared" si="6"/>
        <v>640000</v>
      </c>
      <c r="Q10" s="48"/>
      <c r="R10" s="48"/>
      <c r="S10" s="17"/>
      <c r="T10" s="17"/>
      <c r="U10" s="17"/>
      <c r="V10" s="17"/>
      <c r="W10" s="17"/>
      <c r="X10" s="17"/>
      <c r="Y10" s="17"/>
      <c r="Z10" s="17"/>
      <c r="AA10" s="17"/>
      <c r="AB10" s="17"/>
      <c r="AC10" s="17"/>
      <c r="AD10" s="17"/>
      <c r="AE10" s="19">
        <f t="shared" si="7"/>
        <v>0</v>
      </c>
      <c r="AF10" s="46"/>
      <c r="AG10" s="46"/>
      <c r="AH10" s="17"/>
      <c r="AI10" s="17"/>
      <c r="AJ10" s="17"/>
      <c r="AK10" s="17"/>
      <c r="AL10" s="17"/>
      <c r="AM10" s="17"/>
      <c r="AN10" s="17"/>
      <c r="AO10" s="17"/>
      <c r="AP10" s="17"/>
      <c r="AQ10" s="17"/>
      <c r="AR10" s="17"/>
      <c r="AS10" s="17"/>
      <c r="AT10" s="19">
        <f t="shared" si="8"/>
        <v>0</v>
      </c>
    </row>
    <row r="11" spans="1:46" ht="15.75">
      <c r="A11" s="110" t="s">
        <v>97</v>
      </c>
      <c r="B11" s="48"/>
      <c r="C11" s="48"/>
      <c r="D11" s="17"/>
      <c r="E11" s="17"/>
      <c r="F11" s="17"/>
      <c r="G11" s="17"/>
      <c r="H11" s="17"/>
      <c r="I11" s="17"/>
      <c r="J11" s="17"/>
      <c r="K11" s="17"/>
      <c r="L11" s="17"/>
      <c r="M11" s="17"/>
      <c r="N11" s="17"/>
      <c r="O11" s="17"/>
      <c r="P11" s="19">
        <f t="shared" si="6"/>
        <v>0</v>
      </c>
      <c r="Q11" s="48"/>
      <c r="R11" s="48"/>
      <c r="S11" s="17"/>
      <c r="T11" s="17"/>
      <c r="U11" s="17"/>
      <c r="V11" s="17"/>
      <c r="W11" s="17"/>
      <c r="X11" s="17"/>
      <c r="Y11" s="17"/>
      <c r="Z11" s="17"/>
      <c r="AA11" s="17"/>
      <c r="AB11" s="17"/>
      <c r="AC11" s="17"/>
      <c r="AD11" s="17"/>
      <c r="AE11" s="19">
        <f t="shared" si="7"/>
        <v>0</v>
      </c>
      <c r="AF11" s="46"/>
      <c r="AG11" s="46"/>
      <c r="AH11" s="17"/>
      <c r="AI11" s="17"/>
      <c r="AJ11" s="17"/>
      <c r="AK11" s="17"/>
      <c r="AL11" s="17"/>
      <c r="AM11" s="17"/>
      <c r="AN11" s="17"/>
      <c r="AO11" s="17"/>
      <c r="AP11" s="17"/>
      <c r="AQ11" s="17"/>
      <c r="AR11" s="17"/>
      <c r="AS11" s="17"/>
      <c r="AT11" s="19">
        <f t="shared" si="8"/>
        <v>0</v>
      </c>
    </row>
    <row r="12" spans="1:46" ht="15.75">
      <c r="A12" s="12" t="s">
        <v>98</v>
      </c>
      <c r="B12" s="48"/>
      <c r="C12" s="48"/>
      <c r="D12" s="42">
        <f>SUM(D8:D11)</f>
        <v>689500</v>
      </c>
      <c r="E12" s="42">
        <f t="shared" ref="E12:O12" si="9">SUM(E8:E11)</f>
        <v>49500</v>
      </c>
      <c r="F12" s="42">
        <f t="shared" si="9"/>
        <v>69300</v>
      </c>
      <c r="G12" s="42">
        <f t="shared" si="9"/>
        <v>108900</v>
      </c>
      <c r="H12" s="42">
        <f t="shared" si="9"/>
        <v>118800</v>
      </c>
      <c r="I12" s="42">
        <f t="shared" si="9"/>
        <v>108900</v>
      </c>
      <c r="J12" s="42">
        <f t="shared" si="9"/>
        <v>108900</v>
      </c>
      <c r="K12" s="42">
        <f t="shared" si="9"/>
        <v>79200</v>
      </c>
      <c r="L12" s="42">
        <f t="shared" si="9"/>
        <v>54450</v>
      </c>
      <c r="M12" s="42">
        <f t="shared" si="9"/>
        <v>49500</v>
      </c>
      <c r="N12" s="42">
        <f t="shared" si="9"/>
        <v>49500</v>
      </c>
      <c r="O12" s="42">
        <f t="shared" si="9"/>
        <v>59400</v>
      </c>
      <c r="P12" s="21">
        <f t="shared" si="6"/>
        <v>1545850</v>
      </c>
      <c r="Q12" s="48"/>
      <c r="R12" s="48"/>
      <c r="S12" s="42">
        <f>SUM(S8:S11)</f>
        <v>235620</v>
      </c>
      <c r="T12" s="42">
        <f t="shared" ref="T12:AD12" si="10">SUM(T8:T11)</f>
        <v>235620</v>
      </c>
      <c r="U12" s="42">
        <f t="shared" si="10"/>
        <v>329868</v>
      </c>
      <c r="V12" s="42">
        <f t="shared" si="10"/>
        <v>518364</v>
      </c>
      <c r="W12" s="42">
        <f t="shared" si="10"/>
        <v>565488</v>
      </c>
      <c r="X12" s="42">
        <f t="shared" si="10"/>
        <v>518364</v>
      </c>
      <c r="Y12" s="42">
        <f t="shared" si="10"/>
        <v>518364</v>
      </c>
      <c r="Z12" s="42">
        <f t="shared" si="10"/>
        <v>376992</v>
      </c>
      <c r="AA12" s="42">
        <f t="shared" si="10"/>
        <v>259182</v>
      </c>
      <c r="AB12" s="42">
        <f t="shared" si="10"/>
        <v>235620</v>
      </c>
      <c r="AC12" s="42">
        <f t="shared" si="10"/>
        <v>235620</v>
      </c>
      <c r="AD12" s="42">
        <f t="shared" si="10"/>
        <v>282744</v>
      </c>
      <c r="AE12" s="21">
        <f t="shared" si="7"/>
        <v>4311846</v>
      </c>
      <c r="AF12" s="46"/>
      <c r="AG12" s="46"/>
      <c r="AH12" s="42">
        <f>SUM(AH8:AH11)</f>
        <v>516007.80000000005</v>
      </c>
      <c r="AI12" s="42">
        <f t="shared" ref="AI12" si="11">SUM(AI8:AI11)</f>
        <v>516007.80000000005</v>
      </c>
      <c r="AJ12" s="42">
        <f t="shared" ref="AJ12" si="12">SUM(AJ8:AJ11)</f>
        <v>722410.92</v>
      </c>
      <c r="AK12" s="42">
        <f t="shared" ref="AK12" si="13">SUM(AK8:AK11)</f>
        <v>1135217.1599999999</v>
      </c>
      <c r="AL12" s="42">
        <f t="shared" ref="AL12" si="14">SUM(AL8:AL11)</f>
        <v>1238418.72</v>
      </c>
      <c r="AM12" s="42">
        <f t="shared" ref="AM12" si="15">SUM(AM8:AM11)</f>
        <v>1135217.1599999999</v>
      </c>
      <c r="AN12" s="42">
        <f t="shared" ref="AN12" si="16">SUM(AN8:AN11)</f>
        <v>1135217.1599999999</v>
      </c>
      <c r="AO12" s="42">
        <f t="shared" ref="AO12" si="17">SUM(AO8:AO11)</f>
        <v>825612.48</v>
      </c>
      <c r="AP12" s="42">
        <f t="shared" ref="AP12" si="18">SUM(AP8:AP11)</f>
        <v>567608.57999999996</v>
      </c>
      <c r="AQ12" s="42">
        <f t="shared" ref="AQ12" si="19">SUM(AQ8:AQ11)</f>
        <v>516007.8</v>
      </c>
      <c r="AR12" s="42">
        <f t="shared" ref="AR12" si="20">SUM(AR8:AR11)</f>
        <v>516007.8</v>
      </c>
      <c r="AS12" s="42">
        <f t="shared" ref="AS12" si="21">SUM(AS8:AS11)</f>
        <v>619209.36</v>
      </c>
      <c r="AT12" s="19">
        <f t="shared" si="8"/>
        <v>9442942.7399999984</v>
      </c>
    </row>
    <row r="13" spans="1:46" ht="15.75">
      <c r="B13" s="48"/>
      <c r="C13" s="48"/>
      <c r="P13" s="8"/>
      <c r="Q13" s="48"/>
      <c r="R13" s="48"/>
      <c r="AE13" s="8"/>
      <c r="AF13" s="46"/>
      <c r="AG13" s="46"/>
      <c r="AT13" s="8"/>
    </row>
    <row r="14" spans="1:46" ht="15.75">
      <c r="A14" s="10" t="s">
        <v>99</v>
      </c>
      <c r="B14" s="10"/>
      <c r="C14" s="10"/>
      <c r="P14" s="8"/>
      <c r="Q14" s="48"/>
      <c r="R14" s="48"/>
      <c r="AE14" s="8"/>
      <c r="AF14" s="46"/>
      <c r="AG14" s="46"/>
      <c r="AT14" s="8"/>
    </row>
    <row r="15" spans="1:46" ht="15.75">
      <c r="A15" s="14" t="s">
        <v>100</v>
      </c>
      <c r="B15" s="14" t="s">
        <v>101</v>
      </c>
      <c r="C15" s="14" t="s">
        <v>102</v>
      </c>
      <c r="D15" s="14"/>
      <c r="E15" s="14"/>
      <c r="F15" s="14"/>
      <c r="G15" s="14"/>
      <c r="H15" s="14"/>
      <c r="I15" s="14"/>
      <c r="J15" s="14"/>
      <c r="K15" s="14"/>
      <c r="L15" s="14"/>
      <c r="M15" s="14"/>
      <c r="N15" s="14"/>
      <c r="O15" s="14"/>
      <c r="P15" s="14"/>
      <c r="Q15" s="14" t="s">
        <v>101</v>
      </c>
      <c r="R15" s="14" t="s">
        <v>102</v>
      </c>
      <c r="S15" s="14"/>
      <c r="T15" s="14"/>
      <c r="U15" s="14"/>
      <c r="V15" s="14"/>
      <c r="W15" s="14"/>
      <c r="X15" s="14"/>
      <c r="Y15" s="14"/>
      <c r="Z15" s="14"/>
      <c r="AA15" s="14"/>
      <c r="AB15" s="14"/>
      <c r="AC15" s="14"/>
      <c r="AD15" s="14"/>
      <c r="AE15" s="14"/>
      <c r="AF15" s="14" t="s">
        <v>101</v>
      </c>
      <c r="AG15" s="14" t="s">
        <v>102</v>
      </c>
      <c r="AH15" s="14"/>
      <c r="AI15" s="14"/>
      <c r="AJ15" s="14"/>
      <c r="AK15" s="14"/>
      <c r="AL15" s="14"/>
      <c r="AM15" s="14"/>
      <c r="AN15" s="14"/>
      <c r="AO15" s="14"/>
      <c r="AP15" s="14"/>
      <c r="AQ15" s="14"/>
      <c r="AR15" s="14"/>
      <c r="AS15" s="14"/>
      <c r="AT15" s="14"/>
    </row>
    <row r="16" spans="1:46" ht="15.75">
      <c r="A16" s="110" t="s">
        <v>103</v>
      </c>
      <c r="B16" s="40">
        <v>60000</v>
      </c>
      <c r="C16" s="41">
        <v>1</v>
      </c>
      <c r="D16" s="89">
        <f t="shared" ref="D16:O25" si="22">($C16/12)*$B16*(1+Benefits_Overhead)</f>
        <v>6500</v>
      </c>
      <c r="E16" s="89">
        <f t="shared" si="22"/>
        <v>6500</v>
      </c>
      <c r="F16" s="89">
        <f t="shared" si="22"/>
        <v>6500</v>
      </c>
      <c r="G16" s="89">
        <f t="shared" si="22"/>
        <v>6500</v>
      </c>
      <c r="H16" s="89">
        <f t="shared" si="22"/>
        <v>6500</v>
      </c>
      <c r="I16" s="89">
        <f t="shared" si="22"/>
        <v>6500</v>
      </c>
      <c r="J16" s="89">
        <f t="shared" si="22"/>
        <v>6500</v>
      </c>
      <c r="K16" s="89">
        <f t="shared" si="22"/>
        <v>6500</v>
      </c>
      <c r="L16" s="89">
        <f t="shared" si="22"/>
        <v>6500</v>
      </c>
      <c r="M16" s="89">
        <f t="shared" si="22"/>
        <v>6500</v>
      </c>
      <c r="N16" s="89">
        <f t="shared" si="22"/>
        <v>6500</v>
      </c>
      <c r="O16" s="89">
        <f t="shared" si="22"/>
        <v>6500</v>
      </c>
      <c r="P16" s="19">
        <f t="shared" ref="P16:P26" si="23">SUM(D16:O16)</f>
        <v>78000</v>
      </c>
      <c r="Q16" s="37">
        <v>60000</v>
      </c>
      <c r="R16" s="38">
        <v>1</v>
      </c>
      <c r="S16" s="17">
        <f t="shared" ref="S16:AD25" si="24">($Q16/12)*$R16*(1+Benefits_Overhead)</f>
        <v>6500</v>
      </c>
      <c r="T16" s="17">
        <f t="shared" si="24"/>
        <v>6500</v>
      </c>
      <c r="U16" s="17">
        <f t="shared" si="24"/>
        <v>6500</v>
      </c>
      <c r="V16" s="17">
        <f t="shared" si="24"/>
        <v>6500</v>
      </c>
      <c r="W16" s="17">
        <f t="shared" si="24"/>
        <v>6500</v>
      </c>
      <c r="X16" s="17">
        <f t="shared" si="24"/>
        <v>6500</v>
      </c>
      <c r="Y16" s="17">
        <f t="shared" si="24"/>
        <v>6500</v>
      </c>
      <c r="Z16" s="17">
        <f t="shared" si="24"/>
        <v>6500</v>
      </c>
      <c r="AA16" s="17">
        <f t="shared" si="24"/>
        <v>6500</v>
      </c>
      <c r="AB16" s="17">
        <f t="shared" si="24"/>
        <v>6500</v>
      </c>
      <c r="AC16" s="17">
        <f t="shared" si="24"/>
        <v>6500</v>
      </c>
      <c r="AD16" s="17">
        <f t="shared" si="24"/>
        <v>6500</v>
      </c>
      <c r="AE16" s="19">
        <f t="shared" ref="AE16:AE26" si="25">SUM(S16:AD16)</f>
        <v>78000</v>
      </c>
      <c r="AF16" s="37">
        <v>60000</v>
      </c>
      <c r="AG16" s="38">
        <v>1</v>
      </c>
      <c r="AH16" s="43">
        <f t="shared" ref="AH16:AS25" si="26">($AF16/12)*$AG16*(1+Benefits_Overhead)</f>
        <v>6500</v>
      </c>
      <c r="AI16" s="43">
        <f t="shared" si="26"/>
        <v>6500</v>
      </c>
      <c r="AJ16" s="43">
        <f t="shared" si="26"/>
        <v>6500</v>
      </c>
      <c r="AK16" s="43">
        <f t="shared" si="26"/>
        <v>6500</v>
      </c>
      <c r="AL16" s="43">
        <f t="shared" si="26"/>
        <v>6500</v>
      </c>
      <c r="AM16" s="43">
        <f t="shared" si="26"/>
        <v>6500</v>
      </c>
      <c r="AN16" s="43">
        <f t="shared" si="26"/>
        <v>6500</v>
      </c>
      <c r="AO16" s="43">
        <f t="shared" si="26"/>
        <v>6500</v>
      </c>
      <c r="AP16" s="43">
        <f t="shared" si="26"/>
        <v>6500</v>
      </c>
      <c r="AQ16" s="43">
        <f t="shared" si="26"/>
        <v>6500</v>
      </c>
      <c r="AR16" s="43">
        <f t="shared" si="26"/>
        <v>6500</v>
      </c>
      <c r="AS16" s="43">
        <f t="shared" si="26"/>
        <v>6500</v>
      </c>
      <c r="AT16" s="19">
        <f t="shared" ref="AT16:AT26" si="27">SUM(AH16:AS16)</f>
        <v>78000</v>
      </c>
    </row>
    <row r="17" spans="1:46" ht="15.75">
      <c r="A17" s="110" t="s">
        <v>104</v>
      </c>
      <c r="B17" s="40">
        <v>60000</v>
      </c>
      <c r="C17" s="41">
        <v>1</v>
      </c>
      <c r="D17" s="89">
        <f t="shared" si="22"/>
        <v>6500</v>
      </c>
      <c r="E17" s="89">
        <f t="shared" si="22"/>
        <v>6500</v>
      </c>
      <c r="F17" s="89">
        <f t="shared" si="22"/>
        <v>6500</v>
      </c>
      <c r="G17" s="89">
        <f t="shared" si="22"/>
        <v>6500</v>
      </c>
      <c r="H17" s="89">
        <f t="shared" si="22"/>
        <v>6500</v>
      </c>
      <c r="I17" s="89">
        <f t="shared" si="22"/>
        <v>6500</v>
      </c>
      <c r="J17" s="89">
        <f t="shared" si="22"/>
        <v>6500</v>
      </c>
      <c r="K17" s="89">
        <f t="shared" si="22"/>
        <v>6500</v>
      </c>
      <c r="L17" s="89">
        <f t="shared" si="22"/>
        <v>6500</v>
      </c>
      <c r="M17" s="89">
        <f t="shared" si="22"/>
        <v>6500</v>
      </c>
      <c r="N17" s="89">
        <f t="shared" si="22"/>
        <v>6500</v>
      </c>
      <c r="O17" s="89">
        <f t="shared" si="22"/>
        <v>6500</v>
      </c>
      <c r="P17" s="19">
        <f t="shared" si="23"/>
        <v>78000</v>
      </c>
      <c r="Q17" s="37">
        <v>60000</v>
      </c>
      <c r="R17" s="38">
        <v>1</v>
      </c>
      <c r="S17" s="17">
        <f t="shared" si="24"/>
        <v>6500</v>
      </c>
      <c r="T17" s="17">
        <f t="shared" si="24"/>
        <v>6500</v>
      </c>
      <c r="U17" s="17">
        <f t="shared" si="24"/>
        <v>6500</v>
      </c>
      <c r="V17" s="17">
        <f t="shared" si="24"/>
        <v>6500</v>
      </c>
      <c r="W17" s="17">
        <f t="shared" si="24"/>
        <v>6500</v>
      </c>
      <c r="X17" s="17">
        <f t="shared" si="24"/>
        <v>6500</v>
      </c>
      <c r="Y17" s="17">
        <f t="shared" si="24"/>
        <v>6500</v>
      </c>
      <c r="Z17" s="17">
        <f t="shared" si="24"/>
        <v>6500</v>
      </c>
      <c r="AA17" s="17">
        <f t="shared" si="24"/>
        <v>6500</v>
      </c>
      <c r="AB17" s="17">
        <f t="shared" si="24"/>
        <v>6500</v>
      </c>
      <c r="AC17" s="17">
        <f t="shared" si="24"/>
        <v>6500</v>
      </c>
      <c r="AD17" s="17">
        <f t="shared" si="24"/>
        <v>6500</v>
      </c>
      <c r="AE17" s="19">
        <f t="shared" si="25"/>
        <v>78000</v>
      </c>
      <c r="AF17" s="37">
        <v>60000</v>
      </c>
      <c r="AG17" s="38">
        <v>1</v>
      </c>
      <c r="AH17" s="43">
        <f t="shared" si="26"/>
        <v>6500</v>
      </c>
      <c r="AI17" s="43">
        <f t="shared" si="26"/>
        <v>6500</v>
      </c>
      <c r="AJ17" s="43">
        <f t="shared" si="26"/>
        <v>6500</v>
      </c>
      <c r="AK17" s="43">
        <f t="shared" si="26"/>
        <v>6500</v>
      </c>
      <c r="AL17" s="43">
        <f t="shared" si="26"/>
        <v>6500</v>
      </c>
      <c r="AM17" s="43">
        <f t="shared" si="26"/>
        <v>6500</v>
      </c>
      <c r="AN17" s="43">
        <f t="shared" si="26"/>
        <v>6500</v>
      </c>
      <c r="AO17" s="43">
        <f t="shared" si="26"/>
        <v>6500</v>
      </c>
      <c r="AP17" s="43">
        <f t="shared" si="26"/>
        <v>6500</v>
      </c>
      <c r="AQ17" s="43">
        <f t="shared" si="26"/>
        <v>6500</v>
      </c>
      <c r="AR17" s="43">
        <f t="shared" si="26"/>
        <v>6500</v>
      </c>
      <c r="AS17" s="43">
        <f t="shared" si="26"/>
        <v>6500</v>
      </c>
      <c r="AT17" s="19">
        <f t="shared" si="27"/>
        <v>78000</v>
      </c>
    </row>
    <row r="18" spans="1:46" ht="15.75">
      <c r="A18" s="110" t="s">
        <v>105</v>
      </c>
      <c r="B18" s="40">
        <v>60000</v>
      </c>
      <c r="C18" s="41">
        <v>1</v>
      </c>
      <c r="D18" s="89">
        <f t="shared" si="22"/>
        <v>6500</v>
      </c>
      <c r="E18" s="89">
        <f t="shared" si="22"/>
        <v>6500</v>
      </c>
      <c r="F18" s="89">
        <f t="shared" si="22"/>
        <v>6500</v>
      </c>
      <c r="G18" s="89">
        <f t="shared" si="22"/>
        <v>6500</v>
      </c>
      <c r="H18" s="89">
        <f t="shared" si="22"/>
        <v>6500</v>
      </c>
      <c r="I18" s="89">
        <f t="shared" si="22"/>
        <v>6500</v>
      </c>
      <c r="J18" s="89">
        <f t="shared" si="22"/>
        <v>6500</v>
      </c>
      <c r="K18" s="89">
        <f t="shared" si="22"/>
        <v>6500</v>
      </c>
      <c r="L18" s="89">
        <f t="shared" si="22"/>
        <v>6500</v>
      </c>
      <c r="M18" s="89">
        <f t="shared" si="22"/>
        <v>6500</v>
      </c>
      <c r="N18" s="89">
        <f t="shared" si="22"/>
        <v>6500</v>
      </c>
      <c r="O18" s="89">
        <f t="shared" si="22"/>
        <v>6500</v>
      </c>
      <c r="P18" s="19">
        <f t="shared" si="23"/>
        <v>78000</v>
      </c>
      <c r="Q18" s="37">
        <v>60000</v>
      </c>
      <c r="R18" s="38">
        <v>1</v>
      </c>
      <c r="S18" s="17">
        <f t="shared" si="24"/>
        <v>6500</v>
      </c>
      <c r="T18" s="17">
        <f t="shared" si="24"/>
        <v>6500</v>
      </c>
      <c r="U18" s="17">
        <f t="shared" si="24"/>
        <v>6500</v>
      </c>
      <c r="V18" s="17">
        <f t="shared" si="24"/>
        <v>6500</v>
      </c>
      <c r="W18" s="17">
        <f t="shared" si="24"/>
        <v>6500</v>
      </c>
      <c r="X18" s="17">
        <f t="shared" si="24"/>
        <v>6500</v>
      </c>
      <c r="Y18" s="17">
        <f t="shared" si="24"/>
        <v>6500</v>
      </c>
      <c r="Z18" s="17">
        <f t="shared" si="24"/>
        <v>6500</v>
      </c>
      <c r="AA18" s="17">
        <f t="shared" si="24"/>
        <v>6500</v>
      </c>
      <c r="AB18" s="17">
        <f t="shared" si="24"/>
        <v>6500</v>
      </c>
      <c r="AC18" s="17">
        <f t="shared" si="24"/>
        <v>6500</v>
      </c>
      <c r="AD18" s="17">
        <f t="shared" si="24"/>
        <v>6500</v>
      </c>
      <c r="AE18" s="19">
        <f t="shared" si="25"/>
        <v>78000</v>
      </c>
      <c r="AF18" s="37">
        <v>60000</v>
      </c>
      <c r="AG18" s="38">
        <v>1</v>
      </c>
      <c r="AH18" s="43">
        <f t="shared" si="26"/>
        <v>6500</v>
      </c>
      <c r="AI18" s="43">
        <f t="shared" si="26"/>
        <v>6500</v>
      </c>
      <c r="AJ18" s="43">
        <f t="shared" si="26"/>
        <v>6500</v>
      </c>
      <c r="AK18" s="43">
        <f t="shared" si="26"/>
        <v>6500</v>
      </c>
      <c r="AL18" s="43">
        <f t="shared" si="26"/>
        <v>6500</v>
      </c>
      <c r="AM18" s="43">
        <f t="shared" si="26"/>
        <v>6500</v>
      </c>
      <c r="AN18" s="43">
        <f t="shared" si="26"/>
        <v>6500</v>
      </c>
      <c r="AO18" s="43">
        <f t="shared" si="26"/>
        <v>6500</v>
      </c>
      <c r="AP18" s="43">
        <f t="shared" si="26"/>
        <v>6500</v>
      </c>
      <c r="AQ18" s="43">
        <f t="shared" si="26"/>
        <v>6500</v>
      </c>
      <c r="AR18" s="43">
        <f t="shared" si="26"/>
        <v>6500</v>
      </c>
      <c r="AS18" s="43">
        <f t="shared" si="26"/>
        <v>6500</v>
      </c>
      <c r="AT18" s="19">
        <f t="shared" si="27"/>
        <v>78000</v>
      </c>
    </row>
    <row r="19" spans="1:46" ht="15.75">
      <c r="A19" s="110" t="s">
        <v>106</v>
      </c>
      <c r="B19" s="40">
        <v>60000</v>
      </c>
      <c r="C19" s="41">
        <v>1</v>
      </c>
      <c r="D19" s="89">
        <f t="shared" si="22"/>
        <v>6500</v>
      </c>
      <c r="E19" s="89">
        <f t="shared" si="22"/>
        <v>6500</v>
      </c>
      <c r="F19" s="89">
        <f t="shared" si="22"/>
        <v>6500</v>
      </c>
      <c r="G19" s="89">
        <f t="shared" si="22"/>
        <v>6500</v>
      </c>
      <c r="H19" s="89">
        <f t="shared" si="22"/>
        <v>6500</v>
      </c>
      <c r="I19" s="89">
        <f t="shared" si="22"/>
        <v>6500</v>
      </c>
      <c r="J19" s="89">
        <f t="shared" si="22"/>
        <v>6500</v>
      </c>
      <c r="K19" s="89">
        <f t="shared" si="22"/>
        <v>6500</v>
      </c>
      <c r="L19" s="89">
        <f t="shared" si="22"/>
        <v>6500</v>
      </c>
      <c r="M19" s="89">
        <f t="shared" si="22"/>
        <v>6500</v>
      </c>
      <c r="N19" s="89">
        <f t="shared" si="22"/>
        <v>6500</v>
      </c>
      <c r="O19" s="89">
        <f t="shared" si="22"/>
        <v>6500</v>
      </c>
      <c r="P19" s="19">
        <f t="shared" si="23"/>
        <v>78000</v>
      </c>
      <c r="Q19" s="37">
        <v>60000</v>
      </c>
      <c r="R19" s="38">
        <v>1</v>
      </c>
      <c r="S19" s="17">
        <f t="shared" si="24"/>
        <v>6500</v>
      </c>
      <c r="T19" s="17">
        <f t="shared" si="24"/>
        <v>6500</v>
      </c>
      <c r="U19" s="17">
        <f t="shared" si="24"/>
        <v>6500</v>
      </c>
      <c r="V19" s="17">
        <f t="shared" si="24"/>
        <v>6500</v>
      </c>
      <c r="W19" s="17">
        <f t="shared" si="24"/>
        <v>6500</v>
      </c>
      <c r="X19" s="17">
        <f t="shared" si="24"/>
        <v>6500</v>
      </c>
      <c r="Y19" s="17">
        <f t="shared" si="24"/>
        <v>6500</v>
      </c>
      <c r="Z19" s="17">
        <f t="shared" si="24"/>
        <v>6500</v>
      </c>
      <c r="AA19" s="17">
        <f t="shared" si="24"/>
        <v>6500</v>
      </c>
      <c r="AB19" s="17">
        <f t="shared" si="24"/>
        <v>6500</v>
      </c>
      <c r="AC19" s="17">
        <f t="shared" si="24"/>
        <v>6500</v>
      </c>
      <c r="AD19" s="17">
        <f t="shared" si="24"/>
        <v>6500</v>
      </c>
      <c r="AE19" s="19">
        <f t="shared" si="25"/>
        <v>78000</v>
      </c>
      <c r="AF19" s="37">
        <v>60000</v>
      </c>
      <c r="AG19" s="38">
        <v>1</v>
      </c>
      <c r="AH19" s="43">
        <f t="shared" si="26"/>
        <v>6500</v>
      </c>
      <c r="AI19" s="43">
        <f t="shared" si="26"/>
        <v>6500</v>
      </c>
      <c r="AJ19" s="43">
        <f t="shared" si="26"/>
        <v>6500</v>
      </c>
      <c r="AK19" s="43">
        <f t="shared" si="26"/>
        <v>6500</v>
      </c>
      <c r="AL19" s="43">
        <f t="shared" si="26"/>
        <v>6500</v>
      </c>
      <c r="AM19" s="43">
        <f t="shared" si="26"/>
        <v>6500</v>
      </c>
      <c r="AN19" s="43">
        <f t="shared" si="26"/>
        <v>6500</v>
      </c>
      <c r="AO19" s="43">
        <f t="shared" si="26"/>
        <v>6500</v>
      </c>
      <c r="AP19" s="43">
        <f t="shared" si="26"/>
        <v>6500</v>
      </c>
      <c r="AQ19" s="43">
        <f t="shared" si="26"/>
        <v>6500</v>
      </c>
      <c r="AR19" s="43">
        <f t="shared" si="26"/>
        <v>6500</v>
      </c>
      <c r="AS19" s="43">
        <f t="shared" si="26"/>
        <v>6500</v>
      </c>
      <c r="AT19" s="19">
        <f t="shared" si="27"/>
        <v>78000</v>
      </c>
    </row>
    <row r="20" spans="1:46" ht="15.75">
      <c r="A20" s="110" t="s">
        <v>107</v>
      </c>
      <c r="B20" s="40">
        <v>60000</v>
      </c>
      <c r="C20" s="41">
        <v>1</v>
      </c>
      <c r="D20" s="89">
        <f t="shared" si="22"/>
        <v>6500</v>
      </c>
      <c r="E20" s="89">
        <f t="shared" si="22"/>
        <v>6500</v>
      </c>
      <c r="F20" s="89">
        <f t="shared" si="22"/>
        <v>6500</v>
      </c>
      <c r="G20" s="89">
        <f t="shared" si="22"/>
        <v>6500</v>
      </c>
      <c r="H20" s="89">
        <f t="shared" si="22"/>
        <v>6500</v>
      </c>
      <c r="I20" s="89">
        <f t="shared" si="22"/>
        <v>6500</v>
      </c>
      <c r="J20" s="89">
        <f t="shared" si="22"/>
        <v>6500</v>
      </c>
      <c r="K20" s="89">
        <f t="shared" si="22"/>
        <v>6500</v>
      </c>
      <c r="L20" s="89">
        <f t="shared" si="22"/>
        <v>6500</v>
      </c>
      <c r="M20" s="89">
        <f t="shared" si="22"/>
        <v>6500</v>
      </c>
      <c r="N20" s="89">
        <f t="shared" si="22"/>
        <v>6500</v>
      </c>
      <c r="O20" s="89">
        <f t="shared" si="22"/>
        <v>6500</v>
      </c>
      <c r="P20" s="19">
        <f t="shared" si="23"/>
        <v>78000</v>
      </c>
      <c r="Q20" s="37">
        <v>60000</v>
      </c>
      <c r="R20" s="38">
        <v>1</v>
      </c>
      <c r="S20" s="17">
        <f t="shared" si="24"/>
        <v>6500</v>
      </c>
      <c r="T20" s="17">
        <f t="shared" si="24"/>
        <v>6500</v>
      </c>
      <c r="U20" s="17">
        <f t="shared" si="24"/>
        <v>6500</v>
      </c>
      <c r="V20" s="17">
        <f t="shared" si="24"/>
        <v>6500</v>
      </c>
      <c r="W20" s="17">
        <f t="shared" si="24"/>
        <v>6500</v>
      </c>
      <c r="X20" s="17">
        <f t="shared" si="24"/>
        <v>6500</v>
      </c>
      <c r="Y20" s="17">
        <f t="shared" si="24"/>
        <v>6500</v>
      </c>
      <c r="Z20" s="17">
        <f t="shared" si="24"/>
        <v>6500</v>
      </c>
      <c r="AA20" s="17">
        <f t="shared" si="24"/>
        <v>6500</v>
      </c>
      <c r="AB20" s="17">
        <f t="shared" si="24"/>
        <v>6500</v>
      </c>
      <c r="AC20" s="17">
        <f t="shared" si="24"/>
        <v>6500</v>
      </c>
      <c r="AD20" s="17">
        <f t="shared" si="24"/>
        <v>6500</v>
      </c>
      <c r="AE20" s="19">
        <f t="shared" si="25"/>
        <v>78000</v>
      </c>
      <c r="AF20" s="37">
        <v>60000</v>
      </c>
      <c r="AG20" s="38">
        <v>1</v>
      </c>
      <c r="AH20" s="43">
        <f t="shared" si="26"/>
        <v>6500</v>
      </c>
      <c r="AI20" s="43">
        <f t="shared" si="26"/>
        <v>6500</v>
      </c>
      <c r="AJ20" s="43">
        <f t="shared" si="26"/>
        <v>6500</v>
      </c>
      <c r="AK20" s="43">
        <f t="shared" si="26"/>
        <v>6500</v>
      </c>
      <c r="AL20" s="43">
        <f t="shared" si="26"/>
        <v>6500</v>
      </c>
      <c r="AM20" s="43">
        <f t="shared" si="26"/>
        <v>6500</v>
      </c>
      <c r="AN20" s="43">
        <f t="shared" si="26"/>
        <v>6500</v>
      </c>
      <c r="AO20" s="43">
        <f t="shared" si="26"/>
        <v>6500</v>
      </c>
      <c r="AP20" s="43">
        <f t="shared" si="26"/>
        <v>6500</v>
      </c>
      <c r="AQ20" s="43">
        <f t="shared" si="26"/>
        <v>6500</v>
      </c>
      <c r="AR20" s="43">
        <f t="shared" si="26"/>
        <v>6500</v>
      </c>
      <c r="AS20" s="43">
        <f t="shared" si="26"/>
        <v>6500</v>
      </c>
      <c r="AT20" s="19">
        <f t="shared" si="27"/>
        <v>78000</v>
      </c>
    </row>
    <row r="21" spans="1:46" ht="15.75">
      <c r="A21" s="11" t="s">
        <v>108</v>
      </c>
      <c r="B21" s="40"/>
      <c r="C21" s="41"/>
      <c r="D21" s="43">
        <f t="shared" si="22"/>
        <v>0</v>
      </c>
      <c r="E21" s="43">
        <f t="shared" si="22"/>
        <v>0</v>
      </c>
      <c r="F21" s="43">
        <f t="shared" si="22"/>
        <v>0</v>
      </c>
      <c r="G21" s="43">
        <f t="shared" si="22"/>
        <v>0</v>
      </c>
      <c r="H21" s="43">
        <f t="shared" si="22"/>
        <v>0</v>
      </c>
      <c r="I21" s="43">
        <f t="shared" si="22"/>
        <v>0</v>
      </c>
      <c r="J21" s="43">
        <f t="shared" si="22"/>
        <v>0</v>
      </c>
      <c r="K21" s="43">
        <f t="shared" si="22"/>
        <v>0</v>
      </c>
      <c r="L21" s="43">
        <f t="shared" si="22"/>
        <v>0</v>
      </c>
      <c r="M21" s="43">
        <f t="shared" si="22"/>
        <v>0</v>
      </c>
      <c r="N21" s="43">
        <f t="shared" si="22"/>
        <v>0</v>
      </c>
      <c r="O21" s="43">
        <f t="shared" si="22"/>
        <v>0</v>
      </c>
      <c r="P21" s="19">
        <f t="shared" si="23"/>
        <v>0</v>
      </c>
      <c r="Q21" s="37">
        <v>75000</v>
      </c>
      <c r="R21" s="38">
        <v>0</v>
      </c>
      <c r="S21" s="17">
        <f t="shared" si="24"/>
        <v>0</v>
      </c>
      <c r="T21" s="17">
        <f t="shared" si="24"/>
        <v>0</v>
      </c>
      <c r="U21" s="17">
        <f t="shared" si="24"/>
        <v>0</v>
      </c>
      <c r="V21" s="17">
        <f t="shared" si="24"/>
        <v>0</v>
      </c>
      <c r="W21" s="17">
        <f t="shared" si="24"/>
        <v>0</v>
      </c>
      <c r="X21" s="17">
        <f t="shared" si="24"/>
        <v>0</v>
      </c>
      <c r="Y21" s="17">
        <f t="shared" si="24"/>
        <v>0</v>
      </c>
      <c r="Z21" s="17">
        <f t="shared" si="24"/>
        <v>0</v>
      </c>
      <c r="AA21" s="17">
        <f t="shared" si="24"/>
        <v>0</v>
      </c>
      <c r="AB21" s="17">
        <f t="shared" si="24"/>
        <v>0</v>
      </c>
      <c r="AC21" s="17">
        <f t="shared" si="24"/>
        <v>0</v>
      </c>
      <c r="AD21" s="17">
        <f t="shared" si="24"/>
        <v>0</v>
      </c>
      <c r="AE21" s="19">
        <f t="shared" si="25"/>
        <v>0</v>
      </c>
      <c r="AF21" s="37">
        <v>75000</v>
      </c>
      <c r="AG21" s="38">
        <v>0</v>
      </c>
      <c r="AH21" s="43">
        <f t="shared" si="26"/>
        <v>0</v>
      </c>
      <c r="AI21" s="43">
        <f t="shared" si="26"/>
        <v>0</v>
      </c>
      <c r="AJ21" s="43">
        <f t="shared" si="26"/>
        <v>0</v>
      </c>
      <c r="AK21" s="43">
        <f t="shared" si="26"/>
        <v>0</v>
      </c>
      <c r="AL21" s="43">
        <f t="shared" si="26"/>
        <v>0</v>
      </c>
      <c r="AM21" s="43">
        <f t="shared" si="26"/>
        <v>0</v>
      </c>
      <c r="AN21" s="43">
        <f t="shared" si="26"/>
        <v>0</v>
      </c>
      <c r="AO21" s="43">
        <f t="shared" si="26"/>
        <v>0</v>
      </c>
      <c r="AP21" s="43">
        <f t="shared" si="26"/>
        <v>0</v>
      </c>
      <c r="AQ21" s="43">
        <f t="shared" si="26"/>
        <v>0</v>
      </c>
      <c r="AR21" s="43">
        <f t="shared" si="26"/>
        <v>0</v>
      </c>
      <c r="AS21" s="43">
        <f t="shared" si="26"/>
        <v>0</v>
      </c>
      <c r="AT21" s="19">
        <f t="shared" si="27"/>
        <v>0</v>
      </c>
    </row>
    <row r="22" spans="1:46" ht="15.75">
      <c r="A22" s="11" t="s">
        <v>109</v>
      </c>
      <c r="B22" s="40"/>
      <c r="C22" s="41"/>
      <c r="D22" s="43">
        <f t="shared" si="22"/>
        <v>0</v>
      </c>
      <c r="E22" s="43">
        <f t="shared" si="22"/>
        <v>0</v>
      </c>
      <c r="F22" s="43">
        <f t="shared" si="22"/>
        <v>0</v>
      </c>
      <c r="G22" s="43">
        <f t="shared" si="22"/>
        <v>0</v>
      </c>
      <c r="H22" s="43">
        <f t="shared" si="22"/>
        <v>0</v>
      </c>
      <c r="I22" s="43">
        <f t="shared" si="22"/>
        <v>0</v>
      </c>
      <c r="J22" s="43">
        <f t="shared" si="22"/>
        <v>0</v>
      </c>
      <c r="K22" s="43">
        <f t="shared" si="22"/>
        <v>0</v>
      </c>
      <c r="L22" s="43">
        <f t="shared" si="22"/>
        <v>0</v>
      </c>
      <c r="M22" s="43">
        <f t="shared" si="22"/>
        <v>0</v>
      </c>
      <c r="N22" s="43">
        <f t="shared" si="22"/>
        <v>0</v>
      </c>
      <c r="O22" s="43">
        <f t="shared" si="22"/>
        <v>0</v>
      </c>
      <c r="P22" s="19">
        <f t="shared" si="23"/>
        <v>0</v>
      </c>
      <c r="Q22" s="37">
        <v>75000</v>
      </c>
      <c r="R22" s="38">
        <v>0</v>
      </c>
      <c r="S22" s="17">
        <f t="shared" si="24"/>
        <v>0</v>
      </c>
      <c r="T22" s="17">
        <f t="shared" si="24"/>
        <v>0</v>
      </c>
      <c r="U22" s="17">
        <f t="shared" si="24"/>
        <v>0</v>
      </c>
      <c r="V22" s="17">
        <f t="shared" si="24"/>
        <v>0</v>
      </c>
      <c r="W22" s="17">
        <f t="shared" si="24"/>
        <v>0</v>
      </c>
      <c r="X22" s="17">
        <f t="shared" si="24"/>
        <v>0</v>
      </c>
      <c r="Y22" s="17">
        <f t="shared" si="24"/>
        <v>0</v>
      </c>
      <c r="Z22" s="17">
        <f t="shared" si="24"/>
        <v>0</v>
      </c>
      <c r="AA22" s="17">
        <f t="shared" si="24"/>
        <v>0</v>
      </c>
      <c r="AB22" s="17">
        <f t="shared" si="24"/>
        <v>0</v>
      </c>
      <c r="AC22" s="17">
        <f t="shared" si="24"/>
        <v>0</v>
      </c>
      <c r="AD22" s="17">
        <f t="shared" si="24"/>
        <v>0</v>
      </c>
      <c r="AE22" s="19">
        <f t="shared" si="25"/>
        <v>0</v>
      </c>
      <c r="AF22" s="37">
        <v>75000</v>
      </c>
      <c r="AG22" s="38">
        <v>0</v>
      </c>
      <c r="AH22" s="43">
        <f t="shared" si="26"/>
        <v>0</v>
      </c>
      <c r="AI22" s="43">
        <f t="shared" si="26"/>
        <v>0</v>
      </c>
      <c r="AJ22" s="43">
        <f t="shared" si="26"/>
        <v>0</v>
      </c>
      <c r="AK22" s="43">
        <f t="shared" si="26"/>
        <v>0</v>
      </c>
      <c r="AL22" s="43">
        <f t="shared" si="26"/>
        <v>0</v>
      </c>
      <c r="AM22" s="43">
        <f t="shared" si="26"/>
        <v>0</v>
      </c>
      <c r="AN22" s="43">
        <f t="shared" si="26"/>
        <v>0</v>
      </c>
      <c r="AO22" s="43">
        <f t="shared" si="26"/>
        <v>0</v>
      </c>
      <c r="AP22" s="43">
        <f t="shared" si="26"/>
        <v>0</v>
      </c>
      <c r="AQ22" s="43">
        <f t="shared" si="26"/>
        <v>0</v>
      </c>
      <c r="AR22" s="43">
        <f t="shared" si="26"/>
        <v>0</v>
      </c>
      <c r="AS22" s="43">
        <f t="shared" si="26"/>
        <v>0</v>
      </c>
      <c r="AT22" s="19">
        <f t="shared" si="27"/>
        <v>0</v>
      </c>
    </row>
    <row r="23" spans="1:46" ht="15.75">
      <c r="A23" s="11" t="s">
        <v>110</v>
      </c>
      <c r="B23" s="40"/>
      <c r="C23" s="41"/>
      <c r="D23" s="43">
        <f t="shared" si="22"/>
        <v>0</v>
      </c>
      <c r="E23" s="43">
        <f t="shared" si="22"/>
        <v>0</v>
      </c>
      <c r="F23" s="43">
        <f t="shared" si="22"/>
        <v>0</v>
      </c>
      <c r="G23" s="43">
        <f t="shared" si="22"/>
        <v>0</v>
      </c>
      <c r="H23" s="43">
        <f t="shared" si="22"/>
        <v>0</v>
      </c>
      <c r="I23" s="43">
        <f t="shared" si="22"/>
        <v>0</v>
      </c>
      <c r="J23" s="43">
        <f t="shared" si="22"/>
        <v>0</v>
      </c>
      <c r="K23" s="43">
        <f t="shared" si="22"/>
        <v>0</v>
      </c>
      <c r="L23" s="43">
        <f t="shared" si="22"/>
        <v>0</v>
      </c>
      <c r="M23" s="43">
        <f t="shared" si="22"/>
        <v>0</v>
      </c>
      <c r="N23" s="43">
        <f t="shared" si="22"/>
        <v>0</v>
      </c>
      <c r="O23" s="43">
        <f t="shared" si="22"/>
        <v>0</v>
      </c>
      <c r="P23" s="19">
        <f t="shared" si="23"/>
        <v>0</v>
      </c>
      <c r="Q23" s="37">
        <v>75000</v>
      </c>
      <c r="R23" s="38">
        <v>0</v>
      </c>
      <c r="S23" s="17">
        <f t="shared" si="24"/>
        <v>0</v>
      </c>
      <c r="T23" s="17">
        <f t="shared" si="24"/>
        <v>0</v>
      </c>
      <c r="U23" s="17">
        <f t="shared" si="24"/>
        <v>0</v>
      </c>
      <c r="V23" s="17">
        <f t="shared" si="24"/>
        <v>0</v>
      </c>
      <c r="W23" s="17">
        <f t="shared" si="24"/>
        <v>0</v>
      </c>
      <c r="X23" s="17">
        <f t="shared" si="24"/>
        <v>0</v>
      </c>
      <c r="Y23" s="17">
        <f t="shared" si="24"/>
        <v>0</v>
      </c>
      <c r="Z23" s="17">
        <f t="shared" si="24"/>
        <v>0</v>
      </c>
      <c r="AA23" s="17">
        <f t="shared" si="24"/>
        <v>0</v>
      </c>
      <c r="AB23" s="17">
        <f t="shared" si="24"/>
        <v>0</v>
      </c>
      <c r="AC23" s="17">
        <f t="shared" si="24"/>
        <v>0</v>
      </c>
      <c r="AD23" s="17">
        <f t="shared" si="24"/>
        <v>0</v>
      </c>
      <c r="AE23" s="19">
        <f t="shared" si="25"/>
        <v>0</v>
      </c>
      <c r="AF23" s="37">
        <v>75000</v>
      </c>
      <c r="AG23" s="38">
        <v>0</v>
      </c>
      <c r="AH23" s="43">
        <f t="shared" si="26"/>
        <v>0</v>
      </c>
      <c r="AI23" s="43">
        <f t="shared" si="26"/>
        <v>0</v>
      </c>
      <c r="AJ23" s="43">
        <f t="shared" si="26"/>
        <v>0</v>
      </c>
      <c r="AK23" s="43">
        <f t="shared" si="26"/>
        <v>0</v>
      </c>
      <c r="AL23" s="43">
        <f t="shared" si="26"/>
        <v>0</v>
      </c>
      <c r="AM23" s="43">
        <f t="shared" si="26"/>
        <v>0</v>
      </c>
      <c r="AN23" s="43">
        <f t="shared" si="26"/>
        <v>0</v>
      </c>
      <c r="AO23" s="43">
        <f t="shared" si="26"/>
        <v>0</v>
      </c>
      <c r="AP23" s="43">
        <f t="shared" si="26"/>
        <v>0</v>
      </c>
      <c r="AQ23" s="43">
        <f t="shared" si="26"/>
        <v>0</v>
      </c>
      <c r="AR23" s="43">
        <f t="shared" si="26"/>
        <v>0</v>
      </c>
      <c r="AS23" s="43">
        <f t="shared" si="26"/>
        <v>0</v>
      </c>
      <c r="AT23" s="19">
        <f t="shared" si="27"/>
        <v>0</v>
      </c>
    </row>
    <row r="24" spans="1:46" ht="15.75">
      <c r="A24" s="11" t="s">
        <v>111</v>
      </c>
      <c r="B24" s="40"/>
      <c r="C24" s="41"/>
      <c r="D24" s="43">
        <f t="shared" si="22"/>
        <v>0</v>
      </c>
      <c r="E24" s="43">
        <f t="shared" si="22"/>
        <v>0</v>
      </c>
      <c r="F24" s="43">
        <f t="shared" si="22"/>
        <v>0</v>
      </c>
      <c r="G24" s="43">
        <f t="shared" si="22"/>
        <v>0</v>
      </c>
      <c r="H24" s="43">
        <f t="shared" si="22"/>
        <v>0</v>
      </c>
      <c r="I24" s="43">
        <f t="shared" si="22"/>
        <v>0</v>
      </c>
      <c r="J24" s="43">
        <f t="shared" si="22"/>
        <v>0</v>
      </c>
      <c r="K24" s="43">
        <f t="shared" si="22"/>
        <v>0</v>
      </c>
      <c r="L24" s="43">
        <f t="shared" si="22"/>
        <v>0</v>
      </c>
      <c r="M24" s="43">
        <f t="shared" si="22"/>
        <v>0</v>
      </c>
      <c r="N24" s="43">
        <f t="shared" si="22"/>
        <v>0</v>
      </c>
      <c r="O24" s="43">
        <f t="shared" si="22"/>
        <v>0</v>
      </c>
      <c r="P24" s="19">
        <f t="shared" si="23"/>
        <v>0</v>
      </c>
      <c r="Q24" s="37">
        <v>75000</v>
      </c>
      <c r="R24" s="38">
        <v>0</v>
      </c>
      <c r="S24" s="17">
        <f t="shared" si="24"/>
        <v>0</v>
      </c>
      <c r="T24" s="17">
        <f t="shared" si="24"/>
        <v>0</v>
      </c>
      <c r="U24" s="17">
        <f t="shared" si="24"/>
        <v>0</v>
      </c>
      <c r="V24" s="17">
        <f t="shared" si="24"/>
        <v>0</v>
      </c>
      <c r="W24" s="17">
        <f t="shared" si="24"/>
        <v>0</v>
      </c>
      <c r="X24" s="17">
        <f t="shared" si="24"/>
        <v>0</v>
      </c>
      <c r="Y24" s="17">
        <f t="shared" si="24"/>
        <v>0</v>
      </c>
      <c r="Z24" s="17">
        <f t="shared" si="24"/>
        <v>0</v>
      </c>
      <c r="AA24" s="17">
        <f t="shared" si="24"/>
        <v>0</v>
      </c>
      <c r="AB24" s="17">
        <f t="shared" si="24"/>
        <v>0</v>
      </c>
      <c r="AC24" s="17">
        <f t="shared" si="24"/>
        <v>0</v>
      </c>
      <c r="AD24" s="17">
        <f t="shared" si="24"/>
        <v>0</v>
      </c>
      <c r="AE24" s="19">
        <f t="shared" si="25"/>
        <v>0</v>
      </c>
      <c r="AF24" s="37">
        <v>75000</v>
      </c>
      <c r="AG24" s="38">
        <v>0</v>
      </c>
      <c r="AH24" s="43">
        <f t="shared" si="26"/>
        <v>0</v>
      </c>
      <c r="AI24" s="43">
        <f t="shared" si="26"/>
        <v>0</v>
      </c>
      <c r="AJ24" s="43">
        <f t="shared" si="26"/>
        <v>0</v>
      </c>
      <c r="AK24" s="43">
        <f t="shared" si="26"/>
        <v>0</v>
      </c>
      <c r="AL24" s="43">
        <f t="shared" si="26"/>
        <v>0</v>
      </c>
      <c r="AM24" s="43">
        <f t="shared" si="26"/>
        <v>0</v>
      </c>
      <c r="AN24" s="43">
        <f t="shared" si="26"/>
        <v>0</v>
      </c>
      <c r="AO24" s="43">
        <f t="shared" si="26"/>
        <v>0</v>
      </c>
      <c r="AP24" s="43">
        <f t="shared" si="26"/>
        <v>0</v>
      </c>
      <c r="AQ24" s="43">
        <f t="shared" si="26"/>
        <v>0</v>
      </c>
      <c r="AR24" s="43">
        <f t="shared" si="26"/>
        <v>0</v>
      </c>
      <c r="AS24" s="43">
        <f t="shared" si="26"/>
        <v>0</v>
      </c>
      <c r="AT24" s="19">
        <f t="shared" si="27"/>
        <v>0</v>
      </c>
    </row>
    <row r="25" spans="1:46" ht="15.75">
      <c r="A25" s="11" t="s">
        <v>112</v>
      </c>
      <c r="B25" s="40"/>
      <c r="C25" s="41"/>
      <c r="D25" s="43">
        <f t="shared" si="22"/>
        <v>0</v>
      </c>
      <c r="E25" s="43">
        <f t="shared" si="22"/>
        <v>0</v>
      </c>
      <c r="F25" s="43">
        <f t="shared" si="22"/>
        <v>0</v>
      </c>
      <c r="G25" s="43">
        <f t="shared" si="22"/>
        <v>0</v>
      </c>
      <c r="H25" s="43">
        <f t="shared" si="22"/>
        <v>0</v>
      </c>
      <c r="I25" s="43">
        <f t="shared" si="22"/>
        <v>0</v>
      </c>
      <c r="J25" s="43">
        <f t="shared" si="22"/>
        <v>0</v>
      </c>
      <c r="K25" s="43">
        <f t="shared" si="22"/>
        <v>0</v>
      </c>
      <c r="L25" s="43">
        <f t="shared" si="22"/>
        <v>0</v>
      </c>
      <c r="M25" s="43">
        <f t="shared" si="22"/>
        <v>0</v>
      </c>
      <c r="N25" s="43">
        <f t="shared" si="22"/>
        <v>0</v>
      </c>
      <c r="O25" s="43">
        <f t="shared" si="22"/>
        <v>0</v>
      </c>
      <c r="P25" s="19">
        <f t="shared" si="23"/>
        <v>0</v>
      </c>
      <c r="Q25" s="37">
        <v>75000</v>
      </c>
      <c r="R25" s="38">
        <v>0</v>
      </c>
      <c r="S25" s="17">
        <f t="shared" si="24"/>
        <v>0</v>
      </c>
      <c r="T25" s="17">
        <f t="shared" si="24"/>
        <v>0</v>
      </c>
      <c r="U25" s="17">
        <f t="shared" si="24"/>
        <v>0</v>
      </c>
      <c r="V25" s="17">
        <f t="shared" si="24"/>
        <v>0</v>
      </c>
      <c r="W25" s="17">
        <f t="shared" si="24"/>
        <v>0</v>
      </c>
      <c r="X25" s="17">
        <f t="shared" si="24"/>
        <v>0</v>
      </c>
      <c r="Y25" s="17">
        <f t="shared" si="24"/>
        <v>0</v>
      </c>
      <c r="Z25" s="17">
        <f t="shared" si="24"/>
        <v>0</v>
      </c>
      <c r="AA25" s="17">
        <f t="shared" si="24"/>
        <v>0</v>
      </c>
      <c r="AB25" s="17">
        <f t="shared" si="24"/>
        <v>0</v>
      </c>
      <c r="AC25" s="17">
        <f t="shared" si="24"/>
        <v>0</v>
      </c>
      <c r="AD25" s="17">
        <f t="shared" si="24"/>
        <v>0</v>
      </c>
      <c r="AE25" s="19">
        <f t="shared" si="25"/>
        <v>0</v>
      </c>
      <c r="AF25" s="37">
        <v>75000</v>
      </c>
      <c r="AG25" s="38">
        <v>0</v>
      </c>
      <c r="AH25" s="43">
        <f t="shared" si="26"/>
        <v>0</v>
      </c>
      <c r="AI25" s="43">
        <f t="shared" si="26"/>
        <v>0</v>
      </c>
      <c r="AJ25" s="43">
        <f t="shared" si="26"/>
        <v>0</v>
      </c>
      <c r="AK25" s="43">
        <f t="shared" si="26"/>
        <v>0</v>
      </c>
      <c r="AL25" s="43">
        <f t="shared" si="26"/>
        <v>0</v>
      </c>
      <c r="AM25" s="43">
        <f t="shared" si="26"/>
        <v>0</v>
      </c>
      <c r="AN25" s="43">
        <f t="shared" si="26"/>
        <v>0</v>
      </c>
      <c r="AO25" s="43">
        <f t="shared" si="26"/>
        <v>0</v>
      </c>
      <c r="AP25" s="43">
        <f t="shared" si="26"/>
        <v>0</v>
      </c>
      <c r="AQ25" s="43">
        <f t="shared" si="26"/>
        <v>0</v>
      </c>
      <c r="AR25" s="43">
        <f t="shared" si="26"/>
        <v>0</v>
      </c>
      <c r="AS25" s="43">
        <f t="shared" si="26"/>
        <v>0</v>
      </c>
      <c r="AT25" s="19">
        <f t="shared" si="27"/>
        <v>0</v>
      </c>
    </row>
    <row r="26" spans="1:46" ht="15.75">
      <c r="A26" s="13" t="s">
        <v>113</v>
      </c>
      <c r="B26" s="13"/>
      <c r="C26" s="53">
        <f>SUM(C16:C25)</f>
        <v>5</v>
      </c>
      <c r="D26" s="52">
        <f>SUM(D16:D25)</f>
        <v>32500</v>
      </c>
      <c r="E26" s="52">
        <f t="shared" ref="E26:O26" si="28">SUM(E16:E25)</f>
        <v>32500</v>
      </c>
      <c r="F26" s="52">
        <f t="shared" si="28"/>
        <v>32500</v>
      </c>
      <c r="G26" s="52">
        <f t="shared" si="28"/>
        <v>32500</v>
      </c>
      <c r="H26" s="52">
        <f t="shared" si="28"/>
        <v>32500</v>
      </c>
      <c r="I26" s="52">
        <f t="shared" si="28"/>
        <v>32500</v>
      </c>
      <c r="J26" s="52">
        <f t="shared" si="28"/>
        <v>32500</v>
      </c>
      <c r="K26" s="52">
        <f t="shared" si="28"/>
        <v>32500</v>
      </c>
      <c r="L26" s="52">
        <f t="shared" si="28"/>
        <v>32500</v>
      </c>
      <c r="M26" s="52">
        <f t="shared" si="28"/>
        <v>32500</v>
      </c>
      <c r="N26" s="52">
        <f t="shared" si="28"/>
        <v>32500</v>
      </c>
      <c r="O26" s="52">
        <f t="shared" si="28"/>
        <v>32500</v>
      </c>
      <c r="P26" s="21">
        <f t="shared" si="23"/>
        <v>390000</v>
      </c>
      <c r="Q26" s="13"/>
      <c r="R26" s="53">
        <f>SUM(R16:R25)</f>
        <v>5</v>
      </c>
      <c r="S26" s="52">
        <f>SUM(S16:S25)</f>
        <v>32500</v>
      </c>
      <c r="T26" s="52">
        <f t="shared" ref="T26" si="29">SUM(T16:T25)</f>
        <v>32500</v>
      </c>
      <c r="U26" s="52">
        <f t="shared" ref="U26" si="30">SUM(U16:U25)</f>
        <v>32500</v>
      </c>
      <c r="V26" s="52">
        <f t="shared" ref="V26" si="31">SUM(V16:V25)</f>
        <v>32500</v>
      </c>
      <c r="W26" s="52">
        <f t="shared" ref="W26" si="32">SUM(W16:W25)</f>
        <v>32500</v>
      </c>
      <c r="X26" s="52">
        <f t="shared" ref="X26" si="33">SUM(X16:X25)</f>
        <v>32500</v>
      </c>
      <c r="Y26" s="52">
        <f t="shared" ref="Y26" si="34">SUM(Y16:Y25)</f>
        <v>32500</v>
      </c>
      <c r="Z26" s="52">
        <f t="shared" ref="Z26" si="35">SUM(Z16:Z25)</f>
        <v>32500</v>
      </c>
      <c r="AA26" s="52">
        <f t="shared" ref="AA26" si="36">SUM(AA16:AA25)</f>
        <v>32500</v>
      </c>
      <c r="AB26" s="52">
        <f t="shared" ref="AB26" si="37">SUM(AB16:AB25)</f>
        <v>32500</v>
      </c>
      <c r="AC26" s="52">
        <f t="shared" ref="AC26" si="38">SUM(AC16:AC25)</f>
        <v>32500</v>
      </c>
      <c r="AD26" s="52">
        <f t="shared" ref="AD26" si="39">SUM(AD16:AD25)</f>
        <v>32500</v>
      </c>
      <c r="AE26" s="21">
        <f t="shared" si="25"/>
        <v>390000</v>
      </c>
      <c r="AF26" s="13"/>
      <c r="AG26" s="53">
        <f>SUM(AG16:AG25)</f>
        <v>5</v>
      </c>
      <c r="AH26" s="52">
        <f>SUM(AH16:AH25)</f>
        <v>32500</v>
      </c>
      <c r="AI26" s="52">
        <f t="shared" ref="AI26" si="40">SUM(AI16:AI25)</f>
        <v>32500</v>
      </c>
      <c r="AJ26" s="52">
        <f t="shared" ref="AJ26" si="41">SUM(AJ16:AJ25)</f>
        <v>32500</v>
      </c>
      <c r="AK26" s="52">
        <f t="shared" ref="AK26" si="42">SUM(AK16:AK25)</f>
        <v>32500</v>
      </c>
      <c r="AL26" s="52">
        <f t="shared" ref="AL26" si="43">SUM(AL16:AL25)</f>
        <v>32500</v>
      </c>
      <c r="AM26" s="52">
        <f t="shared" ref="AM26" si="44">SUM(AM16:AM25)</f>
        <v>32500</v>
      </c>
      <c r="AN26" s="52">
        <f t="shared" ref="AN26" si="45">SUM(AN16:AN25)</f>
        <v>32500</v>
      </c>
      <c r="AO26" s="52">
        <f t="shared" ref="AO26" si="46">SUM(AO16:AO25)</f>
        <v>32500</v>
      </c>
      <c r="AP26" s="52">
        <f t="shared" ref="AP26" si="47">SUM(AP16:AP25)</f>
        <v>32500</v>
      </c>
      <c r="AQ26" s="52">
        <f t="shared" ref="AQ26" si="48">SUM(AQ16:AQ25)</f>
        <v>32500</v>
      </c>
      <c r="AR26" s="52">
        <f t="shared" ref="AR26" si="49">SUM(AR16:AR25)</f>
        <v>32500</v>
      </c>
      <c r="AS26" s="52">
        <f t="shared" ref="AS26" si="50">SUM(AS16:AS25)</f>
        <v>32500</v>
      </c>
      <c r="AT26" s="21">
        <f t="shared" si="27"/>
        <v>390000</v>
      </c>
    </row>
    <row r="27" spans="1:46" ht="15.75">
      <c r="A27" s="14" t="s">
        <v>114</v>
      </c>
      <c r="B27" s="14" t="s">
        <v>115</v>
      </c>
      <c r="C27" s="14" t="s">
        <v>102</v>
      </c>
      <c r="D27" s="14"/>
      <c r="E27" s="14"/>
      <c r="F27" s="14"/>
      <c r="G27" s="14"/>
      <c r="H27" s="14"/>
      <c r="I27" s="14"/>
      <c r="J27" s="14"/>
      <c r="K27" s="14"/>
      <c r="L27" s="14"/>
      <c r="M27" s="14"/>
      <c r="N27" s="14"/>
      <c r="O27" s="14"/>
      <c r="P27" s="14"/>
      <c r="Q27" s="14" t="s">
        <v>115</v>
      </c>
      <c r="R27" s="14" t="s">
        <v>102</v>
      </c>
      <c r="S27" s="14"/>
      <c r="T27" s="14"/>
      <c r="U27" s="14"/>
      <c r="V27" s="14"/>
      <c r="W27" s="14"/>
      <c r="X27" s="14"/>
      <c r="Y27" s="14"/>
      <c r="Z27" s="14"/>
      <c r="AA27" s="14"/>
      <c r="AB27" s="14"/>
      <c r="AC27" s="14"/>
      <c r="AD27" s="14"/>
      <c r="AE27" s="14"/>
      <c r="AF27" s="14" t="s">
        <v>115</v>
      </c>
      <c r="AG27" s="14" t="s">
        <v>102</v>
      </c>
      <c r="AH27" s="14"/>
      <c r="AI27" s="14"/>
      <c r="AJ27" s="14"/>
      <c r="AK27" s="14"/>
      <c r="AL27" s="14"/>
      <c r="AM27" s="14"/>
      <c r="AN27" s="14"/>
      <c r="AO27" s="14"/>
      <c r="AP27" s="14"/>
      <c r="AQ27" s="14"/>
      <c r="AR27" s="14"/>
      <c r="AS27" s="14"/>
      <c r="AT27" s="14"/>
    </row>
    <row r="28" spans="1:46" ht="15.75">
      <c r="A28" s="110" t="s">
        <v>116</v>
      </c>
      <c r="B28" s="45">
        <v>15</v>
      </c>
      <c r="C28" s="41">
        <v>1</v>
      </c>
      <c r="D28" s="43">
        <f t="shared" ref="D28:O32" si="51">($C28)*(Avg_Weeks_per_Month*Avg_Hrs_per_Week)*$B28*(1+FICA)</f>
        <v>2798.1199999999994</v>
      </c>
      <c r="E28" s="43">
        <f t="shared" si="51"/>
        <v>2798.1199999999994</v>
      </c>
      <c r="F28" s="43">
        <f t="shared" si="51"/>
        <v>2798.1199999999994</v>
      </c>
      <c r="G28" s="43">
        <f t="shared" si="51"/>
        <v>2798.1199999999994</v>
      </c>
      <c r="H28" s="43">
        <f t="shared" si="51"/>
        <v>2798.1199999999994</v>
      </c>
      <c r="I28" s="43">
        <f t="shared" si="51"/>
        <v>2798.1199999999994</v>
      </c>
      <c r="J28" s="43">
        <f t="shared" si="51"/>
        <v>2798.1199999999994</v>
      </c>
      <c r="K28" s="43">
        <f t="shared" si="51"/>
        <v>2798.1199999999994</v>
      </c>
      <c r="L28" s="43">
        <f t="shared" si="51"/>
        <v>2798.1199999999994</v>
      </c>
      <c r="M28" s="43">
        <f t="shared" si="51"/>
        <v>2798.1199999999994</v>
      </c>
      <c r="N28" s="43">
        <f t="shared" si="51"/>
        <v>2798.1199999999994</v>
      </c>
      <c r="O28" s="43">
        <f t="shared" si="51"/>
        <v>2798.1199999999994</v>
      </c>
      <c r="P28" s="19">
        <f t="shared" ref="P28:P33" si="52">SUM(D28:O28)</f>
        <v>33577.439999999995</v>
      </c>
      <c r="Q28" s="39">
        <v>15</v>
      </c>
      <c r="R28" s="38">
        <v>1</v>
      </c>
      <c r="S28" s="17">
        <f t="shared" ref="S28:AD32" si="53">($Q28)*(Avg_Weeks_per_Month*Avg_Hrs_per_Week)*$R28*(1+FICA)</f>
        <v>2798.1199999999994</v>
      </c>
      <c r="T28" s="17">
        <f t="shared" si="53"/>
        <v>2798.1199999999994</v>
      </c>
      <c r="U28" s="17">
        <f t="shared" si="53"/>
        <v>2798.1199999999994</v>
      </c>
      <c r="V28" s="17">
        <f t="shared" si="53"/>
        <v>2798.1199999999994</v>
      </c>
      <c r="W28" s="17">
        <f t="shared" si="53"/>
        <v>2798.1199999999994</v>
      </c>
      <c r="X28" s="17">
        <f t="shared" si="53"/>
        <v>2798.1199999999994</v>
      </c>
      <c r="Y28" s="17">
        <f t="shared" si="53"/>
        <v>2798.1199999999994</v>
      </c>
      <c r="Z28" s="17">
        <f t="shared" si="53"/>
        <v>2798.1199999999994</v>
      </c>
      <c r="AA28" s="17">
        <f t="shared" si="53"/>
        <v>2798.1199999999994</v>
      </c>
      <c r="AB28" s="17">
        <f t="shared" si="53"/>
        <v>2798.1199999999994</v>
      </c>
      <c r="AC28" s="17">
        <f t="shared" si="53"/>
        <v>2798.1199999999994</v>
      </c>
      <c r="AD28" s="17">
        <f t="shared" si="53"/>
        <v>2798.1199999999994</v>
      </c>
      <c r="AE28" s="19">
        <f t="shared" ref="AE28:AE33" si="54">SUM(S28:AD28)</f>
        <v>33577.439999999995</v>
      </c>
      <c r="AF28" s="39">
        <v>15</v>
      </c>
      <c r="AG28" s="38">
        <v>1</v>
      </c>
      <c r="AH28" s="43">
        <f t="shared" ref="AH28:AS32" si="55">($AF28)*(Avg_Weeks_per_Month*Avg_Hrs_per_Week)*$AG28*(1+FICA)</f>
        <v>2798.1199999999994</v>
      </c>
      <c r="AI28" s="43">
        <f t="shared" si="55"/>
        <v>2798.1199999999994</v>
      </c>
      <c r="AJ28" s="43">
        <f t="shared" si="55"/>
        <v>2798.1199999999994</v>
      </c>
      <c r="AK28" s="43">
        <f t="shared" si="55"/>
        <v>2798.1199999999994</v>
      </c>
      <c r="AL28" s="43">
        <f t="shared" si="55"/>
        <v>2798.1199999999994</v>
      </c>
      <c r="AM28" s="43">
        <f t="shared" si="55"/>
        <v>2798.1199999999994</v>
      </c>
      <c r="AN28" s="43">
        <f t="shared" si="55"/>
        <v>2798.1199999999994</v>
      </c>
      <c r="AO28" s="43">
        <f t="shared" si="55"/>
        <v>2798.1199999999994</v>
      </c>
      <c r="AP28" s="43">
        <f t="shared" si="55"/>
        <v>2798.1199999999994</v>
      </c>
      <c r="AQ28" s="43">
        <f t="shared" si="55"/>
        <v>2798.1199999999994</v>
      </c>
      <c r="AR28" s="43">
        <f t="shared" si="55"/>
        <v>2798.1199999999994</v>
      </c>
      <c r="AS28" s="43">
        <f t="shared" si="55"/>
        <v>2798.1199999999994</v>
      </c>
      <c r="AT28" s="19">
        <f t="shared" ref="AT28:AT33" si="56">SUM(AH28:AS28)</f>
        <v>33577.439999999995</v>
      </c>
    </row>
    <row r="29" spans="1:46" ht="15.75">
      <c r="A29" s="110" t="s">
        <v>117</v>
      </c>
      <c r="B29" s="45">
        <v>15</v>
      </c>
      <c r="C29" s="41">
        <v>1</v>
      </c>
      <c r="D29" s="43">
        <f t="shared" si="51"/>
        <v>2798.1199999999994</v>
      </c>
      <c r="E29" s="43">
        <f t="shared" si="51"/>
        <v>2798.1199999999994</v>
      </c>
      <c r="F29" s="43">
        <f t="shared" si="51"/>
        <v>2798.1199999999994</v>
      </c>
      <c r="G29" s="43">
        <f t="shared" si="51"/>
        <v>2798.1199999999994</v>
      </c>
      <c r="H29" s="43">
        <f t="shared" si="51"/>
        <v>2798.1199999999994</v>
      </c>
      <c r="I29" s="43">
        <f t="shared" si="51"/>
        <v>2798.1199999999994</v>
      </c>
      <c r="J29" s="43">
        <f t="shared" si="51"/>
        <v>2798.1199999999994</v>
      </c>
      <c r="K29" s="43">
        <f t="shared" si="51"/>
        <v>2798.1199999999994</v>
      </c>
      <c r="L29" s="43">
        <f t="shared" si="51"/>
        <v>2798.1199999999994</v>
      </c>
      <c r="M29" s="43">
        <f t="shared" si="51"/>
        <v>2798.1199999999994</v>
      </c>
      <c r="N29" s="43">
        <f t="shared" si="51"/>
        <v>2798.1199999999994</v>
      </c>
      <c r="O29" s="43">
        <f t="shared" si="51"/>
        <v>2798.1199999999994</v>
      </c>
      <c r="P29" s="19">
        <f t="shared" si="52"/>
        <v>33577.439999999995</v>
      </c>
      <c r="Q29" s="39">
        <v>15</v>
      </c>
      <c r="R29" s="38">
        <v>1</v>
      </c>
      <c r="S29" s="17">
        <f t="shared" si="53"/>
        <v>2798.1199999999994</v>
      </c>
      <c r="T29" s="17">
        <f t="shared" si="53"/>
        <v>2798.1199999999994</v>
      </c>
      <c r="U29" s="17">
        <f t="shared" si="53"/>
        <v>2798.1199999999994</v>
      </c>
      <c r="V29" s="17">
        <f t="shared" si="53"/>
        <v>2798.1199999999994</v>
      </c>
      <c r="W29" s="17">
        <f t="shared" si="53"/>
        <v>2798.1199999999994</v>
      </c>
      <c r="X29" s="17">
        <f t="shared" si="53"/>
        <v>2798.1199999999994</v>
      </c>
      <c r="Y29" s="17">
        <f t="shared" si="53"/>
        <v>2798.1199999999994</v>
      </c>
      <c r="Z29" s="17">
        <f t="shared" si="53"/>
        <v>2798.1199999999994</v>
      </c>
      <c r="AA29" s="17">
        <f t="shared" si="53"/>
        <v>2798.1199999999994</v>
      </c>
      <c r="AB29" s="17">
        <f t="shared" si="53"/>
        <v>2798.1199999999994</v>
      </c>
      <c r="AC29" s="17">
        <f t="shared" si="53"/>
        <v>2798.1199999999994</v>
      </c>
      <c r="AD29" s="17">
        <f t="shared" si="53"/>
        <v>2798.1199999999994</v>
      </c>
      <c r="AE29" s="19">
        <f t="shared" si="54"/>
        <v>33577.439999999995</v>
      </c>
      <c r="AF29" s="39">
        <v>15</v>
      </c>
      <c r="AG29" s="38">
        <v>1</v>
      </c>
      <c r="AH29" s="43">
        <f t="shared" si="55"/>
        <v>2798.1199999999994</v>
      </c>
      <c r="AI29" s="43">
        <f t="shared" si="55"/>
        <v>2798.1199999999994</v>
      </c>
      <c r="AJ29" s="43">
        <f t="shared" si="55"/>
        <v>2798.1199999999994</v>
      </c>
      <c r="AK29" s="43">
        <f t="shared" si="55"/>
        <v>2798.1199999999994</v>
      </c>
      <c r="AL29" s="43">
        <f t="shared" si="55"/>
        <v>2798.1199999999994</v>
      </c>
      <c r="AM29" s="43">
        <f t="shared" si="55"/>
        <v>2798.1199999999994</v>
      </c>
      <c r="AN29" s="43">
        <f t="shared" si="55"/>
        <v>2798.1199999999994</v>
      </c>
      <c r="AO29" s="43">
        <f t="shared" si="55"/>
        <v>2798.1199999999994</v>
      </c>
      <c r="AP29" s="43">
        <f t="shared" si="55"/>
        <v>2798.1199999999994</v>
      </c>
      <c r="AQ29" s="43">
        <f t="shared" si="55"/>
        <v>2798.1199999999994</v>
      </c>
      <c r="AR29" s="43">
        <f t="shared" si="55"/>
        <v>2798.1199999999994</v>
      </c>
      <c r="AS29" s="43">
        <f t="shared" si="55"/>
        <v>2798.1199999999994</v>
      </c>
      <c r="AT29" s="19">
        <f t="shared" si="56"/>
        <v>33577.439999999995</v>
      </c>
    </row>
    <row r="30" spans="1:46" ht="15.75">
      <c r="A30" s="11" t="s">
        <v>118</v>
      </c>
      <c r="B30" s="45">
        <v>15</v>
      </c>
      <c r="C30" s="41">
        <v>0</v>
      </c>
      <c r="D30" s="43">
        <f t="shared" si="51"/>
        <v>0</v>
      </c>
      <c r="E30" s="43">
        <f t="shared" si="51"/>
        <v>0</v>
      </c>
      <c r="F30" s="43">
        <f t="shared" si="51"/>
        <v>0</v>
      </c>
      <c r="G30" s="43">
        <f t="shared" si="51"/>
        <v>0</v>
      </c>
      <c r="H30" s="43">
        <f t="shared" si="51"/>
        <v>0</v>
      </c>
      <c r="I30" s="43">
        <f t="shared" si="51"/>
        <v>0</v>
      </c>
      <c r="J30" s="43">
        <f t="shared" si="51"/>
        <v>0</v>
      </c>
      <c r="K30" s="43">
        <f t="shared" si="51"/>
        <v>0</v>
      </c>
      <c r="L30" s="43">
        <f t="shared" si="51"/>
        <v>0</v>
      </c>
      <c r="M30" s="43">
        <f t="shared" si="51"/>
        <v>0</v>
      </c>
      <c r="N30" s="43">
        <f t="shared" si="51"/>
        <v>0</v>
      </c>
      <c r="O30" s="43">
        <f t="shared" si="51"/>
        <v>0</v>
      </c>
      <c r="P30" s="19">
        <f t="shared" si="52"/>
        <v>0</v>
      </c>
      <c r="Q30" s="39">
        <v>15</v>
      </c>
      <c r="R30" s="38"/>
      <c r="S30" s="17">
        <f t="shared" si="53"/>
        <v>0</v>
      </c>
      <c r="T30" s="17">
        <f t="shared" si="53"/>
        <v>0</v>
      </c>
      <c r="U30" s="17">
        <f t="shared" si="53"/>
        <v>0</v>
      </c>
      <c r="V30" s="17">
        <f t="shared" si="53"/>
        <v>0</v>
      </c>
      <c r="W30" s="17">
        <f t="shared" si="53"/>
        <v>0</v>
      </c>
      <c r="X30" s="17">
        <f t="shared" si="53"/>
        <v>0</v>
      </c>
      <c r="Y30" s="17">
        <f t="shared" si="53"/>
        <v>0</v>
      </c>
      <c r="Z30" s="17">
        <f t="shared" si="53"/>
        <v>0</v>
      </c>
      <c r="AA30" s="17">
        <f t="shared" si="53"/>
        <v>0</v>
      </c>
      <c r="AB30" s="17">
        <f t="shared" si="53"/>
        <v>0</v>
      </c>
      <c r="AC30" s="17">
        <f t="shared" si="53"/>
        <v>0</v>
      </c>
      <c r="AD30" s="17">
        <f t="shared" si="53"/>
        <v>0</v>
      </c>
      <c r="AE30" s="19">
        <f t="shared" si="54"/>
        <v>0</v>
      </c>
      <c r="AF30" s="39">
        <v>15</v>
      </c>
      <c r="AG30" s="38">
        <v>0</v>
      </c>
      <c r="AH30" s="43">
        <f t="shared" si="55"/>
        <v>0</v>
      </c>
      <c r="AI30" s="43">
        <f t="shared" si="55"/>
        <v>0</v>
      </c>
      <c r="AJ30" s="43">
        <f t="shared" si="55"/>
        <v>0</v>
      </c>
      <c r="AK30" s="43">
        <f t="shared" si="55"/>
        <v>0</v>
      </c>
      <c r="AL30" s="43">
        <f t="shared" si="55"/>
        <v>0</v>
      </c>
      <c r="AM30" s="43">
        <f t="shared" si="55"/>
        <v>0</v>
      </c>
      <c r="AN30" s="43">
        <f t="shared" si="55"/>
        <v>0</v>
      </c>
      <c r="AO30" s="43">
        <f t="shared" si="55"/>
        <v>0</v>
      </c>
      <c r="AP30" s="43">
        <f t="shared" si="55"/>
        <v>0</v>
      </c>
      <c r="AQ30" s="43">
        <f t="shared" si="55"/>
        <v>0</v>
      </c>
      <c r="AR30" s="43">
        <f t="shared" si="55"/>
        <v>0</v>
      </c>
      <c r="AS30" s="43">
        <f t="shared" si="55"/>
        <v>0</v>
      </c>
      <c r="AT30" s="19">
        <f t="shared" si="56"/>
        <v>0</v>
      </c>
    </row>
    <row r="31" spans="1:46" ht="15.75">
      <c r="A31" s="11" t="s">
        <v>119</v>
      </c>
      <c r="B31" s="45">
        <v>15</v>
      </c>
      <c r="C31" s="41">
        <v>0</v>
      </c>
      <c r="D31" s="43">
        <f t="shared" si="51"/>
        <v>0</v>
      </c>
      <c r="E31" s="43">
        <f t="shared" si="51"/>
        <v>0</v>
      </c>
      <c r="F31" s="43">
        <f t="shared" si="51"/>
        <v>0</v>
      </c>
      <c r="G31" s="43">
        <f t="shared" si="51"/>
        <v>0</v>
      </c>
      <c r="H31" s="43">
        <f t="shared" si="51"/>
        <v>0</v>
      </c>
      <c r="I31" s="43">
        <f t="shared" si="51"/>
        <v>0</v>
      </c>
      <c r="J31" s="43">
        <f t="shared" si="51"/>
        <v>0</v>
      </c>
      <c r="K31" s="43">
        <f t="shared" si="51"/>
        <v>0</v>
      </c>
      <c r="L31" s="43">
        <f t="shared" si="51"/>
        <v>0</v>
      </c>
      <c r="M31" s="43">
        <f t="shared" si="51"/>
        <v>0</v>
      </c>
      <c r="N31" s="43">
        <f t="shared" si="51"/>
        <v>0</v>
      </c>
      <c r="O31" s="43">
        <f t="shared" si="51"/>
        <v>0</v>
      </c>
      <c r="P31" s="19">
        <f t="shared" si="52"/>
        <v>0</v>
      </c>
      <c r="Q31" s="39">
        <v>15</v>
      </c>
      <c r="R31" s="38">
        <v>0</v>
      </c>
      <c r="S31" s="17">
        <f t="shared" si="53"/>
        <v>0</v>
      </c>
      <c r="T31" s="17">
        <f t="shared" si="53"/>
        <v>0</v>
      </c>
      <c r="U31" s="17">
        <f t="shared" si="53"/>
        <v>0</v>
      </c>
      <c r="V31" s="17">
        <f t="shared" si="53"/>
        <v>0</v>
      </c>
      <c r="W31" s="17">
        <f t="shared" si="53"/>
        <v>0</v>
      </c>
      <c r="X31" s="17">
        <f t="shared" si="53"/>
        <v>0</v>
      </c>
      <c r="Y31" s="17">
        <f t="shared" si="53"/>
        <v>0</v>
      </c>
      <c r="Z31" s="17">
        <f t="shared" si="53"/>
        <v>0</v>
      </c>
      <c r="AA31" s="17">
        <f t="shared" si="53"/>
        <v>0</v>
      </c>
      <c r="AB31" s="17">
        <f t="shared" si="53"/>
        <v>0</v>
      </c>
      <c r="AC31" s="17">
        <f t="shared" si="53"/>
        <v>0</v>
      </c>
      <c r="AD31" s="17">
        <f t="shared" si="53"/>
        <v>0</v>
      </c>
      <c r="AE31" s="19">
        <f t="shared" si="54"/>
        <v>0</v>
      </c>
      <c r="AF31" s="39">
        <v>15</v>
      </c>
      <c r="AG31" s="38">
        <v>0</v>
      </c>
      <c r="AH31" s="43">
        <f t="shared" si="55"/>
        <v>0</v>
      </c>
      <c r="AI31" s="43">
        <f t="shared" si="55"/>
        <v>0</v>
      </c>
      <c r="AJ31" s="43">
        <f t="shared" si="55"/>
        <v>0</v>
      </c>
      <c r="AK31" s="43">
        <f t="shared" si="55"/>
        <v>0</v>
      </c>
      <c r="AL31" s="43">
        <f t="shared" si="55"/>
        <v>0</v>
      </c>
      <c r="AM31" s="43">
        <f t="shared" si="55"/>
        <v>0</v>
      </c>
      <c r="AN31" s="43">
        <f t="shared" si="55"/>
        <v>0</v>
      </c>
      <c r="AO31" s="43">
        <f t="shared" si="55"/>
        <v>0</v>
      </c>
      <c r="AP31" s="43">
        <f t="shared" si="55"/>
        <v>0</v>
      </c>
      <c r="AQ31" s="43">
        <f t="shared" si="55"/>
        <v>0</v>
      </c>
      <c r="AR31" s="43">
        <f t="shared" si="55"/>
        <v>0</v>
      </c>
      <c r="AS31" s="43">
        <f t="shared" si="55"/>
        <v>0</v>
      </c>
      <c r="AT31" s="19">
        <f t="shared" si="56"/>
        <v>0</v>
      </c>
    </row>
    <row r="32" spans="1:46" ht="15.75">
      <c r="A32" s="11" t="s">
        <v>120</v>
      </c>
      <c r="B32" s="45">
        <v>15</v>
      </c>
      <c r="C32" s="41">
        <v>0</v>
      </c>
      <c r="D32" s="43">
        <f t="shared" si="51"/>
        <v>0</v>
      </c>
      <c r="E32" s="43">
        <f t="shared" si="51"/>
        <v>0</v>
      </c>
      <c r="F32" s="43">
        <f t="shared" si="51"/>
        <v>0</v>
      </c>
      <c r="G32" s="43">
        <f t="shared" si="51"/>
        <v>0</v>
      </c>
      <c r="H32" s="43">
        <f t="shared" si="51"/>
        <v>0</v>
      </c>
      <c r="I32" s="43">
        <f t="shared" si="51"/>
        <v>0</v>
      </c>
      <c r="J32" s="43">
        <f t="shared" si="51"/>
        <v>0</v>
      </c>
      <c r="K32" s="43">
        <f t="shared" si="51"/>
        <v>0</v>
      </c>
      <c r="L32" s="43">
        <f t="shared" si="51"/>
        <v>0</v>
      </c>
      <c r="M32" s="43">
        <f t="shared" si="51"/>
        <v>0</v>
      </c>
      <c r="N32" s="43">
        <f t="shared" si="51"/>
        <v>0</v>
      </c>
      <c r="O32" s="43">
        <f t="shared" si="51"/>
        <v>0</v>
      </c>
      <c r="P32" s="19">
        <f t="shared" si="52"/>
        <v>0</v>
      </c>
      <c r="Q32" s="39">
        <v>15</v>
      </c>
      <c r="R32" s="38">
        <v>0</v>
      </c>
      <c r="S32" s="17">
        <f t="shared" si="53"/>
        <v>0</v>
      </c>
      <c r="T32" s="17">
        <f t="shared" si="53"/>
        <v>0</v>
      </c>
      <c r="U32" s="17">
        <f t="shared" si="53"/>
        <v>0</v>
      </c>
      <c r="V32" s="17">
        <f t="shared" si="53"/>
        <v>0</v>
      </c>
      <c r="W32" s="17">
        <f t="shared" si="53"/>
        <v>0</v>
      </c>
      <c r="X32" s="17">
        <f t="shared" si="53"/>
        <v>0</v>
      </c>
      <c r="Y32" s="17">
        <f t="shared" si="53"/>
        <v>0</v>
      </c>
      <c r="Z32" s="17">
        <f t="shared" si="53"/>
        <v>0</v>
      </c>
      <c r="AA32" s="17">
        <f t="shared" si="53"/>
        <v>0</v>
      </c>
      <c r="AB32" s="17">
        <f t="shared" si="53"/>
        <v>0</v>
      </c>
      <c r="AC32" s="17">
        <f t="shared" si="53"/>
        <v>0</v>
      </c>
      <c r="AD32" s="17">
        <f t="shared" si="53"/>
        <v>0</v>
      </c>
      <c r="AE32" s="19">
        <f t="shared" si="54"/>
        <v>0</v>
      </c>
      <c r="AF32" s="39">
        <v>15</v>
      </c>
      <c r="AG32" s="38">
        <v>0</v>
      </c>
      <c r="AH32" s="43">
        <f t="shared" si="55"/>
        <v>0</v>
      </c>
      <c r="AI32" s="43">
        <f t="shared" si="55"/>
        <v>0</v>
      </c>
      <c r="AJ32" s="43">
        <f t="shared" si="55"/>
        <v>0</v>
      </c>
      <c r="AK32" s="43">
        <f t="shared" si="55"/>
        <v>0</v>
      </c>
      <c r="AL32" s="43">
        <f t="shared" si="55"/>
        <v>0</v>
      </c>
      <c r="AM32" s="43">
        <f t="shared" si="55"/>
        <v>0</v>
      </c>
      <c r="AN32" s="43">
        <f t="shared" si="55"/>
        <v>0</v>
      </c>
      <c r="AO32" s="43">
        <f t="shared" si="55"/>
        <v>0</v>
      </c>
      <c r="AP32" s="43">
        <f t="shared" si="55"/>
        <v>0</v>
      </c>
      <c r="AQ32" s="43">
        <f t="shared" si="55"/>
        <v>0</v>
      </c>
      <c r="AR32" s="43">
        <f t="shared" si="55"/>
        <v>0</v>
      </c>
      <c r="AS32" s="43">
        <f t="shared" si="55"/>
        <v>0</v>
      </c>
      <c r="AT32" s="19">
        <f t="shared" si="56"/>
        <v>0</v>
      </c>
    </row>
    <row r="33" spans="1:46" ht="15.75">
      <c r="A33" s="13" t="s">
        <v>121</v>
      </c>
      <c r="B33" s="13"/>
      <c r="C33" s="53">
        <f t="shared" ref="C33:O33" si="57">SUM(C28:C32)</f>
        <v>2</v>
      </c>
      <c r="D33" s="52">
        <f t="shared" si="57"/>
        <v>5596.2399999999989</v>
      </c>
      <c r="E33" s="52">
        <f t="shared" si="57"/>
        <v>5596.2399999999989</v>
      </c>
      <c r="F33" s="52">
        <f t="shared" si="57"/>
        <v>5596.2399999999989</v>
      </c>
      <c r="G33" s="52">
        <f t="shared" si="57"/>
        <v>5596.2399999999989</v>
      </c>
      <c r="H33" s="52">
        <f t="shared" si="57"/>
        <v>5596.2399999999989</v>
      </c>
      <c r="I33" s="52">
        <f t="shared" si="57"/>
        <v>5596.2399999999989</v>
      </c>
      <c r="J33" s="52">
        <f t="shared" si="57"/>
        <v>5596.2399999999989</v>
      </c>
      <c r="K33" s="52">
        <f t="shared" si="57"/>
        <v>5596.2399999999989</v>
      </c>
      <c r="L33" s="52">
        <f t="shared" si="57"/>
        <v>5596.2399999999989</v>
      </c>
      <c r="M33" s="52">
        <f t="shared" si="57"/>
        <v>5596.2399999999989</v>
      </c>
      <c r="N33" s="52">
        <f t="shared" si="57"/>
        <v>5596.2399999999989</v>
      </c>
      <c r="O33" s="52">
        <f t="shared" si="57"/>
        <v>5596.2399999999989</v>
      </c>
      <c r="P33" s="21">
        <f t="shared" si="52"/>
        <v>67154.87999999999</v>
      </c>
      <c r="Q33" s="13"/>
      <c r="R33" s="53">
        <f t="shared" ref="R33:AD33" si="58">SUM(R28:R32)</f>
        <v>2</v>
      </c>
      <c r="S33" s="52">
        <f t="shared" si="58"/>
        <v>5596.2399999999989</v>
      </c>
      <c r="T33" s="52">
        <f t="shared" si="58"/>
        <v>5596.2399999999989</v>
      </c>
      <c r="U33" s="52">
        <f t="shared" si="58"/>
        <v>5596.2399999999989</v>
      </c>
      <c r="V33" s="52">
        <f t="shared" si="58"/>
        <v>5596.2399999999989</v>
      </c>
      <c r="W33" s="52">
        <f t="shared" si="58"/>
        <v>5596.2399999999989</v>
      </c>
      <c r="X33" s="52">
        <f t="shared" si="58"/>
        <v>5596.2399999999989</v>
      </c>
      <c r="Y33" s="52">
        <f t="shared" si="58"/>
        <v>5596.2399999999989</v>
      </c>
      <c r="Z33" s="52">
        <f t="shared" si="58"/>
        <v>5596.2399999999989</v>
      </c>
      <c r="AA33" s="52">
        <f t="shared" si="58"/>
        <v>5596.2399999999989</v>
      </c>
      <c r="AB33" s="52">
        <f t="shared" si="58"/>
        <v>5596.2399999999989</v>
      </c>
      <c r="AC33" s="52">
        <f t="shared" si="58"/>
        <v>5596.2399999999989</v>
      </c>
      <c r="AD33" s="52">
        <f t="shared" si="58"/>
        <v>5596.2399999999989</v>
      </c>
      <c r="AE33" s="21">
        <f t="shared" si="54"/>
        <v>67154.87999999999</v>
      </c>
      <c r="AF33" s="13"/>
      <c r="AG33" s="53">
        <f t="shared" ref="AG33:AS33" si="59">SUM(AG28:AG32)</f>
        <v>2</v>
      </c>
      <c r="AH33" s="52">
        <f t="shared" si="59"/>
        <v>5596.2399999999989</v>
      </c>
      <c r="AI33" s="52">
        <f t="shared" si="59"/>
        <v>5596.2399999999989</v>
      </c>
      <c r="AJ33" s="52">
        <f t="shared" si="59"/>
        <v>5596.2399999999989</v>
      </c>
      <c r="AK33" s="52">
        <f t="shared" si="59"/>
        <v>5596.2399999999989</v>
      </c>
      <c r="AL33" s="52">
        <f t="shared" si="59"/>
        <v>5596.2399999999989</v>
      </c>
      <c r="AM33" s="52">
        <f t="shared" si="59"/>
        <v>5596.2399999999989</v>
      </c>
      <c r="AN33" s="52">
        <f t="shared" si="59"/>
        <v>5596.2399999999989</v>
      </c>
      <c r="AO33" s="52">
        <f t="shared" si="59"/>
        <v>5596.2399999999989</v>
      </c>
      <c r="AP33" s="52">
        <f t="shared" si="59"/>
        <v>5596.2399999999989</v>
      </c>
      <c r="AQ33" s="52">
        <f t="shared" si="59"/>
        <v>5596.2399999999989</v>
      </c>
      <c r="AR33" s="52">
        <f t="shared" si="59"/>
        <v>5596.2399999999989</v>
      </c>
      <c r="AS33" s="52">
        <f t="shared" si="59"/>
        <v>5596.2399999999989</v>
      </c>
      <c r="AT33" s="21">
        <f t="shared" si="56"/>
        <v>67154.87999999999</v>
      </c>
    </row>
    <row r="34" spans="1:46" ht="15.75">
      <c r="P34" s="8"/>
      <c r="S34" s="15"/>
      <c r="AE34" s="8"/>
      <c r="AT34" s="8"/>
    </row>
    <row r="35" spans="1:46" ht="15.75">
      <c r="A35" s="14" t="s">
        <v>122</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 r="A36" s="107" t="s">
        <v>123</v>
      </c>
      <c r="B36" s="92"/>
      <c r="C36" s="48"/>
      <c r="D36" s="17">
        <v>500</v>
      </c>
      <c r="E36" s="17">
        <v>100</v>
      </c>
      <c r="F36" s="17">
        <v>100</v>
      </c>
      <c r="G36" s="17">
        <v>100</v>
      </c>
      <c r="H36" s="17">
        <v>100</v>
      </c>
      <c r="I36" s="17">
        <v>100</v>
      </c>
      <c r="J36" s="17">
        <v>100</v>
      </c>
      <c r="K36" s="17">
        <v>100</v>
      </c>
      <c r="L36" s="17">
        <v>100</v>
      </c>
      <c r="M36" s="17">
        <v>100</v>
      </c>
      <c r="N36" s="17">
        <v>100</v>
      </c>
      <c r="O36" s="17">
        <v>100</v>
      </c>
      <c r="P36" s="19">
        <f t="shared" ref="P36:P44" si="60">SUM(D36:O36)</f>
        <v>1600</v>
      </c>
      <c r="Q36" s="48"/>
      <c r="R36" s="48"/>
      <c r="S36" s="17">
        <v>100</v>
      </c>
      <c r="T36" s="17">
        <v>100</v>
      </c>
      <c r="U36" s="17">
        <v>100</v>
      </c>
      <c r="V36" s="17">
        <v>100</v>
      </c>
      <c r="W36" s="17">
        <v>100</v>
      </c>
      <c r="X36" s="17">
        <v>100</v>
      </c>
      <c r="Y36" s="17">
        <v>100</v>
      </c>
      <c r="Z36" s="17">
        <v>100</v>
      </c>
      <c r="AA36" s="17">
        <v>100</v>
      </c>
      <c r="AB36" s="17">
        <v>100</v>
      </c>
      <c r="AC36" s="17">
        <v>100</v>
      </c>
      <c r="AD36" s="17">
        <v>100</v>
      </c>
      <c r="AE36" s="19">
        <f t="shared" ref="AE36:AE45" si="61">SUM(S36:AD36)</f>
        <v>1200</v>
      </c>
      <c r="AF36" s="46"/>
      <c r="AG36" s="46"/>
      <c r="AH36" s="17">
        <v>100</v>
      </c>
      <c r="AI36" s="17">
        <v>100</v>
      </c>
      <c r="AJ36" s="17">
        <v>100</v>
      </c>
      <c r="AK36" s="17">
        <v>100</v>
      </c>
      <c r="AL36" s="17">
        <v>100</v>
      </c>
      <c r="AM36" s="17">
        <v>100</v>
      </c>
      <c r="AN36" s="17">
        <v>100</v>
      </c>
      <c r="AO36" s="17">
        <v>100</v>
      </c>
      <c r="AP36" s="17">
        <v>100</v>
      </c>
      <c r="AQ36" s="17">
        <v>100</v>
      </c>
      <c r="AR36" s="17">
        <v>100</v>
      </c>
      <c r="AS36" s="17">
        <v>100</v>
      </c>
      <c r="AT36" s="19">
        <f t="shared" ref="AT36:AT45" si="62">SUM(AH36:AS36)</f>
        <v>1200</v>
      </c>
    </row>
    <row r="37" spans="1:46" ht="15.75">
      <c r="A37" s="107" t="s">
        <v>124</v>
      </c>
      <c r="B37" s="48"/>
      <c r="C37" s="48"/>
      <c r="D37" s="17">
        <v>250</v>
      </c>
      <c r="E37" s="17">
        <v>250</v>
      </c>
      <c r="F37" s="17">
        <v>250</v>
      </c>
      <c r="G37" s="17">
        <v>250</v>
      </c>
      <c r="H37" s="17">
        <v>250</v>
      </c>
      <c r="I37" s="17">
        <v>250</v>
      </c>
      <c r="J37" s="17">
        <v>250</v>
      </c>
      <c r="K37" s="17">
        <v>250</v>
      </c>
      <c r="L37" s="17">
        <v>250</v>
      </c>
      <c r="M37" s="17">
        <v>250</v>
      </c>
      <c r="N37" s="17">
        <v>250</v>
      </c>
      <c r="O37" s="17">
        <v>250</v>
      </c>
      <c r="P37" s="19">
        <f t="shared" si="60"/>
        <v>3000</v>
      </c>
      <c r="Q37" s="48"/>
      <c r="R37" s="48"/>
      <c r="S37" s="17">
        <v>250</v>
      </c>
      <c r="T37" s="17">
        <v>250</v>
      </c>
      <c r="U37" s="17">
        <v>250</v>
      </c>
      <c r="V37" s="17">
        <v>250</v>
      </c>
      <c r="W37" s="17">
        <v>250</v>
      </c>
      <c r="X37" s="17">
        <v>250</v>
      </c>
      <c r="Y37" s="17">
        <v>250</v>
      </c>
      <c r="Z37" s="17">
        <v>250</v>
      </c>
      <c r="AA37" s="17">
        <v>250</v>
      </c>
      <c r="AB37" s="17">
        <v>250</v>
      </c>
      <c r="AC37" s="17">
        <v>250</v>
      </c>
      <c r="AD37" s="17">
        <v>250</v>
      </c>
      <c r="AE37" s="19">
        <f t="shared" si="61"/>
        <v>3000</v>
      </c>
      <c r="AF37" s="46"/>
      <c r="AG37" s="46"/>
      <c r="AH37" s="17">
        <v>250</v>
      </c>
      <c r="AI37" s="17">
        <v>250</v>
      </c>
      <c r="AJ37" s="17">
        <v>250</v>
      </c>
      <c r="AK37" s="17">
        <v>250</v>
      </c>
      <c r="AL37" s="17">
        <v>250</v>
      </c>
      <c r="AM37" s="17">
        <v>250</v>
      </c>
      <c r="AN37" s="17">
        <v>250</v>
      </c>
      <c r="AO37" s="17">
        <v>250</v>
      </c>
      <c r="AP37" s="17">
        <v>250</v>
      </c>
      <c r="AQ37" s="17">
        <v>250</v>
      </c>
      <c r="AR37" s="17">
        <v>250</v>
      </c>
      <c r="AS37" s="17">
        <v>250</v>
      </c>
      <c r="AT37" s="19">
        <f t="shared" si="62"/>
        <v>3000</v>
      </c>
    </row>
    <row r="38" spans="1:46" ht="15.75">
      <c r="A38" s="107" t="s">
        <v>125</v>
      </c>
      <c r="B38" s="48"/>
      <c r="C38" s="48"/>
      <c r="D38" s="17">
        <v>1000</v>
      </c>
      <c r="E38" s="17">
        <v>0</v>
      </c>
      <c r="F38" s="17">
        <v>0</v>
      </c>
      <c r="G38" s="17">
        <v>1000</v>
      </c>
      <c r="H38" s="17">
        <v>0</v>
      </c>
      <c r="I38" s="17">
        <v>0</v>
      </c>
      <c r="J38" s="17">
        <v>1000</v>
      </c>
      <c r="K38" s="17">
        <v>0</v>
      </c>
      <c r="L38" s="17">
        <v>0</v>
      </c>
      <c r="M38" s="17">
        <v>1000</v>
      </c>
      <c r="N38" s="17">
        <v>0</v>
      </c>
      <c r="O38" s="17">
        <v>0</v>
      </c>
      <c r="P38" s="19">
        <f t="shared" si="60"/>
        <v>4000</v>
      </c>
      <c r="Q38" s="48"/>
      <c r="R38" s="48"/>
      <c r="S38" s="17">
        <v>1000</v>
      </c>
      <c r="T38" s="17">
        <v>0</v>
      </c>
      <c r="U38" s="17">
        <v>0</v>
      </c>
      <c r="V38" s="17">
        <v>1000</v>
      </c>
      <c r="W38" s="17">
        <v>0</v>
      </c>
      <c r="X38" s="17">
        <v>0</v>
      </c>
      <c r="Y38" s="17">
        <v>1000</v>
      </c>
      <c r="Z38" s="17">
        <v>0</v>
      </c>
      <c r="AA38" s="17">
        <v>0</v>
      </c>
      <c r="AB38" s="17">
        <v>1000</v>
      </c>
      <c r="AC38" s="17">
        <v>0</v>
      </c>
      <c r="AD38" s="17">
        <v>0</v>
      </c>
      <c r="AE38" s="19">
        <f t="shared" si="61"/>
        <v>4000</v>
      </c>
      <c r="AF38" s="46"/>
      <c r="AG38" s="46"/>
      <c r="AH38" s="17">
        <v>1000</v>
      </c>
      <c r="AI38" s="17">
        <v>0</v>
      </c>
      <c r="AJ38" s="17">
        <v>0</v>
      </c>
      <c r="AK38" s="17">
        <v>1000</v>
      </c>
      <c r="AL38" s="17">
        <v>0</v>
      </c>
      <c r="AM38" s="17">
        <v>0</v>
      </c>
      <c r="AN38" s="17">
        <v>1000</v>
      </c>
      <c r="AO38" s="17">
        <v>0</v>
      </c>
      <c r="AP38" s="17">
        <v>0</v>
      </c>
      <c r="AQ38" s="17">
        <v>1000</v>
      </c>
      <c r="AR38" s="17">
        <v>0</v>
      </c>
      <c r="AS38" s="17">
        <v>0</v>
      </c>
      <c r="AT38" s="19">
        <f t="shared" si="62"/>
        <v>4000</v>
      </c>
    </row>
    <row r="39" spans="1:46" ht="15.75">
      <c r="A39" s="107" t="s">
        <v>126</v>
      </c>
      <c r="B39" s="48"/>
      <c r="C39" s="48"/>
      <c r="D39" s="17">
        <v>1500</v>
      </c>
      <c r="E39" s="17">
        <v>500</v>
      </c>
      <c r="F39" s="17">
        <v>500</v>
      </c>
      <c r="G39" s="17">
        <v>500</v>
      </c>
      <c r="H39" s="17">
        <v>500</v>
      </c>
      <c r="I39" s="17">
        <v>500</v>
      </c>
      <c r="J39" s="17">
        <v>500</v>
      </c>
      <c r="K39" s="17">
        <v>500</v>
      </c>
      <c r="L39" s="17">
        <v>500</v>
      </c>
      <c r="M39" s="17">
        <v>500</v>
      </c>
      <c r="N39" s="17">
        <v>500</v>
      </c>
      <c r="O39" s="17">
        <v>500</v>
      </c>
      <c r="P39" s="19">
        <f t="shared" si="60"/>
        <v>7000</v>
      </c>
      <c r="Q39" s="48"/>
      <c r="R39" s="48"/>
      <c r="S39" s="17">
        <v>1500</v>
      </c>
      <c r="T39" s="17">
        <v>500</v>
      </c>
      <c r="U39" s="17">
        <v>500</v>
      </c>
      <c r="V39" s="17">
        <v>500</v>
      </c>
      <c r="W39" s="17">
        <v>500</v>
      </c>
      <c r="X39" s="17">
        <v>500</v>
      </c>
      <c r="Y39" s="17">
        <v>500</v>
      </c>
      <c r="Z39" s="17">
        <v>500</v>
      </c>
      <c r="AA39" s="17">
        <v>500</v>
      </c>
      <c r="AB39" s="17">
        <v>500</v>
      </c>
      <c r="AC39" s="17">
        <v>500</v>
      </c>
      <c r="AD39" s="17">
        <v>500</v>
      </c>
      <c r="AE39" s="19">
        <f t="shared" si="61"/>
        <v>7000</v>
      </c>
      <c r="AF39" s="46"/>
      <c r="AG39" s="46"/>
      <c r="AH39" s="17">
        <v>1500</v>
      </c>
      <c r="AI39" s="17">
        <v>500</v>
      </c>
      <c r="AJ39" s="17">
        <v>500</v>
      </c>
      <c r="AK39" s="17">
        <v>500</v>
      </c>
      <c r="AL39" s="17">
        <v>500</v>
      </c>
      <c r="AM39" s="17">
        <v>500</v>
      </c>
      <c r="AN39" s="17">
        <v>500</v>
      </c>
      <c r="AO39" s="17">
        <v>500</v>
      </c>
      <c r="AP39" s="17">
        <v>500</v>
      </c>
      <c r="AQ39" s="17">
        <v>500</v>
      </c>
      <c r="AR39" s="17">
        <v>500</v>
      </c>
      <c r="AS39" s="17">
        <v>500</v>
      </c>
      <c r="AT39" s="19">
        <f t="shared" si="62"/>
        <v>7000</v>
      </c>
    </row>
    <row r="40" spans="1:46" ht="15.75">
      <c r="A40" s="107" t="s">
        <v>127</v>
      </c>
      <c r="B40" s="48"/>
      <c r="C40" s="48"/>
      <c r="D40" s="17">
        <v>1000</v>
      </c>
      <c r="E40" s="17">
        <v>1000</v>
      </c>
      <c r="F40" s="17">
        <v>1000</v>
      </c>
      <c r="G40" s="17">
        <v>1000</v>
      </c>
      <c r="H40" s="17">
        <v>1000</v>
      </c>
      <c r="I40" s="17">
        <v>1000</v>
      </c>
      <c r="J40" s="17">
        <v>1000</v>
      </c>
      <c r="K40" s="17">
        <v>1000</v>
      </c>
      <c r="L40" s="17">
        <v>1000</v>
      </c>
      <c r="M40" s="17">
        <v>1000</v>
      </c>
      <c r="N40" s="17">
        <v>1000</v>
      </c>
      <c r="O40" s="17">
        <v>1000</v>
      </c>
      <c r="P40" s="19">
        <f>SUM(D40:O40)</f>
        <v>12000</v>
      </c>
      <c r="Q40" s="48"/>
      <c r="R40" s="48"/>
      <c r="S40" s="17">
        <v>1000</v>
      </c>
      <c r="T40" s="17">
        <v>0</v>
      </c>
      <c r="U40" s="17">
        <v>1000</v>
      </c>
      <c r="V40" s="17">
        <v>0</v>
      </c>
      <c r="W40" s="17">
        <v>1000</v>
      </c>
      <c r="X40" s="17">
        <v>0</v>
      </c>
      <c r="Y40" s="17">
        <v>1000</v>
      </c>
      <c r="Z40" s="17">
        <v>0</v>
      </c>
      <c r="AA40" s="17">
        <v>1000</v>
      </c>
      <c r="AB40" s="17">
        <v>0</v>
      </c>
      <c r="AC40" s="17">
        <v>1000</v>
      </c>
      <c r="AD40" s="17">
        <v>0</v>
      </c>
      <c r="AE40" s="19">
        <f t="shared" si="61"/>
        <v>6000</v>
      </c>
      <c r="AF40" s="46"/>
      <c r="AG40" s="46"/>
      <c r="AH40" s="17">
        <v>1000</v>
      </c>
      <c r="AI40" s="17">
        <v>0</v>
      </c>
      <c r="AJ40" s="17" t="s">
        <v>128</v>
      </c>
      <c r="AK40" s="17">
        <v>0</v>
      </c>
      <c r="AL40" s="17">
        <v>1000</v>
      </c>
      <c r="AM40" s="17">
        <v>0</v>
      </c>
      <c r="AN40" s="17" t="s">
        <v>128</v>
      </c>
      <c r="AO40" s="17">
        <v>0</v>
      </c>
      <c r="AP40" s="17">
        <v>1000</v>
      </c>
      <c r="AQ40" s="17">
        <v>0</v>
      </c>
      <c r="AR40" s="17" t="s">
        <v>128</v>
      </c>
      <c r="AS40" s="17">
        <v>0</v>
      </c>
      <c r="AT40" s="19">
        <f t="shared" si="62"/>
        <v>3000</v>
      </c>
    </row>
    <row r="41" spans="1:46" ht="15.75">
      <c r="A41" s="107" t="s">
        <v>129</v>
      </c>
      <c r="B41" s="48"/>
      <c r="C41" s="48"/>
      <c r="D41" s="17">
        <v>3000</v>
      </c>
      <c r="E41" s="17">
        <v>0</v>
      </c>
      <c r="F41" s="17">
        <v>0</v>
      </c>
      <c r="G41" s="17">
        <v>0</v>
      </c>
      <c r="H41" s="17">
        <v>0</v>
      </c>
      <c r="I41" s="17">
        <v>0</v>
      </c>
      <c r="J41" s="17">
        <v>0</v>
      </c>
      <c r="K41" s="17">
        <v>0</v>
      </c>
      <c r="L41" s="17">
        <v>0</v>
      </c>
      <c r="M41" s="17">
        <v>0</v>
      </c>
      <c r="N41" s="17">
        <v>0</v>
      </c>
      <c r="O41" s="17">
        <v>0</v>
      </c>
      <c r="P41" s="19">
        <f>SUM(D41:O41)</f>
        <v>3000</v>
      </c>
      <c r="Q41" s="48"/>
      <c r="R41" s="48"/>
      <c r="S41" s="17">
        <v>3000</v>
      </c>
      <c r="T41" s="17">
        <v>0</v>
      </c>
      <c r="U41" s="17">
        <v>0</v>
      </c>
      <c r="V41" s="17">
        <v>0</v>
      </c>
      <c r="W41" s="17">
        <v>0</v>
      </c>
      <c r="X41" s="17">
        <v>0</v>
      </c>
      <c r="Y41" s="17">
        <v>0</v>
      </c>
      <c r="Z41" s="17">
        <v>0</v>
      </c>
      <c r="AA41" s="17">
        <v>0</v>
      </c>
      <c r="AB41" s="17">
        <v>0</v>
      </c>
      <c r="AC41" s="17">
        <v>0</v>
      </c>
      <c r="AD41" s="17">
        <v>0</v>
      </c>
      <c r="AE41" s="19">
        <f t="shared" si="61"/>
        <v>3000</v>
      </c>
      <c r="AF41" s="46"/>
      <c r="AG41" s="46"/>
      <c r="AH41" s="17">
        <v>3000</v>
      </c>
      <c r="AI41" s="17"/>
      <c r="AJ41" s="17"/>
      <c r="AK41" s="17"/>
      <c r="AL41" s="17"/>
      <c r="AM41" s="17"/>
      <c r="AN41" s="17"/>
      <c r="AO41" s="17"/>
      <c r="AP41" s="17"/>
      <c r="AQ41" s="17"/>
      <c r="AR41" s="17"/>
      <c r="AS41" s="17"/>
      <c r="AT41" s="19">
        <f t="shared" si="62"/>
        <v>3000</v>
      </c>
    </row>
    <row r="42" spans="1:46" ht="15.75">
      <c r="A42" s="107" t="s">
        <v>130</v>
      </c>
      <c r="B42" s="48"/>
      <c r="C42" s="48"/>
      <c r="D42" s="17">
        <v>2000</v>
      </c>
      <c r="E42" s="17">
        <v>2000</v>
      </c>
      <c r="F42" s="17">
        <v>2000</v>
      </c>
      <c r="G42" s="17">
        <v>3500</v>
      </c>
      <c r="H42" s="17">
        <v>3500</v>
      </c>
      <c r="I42" s="17">
        <v>3500</v>
      </c>
      <c r="J42" s="17">
        <v>3500</v>
      </c>
      <c r="K42" s="17">
        <v>2000</v>
      </c>
      <c r="L42" s="17">
        <v>2000</v>
      </c>
      <c r="M42" s="17">
        <v>2000</v>
      </c>
      <c r="N42" s="17">
        <v>2000</v>
      </c>
      <c r="O42" s="17">
        <v>2000</v>
      </c>
      <c r="P42" s="19">
        <f t="shared" si="60"/>
        <v>30000</v>
      </c>
      <c r="Q42" s="48"/>
      <c r="R42" s="48"/>
      <c r="S42" s="17">
        <v>2000</v>
      </c>
      <c r="T42" s="17">
        <v>2000</v>
      </c>
      <c r="U42" s="17">
        <v>2000</v>
      </c>
      <c r="V42" s="17">
        <v>3500</v>
      </c>
      <c r="W42" s="17">
        <v>3500</v>
      </c>
      <c r="X42" s="17">
        <v>3500</v>
      </c>
      <c r="Y42" s="17">
        <v>3500</v>
      </c>
      <c r="Z42" s="17">
        <v>2000</v>
      </c>
      <c r="AA42" s="17">
        <v>2000</v>
      </c>
      <c r="AB42" s="17">
        <v>2000</v>
      </c>
      <c r="AC42" s="17">
        <v>2000</v>
      </c>
      <c r="AD42" s="17">
        <v>2000</v>
      </c>
      <c r="AE42" s="19">
        <f t="shared" si="61"/>
        <v>30000</v>
      </c>
      <c r="AF42" s="46"/>
      <c r="AG42" s="46"/>
      <c r="AH42" s="17">
        <v>2000</v>
      </c>
      <c r="AI42" s="17">
        <v>2000</v>
      </c>
      <c r="AJ42" s="17">
        <v>2000</v>
      </c>
      <c r="AK42" s="17">
        <v>3500</v>
      </c>
      <c r="AL42" s="17">
        <v>3500</v>
      </c>
      <c r="AM42" s="17">
        <v>3500</v>
      </c>
      <c r="AN42" s="17">
        <v>3500</v>
      </c>
      <c r="AO42" s="17">
        <v>2000</v>
      </c>
      <c r="AP42" s="17">
        <v>2000</v>
      </c>
      <c r="AQ42" s="17">
        <v>2000</v>
      </c>
      <c r="AR42" s="17">
        <v>2000</v>
      </c>
      <c r="AS42" s="17">
        <v>2000</v>
      </c>
      <c r="AT42" s="19">
        <f t="shared" si="62"/>
        <v>30000</v>
      </c>
    </row>
    <row r="43" spans="1:46" ht="15.75">
      <c r="A43" s="107" t="s">
        <v>131</v>
      </c>
      <c r="B43" s="48"/>
      <c r="C43" s="48"/>
      <c r="D43" s="17">
        <v>0</v>
      </c>
      <c r="E43" s="17">
        <v>0</v>
      </c>
      <c r="F43" s="17">
        <v>0</v>
      </c>
      <c r="G43" s="17">
        <v>0</v>
      </c>
      <c r="H43" s="17">
        <v>0</v>
      </c>
      <c r="I43" s="17">
        <v>0</v>
      </c>
      <c r="J43" s="17">
        <v>0</v>
      </c>
      <c r="K43" s="17">
        <v>0</v>
      </c>
      <c r="L43" s="17">
        <v>0</v>
      </c>
      <c r="M43" s="17">
        <v>0</v>
      </c>
      <c r="N43" s="17">
        <v>0</v>
      </c>
      <c r="O43" s="17">
        <v>0</v>
      </c>
      <c r="P43" s="19">
        <f t="shared" si="60"/>
        <v>0</v>
      </c>
      <c r="Q43" s="48"/>
      <c r="R43" s="48"/>
      <c r="S43" s="17">
        <v>0</v>
      </c>
      <c r="T43" s="17">
        <v>0</v>
      </c>
      <c r="U43" s="17">
        <v>0</v>
      </c>
      <c r="V43" s="17">
        <v>0</v>
      </c>
      <c r="W43" s="17">
        <v>0</v>
      </c>
      <c r="X43" s="17">
        <v>0</v>
      </c>
      <c r="Y43" s="17">
        <v>0</v>
      </c>
      <c r="Z43" s="17">
        <v>0</v>
      </c>
      <c r="AA43" s="17">
        <v>0</v>
      </c>
      <c r="AB43" s="17">
        <v>0</v>
      </c>
      <c r="AC43" s="17">
        <v>0</v>
      </c>
      <c r="AD43" s="17">
        <v>0</v>
      </c>
      <c r="AE43" s="19">
        <f t="shared" si="61"/>
        <v>0</v>
      </c>
      <c r="AF43" s="46"/>
      <c r="AG43" s="46"/>
      <c r="AH43" s="17">
        <v>0</v>
      </c>
      <c r="AI43" s="17">
        <v>0</v>
      </c>
      <c r="AJ43" s="17">
        <v>0</v>
      </c>
      <c r="AK43" s="17">
        <v>0</v>
      </c>
      <c r="AL43" s="17">
        <v>0</v>
      </c>
      <c r="AM43" s="17">
        <v>0</v>
      </c>
      <c r="AN43" s="17">
        <v>0</v>
      </c>
      <c r="AO43" s="17">
        <v>0</v>
      </c>
      <c r="AP43" s="17">
        <v>0</v>
      </c>
      <c r="AQ43" s="17">
        <v>0</v>
      </c>
      <c r="AR43" s="17">
        <v>0</v>
      </c>
      <c r="AS43" s="17">
        <v>0</v>
      </c>
      <c r="AT43" s="19">
        <f t="shared" si="62"/>
        <v>0</v>
      </c>
    </row>
    <row r="44" spans="1:46" ht="15.75">
      <c r="A44" s="107" t="s">
        <v>132</v>
      </c>
      <c r="B44" s="48"/>
      <c r="C44" s="48"/>
      <c r="D44" s="17">
        <v>1000</v>
      </c>
      <c r="E44" s="17"/>
      <c r="F44" s="17"/>
      <c r="G44" s="17">
        <v>1000</v>
      </c>
      <c r="H44" s="17"/>
      <c r="I44" s="17"/>
      <c r="J44" s="17">
        <v>1000</v>
      </c>
      <c r="K44" s="17"/>
      <c r="L44" s="17"/>
      <c r="M44" s="17">
        <v>1000</v>
      </c>
      <c r="N44" s="17"/>
      <c r="O44" s="17"/>
      <c r="P44" s="19">
        <f t="shared" si="60"/>
        <v>4000</v>
      </c>
      <c r="Q44" s="48"/>
      <c r="R44" s="48"/>
      <c r="S44" s="17">
        <v>1000</v>
      </c>
      <c r="T44" s="17"/>
      <c r="U44" s="17"/>
      <c r="V44" s="17">
        <v>1000</v>
      </c>
      <c r="W44" s="17"/>
      <c r="X44" s="17"/>
      <c r="Y44" s="17">
        <v>1000</v>
      </c>
      <c r="Z44" s="17"/>
      <c r="AA44" s="17"/>
      <c r="AB44" s="17">
        <v>1000</v>
      </c>
      <c r="AC44" s="17"/>
      <c r="AD44" s="17"/>
      <c r="AE44" s="19">
        <f t="shared" si="61"/>
        <v>4000</v>
      </c>
      <c r="AF44" s="46"/>
      <c r="AG44" s="46"/>
      <c r="AH44" s="17">
        <v>1000</v>
      </c>
      <c r="AI44" s="17"/>
      <c r="AJ44" s="17"/>
      <c r="AK44" s="17">
        <v>1000</v>
      </c>
      <c r="AL44" s="17"/>
      <c r="AM44" s="17"/>
      <c r="AN44" s="17">
        <v>1000</v>
      </c>
      <c r="AO44" s="17"/>
      <c r="AP44" s="17"/>
      <c r="AQ44" s="17">
        <v>1000</v>
      </c>
      <c r="AR44" s="17"/>
      <c r="AS44" s="17"/>
      <c r="AT44" s="19">
        <f t="shared" si="62"/>
        <v>4000</v>
      </c>
    </row>
    <row r="45" spans="1:46" ht="15.75">
      <c r="A45" s="12" t="s">
        <v>133</v>
      </c>
      <c r="B45" s="48"/>
      <c r="C45" s="48"/>
      <c r="D45" s="81">
        <f t="shared" ref="D45:O45" si="63">SUM(D36:D44)</f>
        <v>10250</v>
      </c>
      <c r="E45" s="81">
        <f t="shared" si="63"/>
        <v>3850</v>
      </c>
      <c r="F45" s="81">
        <f t="shared" si="63"/>
        <v>3850</v>
      </c>
      <c r="G45" s="81">
        <f t="shared" si="63"/>
        <v>7350</v>
      </c>
      <c r="H45" s="81">
        <f t="shared" si="63"/>
        <v>5350</v>
      </c>
      <c r="I45" s="81">
        <f t="shared" si="63"/>
        <v>5350</v>
      </c>
      <c r="J45" s="81">
        <f t="shared" si="63"/>
        <v>7350</v>
      </c>
      <c r="K45" s="81">
        <f t="shared" si="63"/>
        <v>3850</v>
      </c>
      <c r="L45" s="81">
        <f t="shared" si="63"/>
        <v>3850</v>
      </c>
      <c r="M45" s="81">
        <f t="shared" si="63"/>
        <v>5850</v>
      </c>
      <c r="N45" s="81">
        <f t="shared" si="63"/>
        <v>3850</v>
      </c>
      <c r="O45" s="81">
        <f t="shared" si="63"/>
        <v>3850</v>
      </c>
      <c r="P45" s="82">
        <f>SUM(D45:O45)</f>
        <v>64600</v>
      </c>
      <c r="Q45" s="83"/>
      <c r="R45" s="83"/>
      <c r="S45" s="81">
        <f t="shared" ref="S45:AD45" si="64">SUM(S36:S44)</f>
        <v>9850</v>
      </c>
      <c r="T45" s="81">
        <f t="shared" si="64"/>
        <v>2850</v>
      </c>
      <c r="U45" s="81">
        <f t="shared" si="64"/>
        <v>3850</v>
      </c>
      <c r="V45" s="81">
        <f t="shared" si="64"/>
        <v>6350</v>
      </c>
      <c r="W45" s="81">
        <f t="shared" si="64"/>
        <v>5350</v>
      </c>
      <c r="X45" s="81">
        <f t="shared" si="64"/>
        <v>4350</v>
      </c>
      <c r="Y45" s="81">
        <f t="shared" si="64"/>
        <v>7350</v>
      </c>
      <c r="Z45" s="81">
        <f t="shared" si="64"/>
        <v>2850</v>
      </c>
      <c r="AA45" s="81">
        <f t="shared" si="64"/>
        <v>3850</v>
      </c>
      <c r="AB45" s="81">
        <f t="shared" si="64"/>
        <v>4850</v>
      </c>
      <c r="AC45" s="81">
        <f t="shared" si="64"/>
        <v>3850</v>
      </c>
      <c r="AD45" s="81">
        <f t="shared" si="64"/>
        <v>2850</v>
      </c>
      <c r="AE45" s="82">
        <f t="shared" si="61"/>
        <v>58200</v>
      </c>
      <c r="AF45" s="84"/>
      <c r="AG45" s="84"/>
      <c r="AH45" s="81">
        <f t="shared" ref="AH45:AS45" si="65">SUM(AH36:AH44)</f>
        <v>9850</v>
      </c>
      <c r="AI45" s="81">
        <f t="shared" si="65"/>
        <v>2850</v>
      </c>
      <c r="AJ45" s="81">
        <f t="shared" si="65"/>
        <v>2850</v>
      </c>
      <c r="AK45" s="81">
        <f t="shared" si="65"/>
        <v>6350</v>
      </c>
      <c r="AL45" s="81">
        <f t="shared" si="65"/>
        <v>5350</v>
      </c>
      <c r="AM45" s="81">
        <f t="shared" si="65"/>
        <v>4350</v>
      </c>
      <c r="AN45" s="81">
        <f t="shared" si="65"/>
        <v>6350</v>
      </c>
      <c r="AO45" s="81">
        <f t="shared" si="65"/>
        <v>2850</v>
      </c>
      <c r="AP45" s="81">
        <f t="shared" si="65"/>
        <v>3850</v>
      </c>
      <c r="AQ45" s="81">
        <f t="shared" si="65"/>
        <v>4850</v>
      </c>
      <c r="AR45" s="81">
        <f t="shared" si="65"/>
        <v>2850</v>
      </c>
      <c r="AS45" s="81">
        <f t="shared" si="65"/>
        <v>2850</v>
      </c>
      <c r="AT45" s="82">
        <f t="shared" si="62"/>
        <v>55200</v>
      </c>
    </row>
    <row r="46" spans="1:46" ht="15.75">
      <c r="A46" s="14" t="s">
        <v>81</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row>
    <row r="47" spans="1:46" ht="15.75">
      <c r="A47" s="99" t="s">
        <v>134</v>
      </c>
      <c r="B47" s="48"/>
      <c r="C47" s="48"/>
      <c r="D47" s="17">
        <v>0</v>
      </c>
      <c r="E47" s="17">
        <v>0</v>
      </c>
      <c r="F47" s="17">
        <v>0</v>
      </c>
      <c r="G47" s="17">
        <v>0</v>
      </c>
      <c r="H47" s="17">
        <v>0</v>
      </c>
      <c r="I47" s="17">
        <v>0</v>
      </c>
      <c r="J47" s="17">
        <v>0</v>
      </c>
      <c r="K47" s="17">
        <v>0</v>
      </c>
      <c r="L47" s="17">
        <v>0</v>
      </c>
      <c r="M47" s="17">
        <v>0</v>
      </c>
      <c r="N47" s="17">
        <v>0</v>
      </c>
      <c r="O47" s="17">
        <v>0</v>
      </c>
      <c r="P47" s="19">
        <f>SUM(D47:O47)</f>
        <v>0</v>
      </c>
      <c r="Q47" s="48"/>
      <c r="R47" s="48"/>
      <c r="S47" s="17">
        <v>3500</v>
      </c>
      <c r="T47" s="17">
        <v>3500</v>
      </c>
      <c r="U47" s="17">
        <v>3500</v>
      </c>
      <c r="V47" s="17">
        <v>3500</v>
      </c>
      <c r="W47" s="17">
        <v>3500</v>
      </c>
      <c r="X47" s="17">
        <v>3500</v>
      </c>
      <c r="Y47" s="17">
        <v>3500</v>
      </c>
      <c r="Z47" s="17">
        <v>3500</v>
      </c>
      <c r="AA47" s="17">
        <v>3500</v>
      </c>
      <c r="AB47" s="17">
        <v>3500</v>
      </c>
      <c r="AC47" s="17">
        <v>3500</v>
      </c>
      <c r="AD47" s="17">
        <v>3500</v>
      </c>
      <c r="AE47" s="19">
        <f t="shared" ref="AE47:AE52" si="66">SUM(S47:AD47)</f>
        <v>42000</v>
      </c>
      <c r="AF47" s="46"/>
      <c r="AG47" s="46"/>
      <c r="AH47" s="17">
        <v>3500</v>
      </c>
      <c r="AI47" s="17">
        <v>3500</v>
      </c>
      <c r="AJ47" s="17">
        <v>3500</v>
      </c>
      <c r="AK47" s="17">
        <v>3500</v>
      </c>
      <c r="AL47" s="17">
        <v>3500</v>
      </c>
      <c r="AM47" s="17">
        <v>3500</v>
      </c>
      <c r="AN47" s="17">
        <v>3500</v>
      </c>
      <c r="AO47" s="17">
        <v>3500</v>
      </c>
      <c r="AP47" s="17">
        <v>3500</v>
      </c>
      <c r="AQ47" s="17">
        <v>3500</v>
      </c>
      <c r="AR47" s="17">
        <v>3500</v>
      </c>
      <c r="AS47" s="17">
        <v>3500</v>
      </c>
      <c r="AT47" s="19">
        <f t="shared" ref="AT47:AT52" si="67">SUM(AH47:AS47)</f>
        <v>42000</v>
      </c>
    </row>
    <row r="48" spans="1:46" ht="15.75">
      <c r="A48" s="99" t="s">
        <v>135</v>
      </c>
      <c r="B48" s="48"/>
      <c r="C48" s="48"/>
      <c r="D48" s="93">
        <v>150</v>
      </c>
      <c r="E48" s="93">
        <v>150</v>
      </c>
      <c r="F48" s="93">
        <v>150</v>
      </c>
      <c r="G48" s="93">
        <v>150</v>
      </c>
      <c r="H48" s="93">
        <v>150</v>
      </c>
      <c r="I48" s="93">
        <v>150</v>
      </c>
      <c r="J48" s="93">
        <v>150</v>
      </c>
      <c r="K48" s="93">
        <v>150</v>
      </c>
      <c r="L48" s="93">
        <v>150</v>
      </c>
      <c r="M48" s="93">
        <v>150</v>
      </c>
      <c r="N48" s="93">
        <v>150</v>
      </c>
      <c r="O48" s="93">
        <v>150</v>
      </c>
      <c r="P48" s="19">
        <f t="shared" ref="P48:P52" si="68">SUM(D48:O48)</f>
        <v>1800</v>
      </c>
      <c r="Q48" s="48"/>
      <c r="R48" s="48"/>
      <c r="S48" s="17">
        <v>150</v>
      </c>
      <c r="T48" s="17">
        <v>150</v>
      </c>
      <c r="U48" s="17">
        <v>150</v>
      </c>
      <c r="V48" s="17">
        <v>150</v>
      </c>
      <c r="W48" s="17">
        <v>150</v>
      </c>
      <c r="X48" s="17">
        <v>150</v>
      </c>
      <c r="Y48" s="17">
        <v>150</v>
      </c>
      <c r="Z48" s="17">
        <v>150</v>
      </c>
      <c r="AA48" s="17">
        <v>150</v>
      </c>
      <c r="AB48" s="17">
        <v>150</v>
      </c>
      <c r="AC48" s="17">
        <v>150</v>
      </c>
      <c r="AD48" s="17">
        <v>150</v>
      </c>
      <c r="AE48" s="19">
        <f t="shared" si="66"/>
        <v>1800</v>
      </c>
      <c r="AF48" s="46"/>
      <c r="AG48" s="46"/>
      <c r="AH48" s="17">
        <v>150</v>
      </c>
      <c r="AI48" s="17">
        <v>150</v>
      </c>
      <c r="AJ48" s="17">
        <v>150</v>
      </c>
      <c r="AK48" s="17">
        <v>150</v>
      </c>
      <c r="AL48" s="17">
        <v>150</v>
      </c>
      <c r="AM48" s="17">
        <v>150</v>
      </c>
      <c r="AN48" s="17">
        <v>150</v>
      </c>
      <c r="AO48" s="17">
        <v>150</v>
      </c>
      <c r="AP48" s="17">
        <v>150</v>
      </c>
      <c r="AQ48" s="17">
        <v>150</v>
      </c>
      <c r="AR48" s="17">
        <v>150</v>
      </c>
      <c r="AS48" s="17">
        <v>150</v>
      </c>
      <c r="AT48" s="19">
        <f t="shared" si="67"/>
        <v>1800</v>
      </c>
    </row>
    <row r="49" spans="1:46" ht="15.75">
      <c r="A49" s="99" t="s">
        <v>136</v>
      </c>
      <c r="B49" s="48"/>
      <c r="C49" s="48"/>
      <c r="D49" s="17">
        <v>0</v>
      </c>
      <c r="E49" s="17"/>
      <c r="F49" s="17">
        <v>0</v>
      </c>
      <c r="G49" s="17">
        <v>0</v>
      </c>
      <c r="H49" s="17">
        <v>0</v>
      </c>
      <c r="I49" s="17">
        <v>0</v>
      </c>
      <c r="J49" s="17">
        <v>0</v>
      </c>
      <c r="K49" s="17">
        <v>0</v>
      </c>
      <c r="L49" s="17">
        <v>0</v>
      </c>
      <c r="M49" s="17">
        <v>0</v>
      </c>
      <c r="N49" s="17">
        <v>0</v>
      </c>
      <c r="O49" s="17">
        <v>0</v>
      </c>
      <c r="P49" s="19">
        <f t="shared" si="68"/>
        <v>0</v>
      </c>
      <c r="Q49" s="48"/>
      <c r="R49" s="48"/>
      <c r="S49" s="17">
        <v>1000</v>
      </c>
      <c r="T49" s="17"/>
      <c r="U49" s="17"/>
      <c r="V49" s="17"/>
      <c r="W49" s="17"/>
      <c r="X49" s="17"/>
      <c r="Y49" s="17"/>
      <c r="Z49" s="17"/>
      <c r="AA49" s="17"/>
      <c r="AB49" s="17"/>
      <c r="AC49" s="17"/>
      <c r="AD49" s="17"/>
      <c r="AE49" s="19">
        <f t="shared" si="66"/>
        <v>1000</v>
      </c>
      <c r="AF49" s="46"/>
      <c r="AG49" s="46"/>
      <c r="AH49" s="17"/>
      <c r="AI49" s="17"/>
      <c r="AJ49" s="17"/>
      <c r="AK49" s="17"/>
      <c r="AL49" s="17"/>
      <c r="AM49" s="17"/>
      <c r="AN49" s="17"/>
      <c r="AO49" s="17"/>
      <c r="AP49" s="17"/>
      <c r="AQ49" s="17"/>
      <c r="AR49" s="17"/>
      <c r="AS49" s="17"/>
      <c r="AT49" s="19">
        <f t="shared" si="67"/>
        <v>0</v>
      </c>
    </row>
    <row r="50" spans="1:46" ht="15.75">
      <c r="A50" s="99" t="s">
        <v>137</v>
      </c>
      <c r="B50" s="48"/>
      <c r="C50" s="48"/>
      <c r="D50" s="17">
        <v>0</v>
      </c>
      <c r="E50" s="17">
        <v>0</v>
      </c>
      <c r="F50" s="17">
        <v>0</v>
      </c>
      <c r="G50" s="17">
        <v>0</v>
      </c>
      <c r="H50" s="17">
        <v>0</v>
      </c>
      <c r="I50" s="17">
        <v>0</v>
      </c>
      <c r="J50" s="17">
        <v>0</v>
      </c>
      <c r="K50" s="17">
        <v>0</v>
      </c>
      <c r="L50" s="17">
        <v>0</v>
      </c>
      <c r="M50" s="17">
        <v>0</v>
      </c>
      <c r="N50" s="17">
        <v>0</v>
      </c>
      <c r="O50" s="17">
        <v>0</v>
      </c>
      <c r="P50" s="19">
        <f t="shared" si="68"/>
        <v>0</v>
      </c>
      <c r="Q50" s="48"/>
      <c r="R50" s="48"/>
      <c r="S50" s="17">
        <v>100</v>
      </c>
      <c r="T50" s="17">
        <v>100</v>
      </c>
      <c r="U50" s="17">
        <v>100</v>
      </c>
      <c r="V50" s="17">
        <v>100</v>
      </c>
      <c r="W50" s="17">
        <v>100</v>
      </c>
      <c r="X50" s="17">
        <v>100</v>
      </c>
      <c r="Y50" s="17">
        <v>100</v>
      </c>
      <c r="Z50" s="17">
        <v>100</v>
      </c>
      <c r="AA50" s="17">
        <v>100</v>
      </c>
      <c r="AB50" s="17">
        <v>100</v>
      </c>
      <c r="AC50" s="17">
        <v>100</v>
      </c>
      <c r="AD50" s="17">
        <v>100</v>
      </c>
      <c r="AE50" s="19">
        <f t="shared" si="66"/>
        <v>1200</v>
      </c>
      <c r="AF50" s="46"/>
      <c r="AG50" s="46"/>
      <c r="AH50" s="17">
        <v>100</v>
      </c>
      <c r="AI50" s="17">
        <v>100</v>
      </c>
      <c r="AJ50" s="17">
        <v>100</v>
      </c>
      <c r="AK50" s="17">
        <v>100</v>
      </c>
      <c r="AL50" s="17">
        <v>100</v>
      </c>
      <c r="AM50" s="17">
        <v>100</v>
      </c>
      <c r="AN50" s="17">
        <v>100</v>
      </c>
      <c r="AO50" s="17">
        <v>100</v>
      </c>
      <c r="AP50" s="17">
        <v>100</v>
      </c>
      <c r="AQ50" s="17">
        <v>100</v>
      </c>
      <c r="AR50" s="17">
        <v>100</v>
      </c>
      <c r="AS50" s="17">
        <v>100</v>
      </c>
      <c r="AT50" s="19">
        <f t="shared" si="67"/>
        <v>1200</v>
      </c>
    </row>
    <row r="51" spans="1:46" ht="15.75">
      <c r="A51" s="99" t="s">
        <v>138</v>
      </c>
      <c r="B51" s="48"/>
      <c r="C51" s="48"/>
      <c r="D51" s="17"/>
      <c r="E51" s="17"/>
      <c r="F51" s="17"/>
      <c r="G51" s="17"/>
      <c r="H51" s="17"/>
      <c r="I51" s="17"/>
      <c r="J51" s="17"/>
      <c r="K51" s="17"/>
      <c r="L51" s="17"/>
      <c r="M51" s="17"/>
      <c r="N51" s="17"/>
      <c r="O51" s="17"/>
      <c r="P51" s="19">
        <f t="shared" si="68"/>
        <v>0</v>
      </c>
      <c r="Q51" s="48"/>
      <c r="R51" s="48"/>
      <c r="S51" s="17"/>
      <c r="T51" s="17"/>
      <c r="U51" s="17"/>
      <c r="V51" s="17"/>
      <c r="W51" s="17"/>
      <c r="X51" s="17"/>
      <c r="Y51" s="17"/>
      <c r="Z51" s="17"/>
      <c r="AA51" s="17"/>
      <c r="AB51" s="17"/>
      <c r="AC51" s="17"/>
      <c r="AD51" s="17"/>
      <c r="AE51" s="19">
        <f t="shared" si="66"/>
        <v>0</v>
      </c>
      <c r="AF51" s="46"/>
      <c r="AG51" s="46"/>
      <c r="AH51" s="17"/>
      <c r="AI51" s="17"/>
      <c r="AJ51" s="17"/>
      <c r="AK51" s="17"/>
      <c r="AL51" s="17"/>
      <c r="AM51" s="17"/>
      <c r="AN51" s="17"/>
      <c r="AO51" s="17"/>
      <c r="AP51" s="17"/>
      <c r="AQ51" s="17"/>
      <c r="AR51" s="17"/>
      <c r="AS51" s="17"/>
      <c r="AT51" s="19">
        <f t="shared" si="67"/>
        <v>0</v>
      </c>
    </row>
    <row r="52" spans="1:46" ht="15.75">
      <c r="A52" s="100" t="s">
        <v>139</v>
      </c>
      <c r="B52" s="48"/>
      <c r="C52" s="48"/>
      <c r="D52" s="52">
        <f>SUM(D47:D51)</f>
        <v>150</v>
      </c>
      <c r="E52" s="52">
        <f t="shared" ref="E52:O52" si="69">SUM(E47:E51)</f>
        <v>150</v>
      </c>
      <c r="F52" s="52">
        <f t="shared" si="69"/>
        <v>150</v>
      </c>
      <c r="G52" s="52">
        <f t="shared" si="69"/>
        <v>150</v>
      </c>
      <c r="H52" s="52">
        <f t="shared" si="69"/>
        <v>150</v>
      </c>
      <c r="I52" s="52">
        <f t="shared" si="69"/>
        <v>150</v>
      </c>
      <c r="J52" s="52">
        <f t="shared" si="69"/>
        <v>150</v>
      </c>
      <c r="K52" s="52">
        <f t="shared" si="69"/>
        <v>150</v>
      </c>
      <c r="L52" s="52">
        <f t="shared" si="69"/>
        <v>150</v>
      </c>
      <c r="M52" s="52">
        <f t="shared" si="69"/>
        <v>150</v>
      </c>
      <c r="N52" s="52">
        <f t="shared" si="69"/>
        <v>150</v>
      </c>
      <c r="O52" s="52">
        <f t="shared" si="69"/>
        <v>150</v>
      </c>
      <c r="P52" s="82">
        <f t="shared" si="68"/>
        <v>1800</v>
      </c>
      <c r="Q52" s="83"/>
      <c r="R52" s="83"/>
      <c r="S52" s="52">
        <f t="shared" ref="S52:AD52" si="70">SUM(S47:S51)</f>
        <v>4750</v>
      </c>
      <c r="T52" s="52">
        <f t="shared" si="70"/>
        <v>3750</v>
      </c>
      <c r="U52" s="52">
        <f t="shared" si="70"/>
        <v>3750</v>
      </c>
      <c r="V52" s="52">
        <f t="shared" si="70"/>
        <v>3750</v>
      </c>
      <c r="W52" s="52">
        <f t="shared" si="70"/>
        <v>3750</v>
      </c>
      <c r="X52" s="52">
        <f t="shared" si="70"/>
        <v>3750</v>
      </c>
      <c r="Y52" s="52">
        <f t="shared" si="70"/>
        <v>3750</v>
      </c>
      <c r="Z52" s="52">
        <f t="shared" si="70"/>
        <v>3750</v>
      </c>
      <c r="AA52" s="52">
        <f t="shared" si="70"/>
        <v>3750</v>
      </c>
      <c r="AB52" s="52">
        <f t="shared" si="70"/>
        <v>3750</v>
      </c>
      <c r="AC52" s="52">
        <f t="shared" si="70"/>
        <v>3750</v>
      </c>
      <c r="AD52" s="52">
        <f t="shared" si="70"/>
        <v>3750</v>
      </c>
      <c r="AE52" s="82">
        <f t="shared" si="66"/>
        <v>46000</v>
      </c>
      <c r="AF52" s="85"/>
      <c r="AG52" s="85"/>
      <c r="AH52" s="52">
        <f t="shared" ref="AH52:AS52" si="71">SUM(AH47:AH51)</f>
        <v>3750</v>
      </c>
      <c r="AI52" s="52">
        <f t="shared" si="71"/>
        <v>3750</v>
      </c>
      <c r="AJ52" s="52">
        <f t="shared" si="71"/>
        <v>3750</v>
      </c>
      <c r="AK52" s="52">
        <f t="shared" si="71"/>
        <v>3750</v>
      </c>
      <c r="AL52" s="52">
        <f t="shared" si="71"/>
        <v>3750</v>
      </c>
      <c r="AM52" s="52">
        <f t="shared" si="71"/>
        <v>3750</v>
      </c>
      <c r="AN52" s="52">
        <f t="shared" si="71"/>
        <v>3750</v>
      </c>
      <c r="AO52" s="52">
        <f t="shared" si="71"/>
        <v>3750</v>
      </c>
      <c r="AP52" s="52">
        <f t="shared" si="71"/>
        <v>3750</v>
      </c>
      <c r="AQ52" s="52">
        <f t="shared" si="71"/>
        <v>3750</v>
      </c>
      <c r="AR52" s="52">
        <f t="shared" si="71"/>
        <v>3750</v>
      </c>
      <c r="AS52" s="52">
        <f t="shared" si="71"/>
        <v>3750</v>
      </c>
      <c r="AT52" s="82">
        <f t="shared" si="67"/>
        <v>45000</v>
      </c>
    </row>
    <row r="53" spans="1:46" ht="15.75">
      <c r="A53" s="14" t="s">
        <v>140</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row>
    <row r="54" spans="1:46" ht="15.75">
      <c r="A54" s="102" t="s">
        <v>141</v>
      </c>
      <c r="B54" s="48"/>
      <c r="C54" s="48"/>
      <c r="D54" s="17" t="s">
        <v>128</v>
      </c>
      <c r="E54" s="17" t="s">
        <v>128</v>
      </c>
      <c r="F54" s="17" t="s">
        <v>128</v>
      </c>
      <c r="G54" s="17" t="s">
        <v>128</v>
      </c>
      <c r="H54" s="17" t="s">
        <v>128</v>
      </c>
      <c r="I54" s="17" t="s">
        <v>128</v>
      </c>
      <c r="J54" s="17" t="s">
        <v>128</v>
      </c>
      <c r="K54" s="17" t="s">
        <v>128</v>
      </c>
      <c r="L54" s="17" t="s">
        <v>128</v>
      </c>
      <c r="M54" s="17" t="s">
        <v>128</v>
      </c>
      <c r="N54" s="17" t="s">
        <v>128</v>
      </c>
      <c r="O54" s="17" t="s">
        <v>128</v>
      </c>
      <c r="P54" s="19">
        <f t="shared" ref="P54:P59" si="72">SUM(D54:O54)</f>
        <v>0</v>
      </c>
      <c r="Q54" s="48"/>
      <c r="R54" s="48"/>
      <c r="S54" s="17"/>
      <c r="T54" s="17"/>
      <c r="U54" s="17"/>
      <c r="V54" s="17"/>
      <c r="W54" s="17"/>
      <c r="X54" s="17"/>
      <c r="Y54" s="17"/>
      <c r="Z54" s="17"/>
      <c r="AA54" s="17"/>
      <c r="AB54" s="17"/>
      <c r="AC54" s="17"/>
      <c r="AD54" s="17"/>
      <c r="AE54" s="19">
        <f t="shared" ref="AE54:AE59" si="73">SUM(S54:AD54)</f>
        <v>0</v>
      </c>
      <c r="AF54" s="46"/>
      <c r="AG54" s="46"/>
      <c r="AH54" s="17"/>
      <c r="AI54" s="17"/>
      <c r="AJ54" s="17"/>
      <c r="AK54" s="17"/>
      <c r="AL54" s="17"/>
      <c r="AM54" s="17"/>
      <c r="AN54" s="17"/>
      <c r="AO54" s="17"/>
      <c r="AP54" s="17"/>
      <c r="AQ54" s="17"/>
      <c r="AR54" s="17"/>
      <c r="AS54" s="17"/>
      <c r="AT54" s="19">
        <f t="shared" ref="AT54:AT59" si="74">SUM(AH54:AS54)</f>
        <v>0</v>
      </c>
    </row>
    <row r="55" spans="1:46" ht="15.75">
      <c r="A55" s="102" t="s">
        <v>142</v>
      </c>
      <c r="B55" s="48"/>
      <c r="C55" s="48"/>
      <c r="D55" s="17">
        <v>5000</v>
      </c>
      <c r="E55" s="17" t="s">
        <v>128</v>
      </c>
      <c r="F55" s="17" t="s">
        <v>128</v>
      </c>
      <c r="G55" s="17">
        <v>1000</v>
      </c>
      <c r="H55" s="17" t="s">
        <v>128</v>
      </c>
      <c r="I55" s="17" t="s">
        <v>128</v>
      </c>
      <c r="J55" s="17">
        <v>1000</v>
      </c>
      <c r="K55" s="17" t="s">
        <v>128</v>
      </c>
      <c r="L55" s="17" t="s">
        <v>128</v>
      </c>
      <c r="M55" s="17">
        <v>1000</v>
      </c>
      <c r="N55" s="17" t="s">
        <v>128</v>
      </c>
      <c r="O55" s="17" t="s">
        <v>128</v>
      </c>
      <c r="P55" s="19">
        <f t="shared" si="72"/>
        <v>8000</v>
      </c>
      <c r="Q55" s="48"/>
      <c r="R55" s="48"/>
      <c r="S55" s="17">
        <v>10000</v>
      </c>
      <c r="T55" s="17" t="s">
        <v>128</v>
      </c>
      <c r="U55" s="17" t="s">
        <v>128</v>
      </c>
      <c r="V55" s="17">
        <v>1000</v>
      </c>
      <c r="W55" s="17" t="s">
        <v>128</v>
      </c>
      <c r="X55" s="17" t="s">
        <v>128</v>
      </c>
      <c r="Y55" s="17">
        <v>1000</v>
      </c>
      <c r="Z55" s="17" t="s">
        <v>128</v>
      </c>
      <c r="AA55" s="17" t="s">
        <v>128</v>
      </c>
      <c r="AB55" s="17">
        <v>1000</v>
      </c>
      <c r="AC55" s="17" t="s">
        <v>128</v>
      </c>
      <c r="AD55" s="17" t="s">
        <v>128</v>
      </c>
      <c r="AE55" s="19">
        <f t="shared" si="73"/>
        <v>13000</v>
      </c>
      <c r="AF55" s="46"/>
      <c r="AG55" s="46"/>
      <c r="AH55" s="17">
        <v>10000</v>
      </c>
      <c r="AI55" s="17" t="s">
        <v>128</v>
      </c>
      <c r="AJ55" s="17" t="s">
        <v>128</v>
      </c>
      <c r="AK55" s="17">
        <v>1000</v>
      </c>
      <c r="AL55" s="17" t="s">
        <v>128</v>
      </c>
      <c r="AM55" s="17" t="s">
        <v>128</v>
      </c>
      <c r="AN55" s="17">
        <v>1000</v>
      </c>
      <c r="AO55" s="17" t="s">
        <v>128</v>
      </c>
      <c r="AP55" s="17" t="s">
        <v>128</v>
      </c>
      <c r="AQ55" s="17">
        <v>1000</v>
      </c>
      <c r="AR55" s="17" t="s">
        <v>128</v>
      </c>
      <c r="AS55" s="17" t="s">
        <v>128</v>
      </c>
      <c r="AT55" s="19">
        <f t="shared" si="74"/>
        <v>13000</v>
      </c>
    </row>
    <row r="56" spans="1:46" ht="15.75">
      <c r="A56" s="102" t="s">
        <v>143</v>
      </c>
      <c r="B56" s="48"/>
      <c r="C56" s="48"/>
      <c r="D56" s="17">
        <v>1500</v>
      </c>
      <c r="E56" s="17" t="s">
        <v>128</v>
      </c>
      <c r="F56" s="17" t="s">
        <v>128</v>
      </c>
      <c r="G56" s="17">
        <v>1500</v>
      </c>
      <c r="H56" s="17" t="s">
        <v>128</v>
      </c>
      <c r="I56" s="17" t="s">
        <v>128</v>
      </c>
      <c r="J56" s="17">
        <v>1500</v>
      </c>
      <c r="K56" s="17" t="s">
        <v>128</v>
      </c>
      <c r="L56" s="17" t="s">
        <v>128</v>
      </c>
      <c r="M56" s="17">
        <v>1500</v>
      </c>
      <c r="N56" s="17" t="s">
        <v>128</v>
      </c>
      <c r="O56" s="17" t="s">
        <v>128</v>
      </c>
      <c r="P56" s="19">
        <f t="shared" si="72"/>
        <v>6000</v>
      </c>
      <c r="Q56" s="48"/>
      <c r="R56" s="48"/>
      <c r="S56" s="17">
        <v>1500</v>
      </c>
      <c r="T56" s="17"/>
      <c r="U56" s="17"/>
      <c r="V56" s="17">
        <v>1500</v>
      </c>
      <c r="W56" s="17"/>
      <c r="X56" s="17"/>
      <c r="Y56" s="17">
        <v>1500</v>
      </c>
      <c r="Z56" s="17"/>
      <c r="AA56" s="17"/>
      <c r="AB56" s="17">
        <v>1500</v>
      </c>
      <c r="AC56" s="17"/>
      <c r="AD56" s="17"/>
      <c r="AE56" s="19">
        <f t="shared" si="73"/>
        <v>6000</v>
      </c>
      <c r="AF56" s="46"/>
      <c r="AG56" s="46"/>
      <c r="AH56" s="17">
        <v>1500</v>
      </c>
      <c r="AI56" s="17"/>
      <c r="AJ56" s="17"/>
      <c r="AK56" s="17">
        <v>1500</v>
      </c>
      <c r="AL56" s="17"/>
      <c r="AM56" s="17"/>
      <c r="AN56" s="17">
        <v>1500</v>
      </c>
      <c r="AO56" s="17"/>
      <c r="AP56" s="17"/>
      <c r="AQ56" s="17">
        <v>1500</v>
      </c>
      <c r="AR56" s="17"/>
      <c r="AS56" s="17"/>
      <c r="AT56" s="19">
        <f t="shared" si="74"/>
        <v>6000</v>
      </c>
    </row>
    <row r="57" spans="1:46" ht="15.75">
      <c r="A57" s="102" t="s">
        <v>144</v>
      </c>
      <c r="B57" s="48"/>
      <c r="C57" s="48"/>
      <c r="D57" s="17">
        <v>500</v>
      </c>
      <c r="E57" s="17" t="s">
        <v>128</v>
      </c>
      <c r="F57" s="17" t="s">
        <v>128</v>
      </c>
      <c r="G57" s="17">
        <v>500</v>
      </c>
      <c r="H57" s="17" t="s">
        <v>128</v>
      </c>
      <c r="I57" s="17" t="s">
        <v>128</v>
      </c>
      <c r="J57" s="17">
        <v>500</v>
      </c>
      <c r="K57" s="17" t="s">
        <v>128</v>
      </c>
      <c r="L57" s="17" t="s">
        <v>128</v>
      </c>
      <c r="M57" s="17">
        <v>500</v>
      </c>
      <c r="N57" s="17" t="s">
        <v>128</v>
      </c>
      <c r="O57" s="17" t="s">
        <v>128</v>
      </c>
      <c r="P57" s="19">
        <f t="shared" si="72"/>
        <v>2000</v>
      </c>
      <c r="Q57" s="48"/>
      <c r="R57" s="48"/>
      <c r="S57" s="17">
        <v>500</v>
      </c>
      <c r="T57" s="17"/>
      <c r="U57" s="17"/>
      <c r="V57" s="17">
        <v>500</v>
      </c>
      <c r="W57" s="17"/>
      <c r="X57" s="17"/>
      <c r="Y57" s="17">
        <v>500</v>
      </c>
      <c r="Z57" s="17"/>
      <c r="AA57" s="17"/>
      <c r="AB57" s="17">
        <v>500</v>
      </c>
      <c r="AC57" s="17"/>
      <c r="AD57" s="17"/>
      <c r="AE57" s="19">
        <f t="shared" si="73"/>
        <v>2000</v>
      </c>
      <c r="AF57" s="46"/>
      <c r="AG57" s="46"/>
      <c r="AH57" s="17">
        <v>500</v>
      </c>
      <c r="AI57" s="17"/>
      <c r="AJ57" s="17"/>
      <c r="AK57" s="17">
        <v>500</v>
      </c>
      <c r="AL57" s="17"/>
      <c r="AM57" s="17"/>
      <c r="AN57" s="17">
        <v>500</v>
      </c>
      <c r="AO57" s="17"/>
      <c r="AP57" s="17"/>
      <c r="AQ57" s="17">
        <v>500</v>
      </c>
      <c r="AR57" s="17"/>
      <c r="AS57" s="17"/>
      <c r="AT57" s="19">
        <f t="shared" si="74"/>
        <v>2000</v>
      </c>
    </row>
    <row r="58" spans="1:46" ht="15.75">
      <c r="A58" s="102" t="s">
        <v>145</v>
      </c>
      <c r="B58" s="48"/>
      <c r="C58" s="48"/>
      <c r="D58" s="17" t="s">
        <v>128</v>
      </c>
      <c r="E58" s="17" t="s">
        <v>128</v>
      </c>
      <c r="F58" s="17" t="s">
        <v>128</v>
      </c>
      <c r="G58" s="17" t="s">
        <v>128</v>
      </c>
      <c r="H58" s="17" t="s">
        <v>128</v>
      </c>
      <c r="I58" s="17" t="s">
        <v>128</v>
      </c>
      <c r="J58" s="17" t="s">
        <v>128</v>
      </c>
      <c r="K58" s="17" t="s">
        <v>128</v>
      </c>
      <c r="L58" s="17" t="s">
        <v>128</v>
      </c>
      <c r="M58" s="17" t="s">
        <v>128</v>
      </c>
      <c r="N58" s="17" t="s">
        <v>128</v>
      </c>
      <c r="O58" s="17" t="s">
        <v>128</v>
      </c>
      <c r="P58" s="19">
        <f t="shared" si="72"/>
        <v>0</v>
      </c>
      <c r="Q58" s="48"/>
      <c r="R58" s="48"/>
      <c r="S58" s="17"/>
      <c r="T58" s="17"/>
      <c r="U58" s="17"/>
      <c r="V58" s="17"/>
      <c r="W58" s="17"/>
      <c r="X58" s="17"/>
      <c r="Y58" s="17"/>
      <c r="Z58" s="17"/>
      <c r="AA58" s="17"/>
      <c r="AB58" s="17"/>
      <c r="AC58" s="17"/>
      <c r="AD58" s="17"/>
      <c r="AE58" s="19">
        <f t="shared" si="73"/>
        <v>0</v>
      </c>
      <c r="AF58" s="46"/>
      <c r="AG58" s="46"/>
      <c r="AH58" s="17"/>
      <c r="AI58" s="17"/>
      <c r="AJ58" s="17"/>
      <c r="AK58" s="17"/>
      <c r="AL58" s="17"/>
      <c r="AM58" s="17"/>
      <c r="AN58" s="17"/>
      <c r="AO58" s="17"/>
      <c r="AP58" s="17"/>
      <c r="AQ58" s="17"/>
      <c r="AR58" s="17"/>
      <c r="AS58" s="17"/>
      <c r="AT58" s="19">
        <f t="shared" si="74"/>
        <v>0</v>
      </c>
    </row>
    <row r="59" spans="1:46" ht="15.75">
      <c r="A59" s="103" t="s">
        <v>146</v>
      </c>
      <c r="B59" s="48"/>
      <c r="C59" s="48"/>
      <c r="D59" s="52">
        <f t="shared" ref="D59:O59" si="75">SUM(D54:D58)</f>
        <v>7000</v>
      </c>
      <c r="E59" s="52">
        <f t="shared" si="75"/>
        <v>0</v>
      </c>
      <c r="F59" s="52">
        <f t="shared" si="75"/>
        <v>0</v>
      </c>
      <c r="G59" s="52">
        <f t="shared" si="75"/>
        <v>3000</v>
      </c>
      <c r="H59" s="52">
        <f t="shared" si="75"/>
        <v>0</v>
      </c>
      <c r="I59" s="52">
        <f t="shared" si="75"/>
        <v>0</v>
      </c>
      <c r="J59" s="52">
        <f t="shared" si="75"/>
        <v>3000</v>
      </c>
      <c r="K59" s="52">
        <f t="shared" si="75"/>
        <v>0</v>
      </c>
      <c r="L59" s="52">
        <f t="shared" si="75"/>
        <v>0</v>
      </c>
      <c r="M59" s="52">
        <f t="shared" si="75"/>
        <v>3000</v>
      </c>
      <c r="N59" s="52">
        <f t="shared" si="75"/>
        <v>0</v>
      </c>
      <c r="O59" s="52">
        <f t="shared" si="75"/>
        <v>0</v>
      </c>
      <c r="P59" s="82">
        <f t="shared" si="72"/>
        <v>16000</v>
      </c>
      <c r="Q59" s="83"/>
      <c r="R59" s="83"/>
      <c r="S59" s="52">
        <f t="shared" ref="S59:AD59" si="76">SUM(S54:S58)</f>
        <v>12000</v>
      </c>
      <c r="T59" s="52">
        <f t="shared" si="76"/>
        <v>0</v>
      </c>
      <c r="U59" s="52">
        <f t="shared" si="76"/>
        <v>0</v>
      </c>
      <c r="V59" s="52">
        <f t="shared" si="76"/>
        <v>3000</v>
      </c>
      <c r="W59" s="52">
        <f t="shared" si="76"/>
        <v>0</v>
      </c>
      <c r="X59" s="52">
        <f t="shared" si="76"/>
        <v>0</v>
      </c>
      <c r="Y59" s="52">
        <f t="shared" si="76"/>
        <v>3000</v>
      </c>
      <c r="Z59" s="52">
        <f t="shared" si="76"/>
        <v>0</v>
      </c>
      <c r="AA59" s="52">
        <f t="shared" si="76"/>
        <v>0</v>
      </c>
      <c r="AB59" s="52">
        <f t="shared" si="76"/>
        <v>3000</v>
      </c>
      <c r="AC59" s="52">
        <f t="shared" si="76"/>
        <v>0</v>
      </c>
      <c r="AD59" s="52">
        <f t="shared" si="76"/>
        <v>0</v>
      </c>
      <c r="AE59" s="82">
        <f t="shared" si="73"/>
        <v>21000</v>
      </c>
      <c r="AF59" s="85"/>
      <c r="AG59" s="85"/>
      <c r="AH59" s="52">
        <f t="shared" ref="AH59:AS59" si="77">SUM(AH54:AH58)</f>
        <v>12000</v>
      </c>
      <c r="AI59" s="52">
        <f t="shared" si="77"/>
        <v>0</v>
      </c>
      <c r="AJ59" s="52">
        <f t="shared" si="77"/>
        <v>0</v>
      </c>
      <c r="AK59" s="52">
        <f t="shared" si="77"/>
        <v>3000</v>
      </c>
      <c r="AL59" s="52">
        <f t="shared" si="77"/>
        <v>0</v>
      </c>
      <c r="AM59" s="52">
        <f t="shared" si="77"/>
        <v>0</v>
      </c>
      <c r="AN59" s="52">
        <f t="shared" si="77"/>
        <v>3000</v>
      </c>
      <c r="AO59" s="52">
        <f t="shared" si="77"/>
        <v>0</v>
      </c>
      <c r="AP59" s="52">
        <f t="shared" si="77"/>
        <v>0</v>
      </c>
      <c r="AQ59" s="52">
        <f t="shared" si="77"/>
        <v>3000</v>
      </c>
      <c r="AR59" s="52">
        <f t="shared" si="77"/>
        <v>0</v>
      </c>
      <c r="AS59" s="52">
        <f t="shared" si="77"/>
        <v>0</v>
      </c>
      <c r="AT59" s="82">
        <f t="shared" si="74"/>
        <v>21000</v>
      </c>
    </row>
    <row r="60" spans="1:46" ht="15.75">
      <c r="A60" s="14" t="s">
        <v>147</v>
      </c>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row>
    <row r="61" spans="1:46" ht="15.75">
      <c r="A61" s="102" t="s">
        <v>148</v>
      </c>
      <c r="B61" s="48"/>
      <c r="C61" s="48"/>
      <c r="D61" s="17">
        <v>1000</v>
      </c>
      <c r="E61" s="17" t="s">
        <v>128</v>
      </c>
      <c r="F61" s="17" t="s">
        <v>128</v>
      </c>
      <c r="G61" s="17" t="s">
        <v>128</v>
      </c>
      <c r="H61" s="17" t="s">
        <v>128</v>
      </c>
      <c r="I61" s="17" t="s">
        <v>128</v>
      </c>
      <c r="J61" s="17">
        <v>1000</v>
      </c>
      <c r="K61" s="17" t="s">
        <v>128</v>
      </c>
      <c r="L61" s="17" t="s">
        <v>128</v>
      </c>
      <c r="M61" s="17" t="s">
        <v>128</v>
      </c>
      <c r="N61" s="17" t="s">
        <v>128</v>
      </c>
      <c r="O61" s="17" t="s">
        <v>128</v>
      </c>
      <c r="P61" s="19">
        <f t="shared" ref="P61:P62" si="78">SUM(D61:O61)</f>
        <v>2000</v>
      </c>
      <c r="Q61" s="48"/>
      <c r="R61" s="48"/>
      <c r="S61" s="17">
        <v>1000</v>
      </c>
      <c r="T61" s="17" t="s">
        <v>128</v>
      </c>
      <c r="U61" s="17" t="s">
        <v>128</v>
      </c>
      <c r="V61" s="17" t="s">
        <v>128</v>
      </c>
      <c r="W61" s="17" t="s">
        <v>128</v>
      </c>
      <c r="X61" s="17" t="s">
        <v>128</v>
      </c>
      <c r="Y61" s="17">
        <v>1000</v>
      </c>
      <c r="Z61" s="17" t="s">
        <v>128</v>
      </c>
      <c r="AA61" s="17" t="s">
        <v>128</v>
      </c>
      <c r="AB61" s="17" t="s">
        <v>128</v>
      </c>
      <c r="AC61" s="17" t="s">
        <v>128</v>
      </c>
      <c r="AD61" s="17" t="s">
        <v>128</v>
      </c>
      <c r="AE61" s="19">
        <f t="shared" ref="AE61:AE62" si="79">SUM(S61:AD61)</f>
        <v>2000</v>
      </c>
      <c r="AF61" s="46"/>
      <c r="AG61" s="46"/>
      <c r="AH61" s="17">
        <v>1000</v>
      </c>
      <c r="AI61" s="17" t="s">
        <v>128</v>
      </c>
      <c r="AJ61" s="17" t="s">
        <v>128</v>
      </c>
      <c r="AK61" s="17" t="s">
        <v>128</v>
      </c>
      <c r="AL61" s="17" t="s">
        <v>128</v>
      </c>
      <c r="AM61" s="17" t="s">
        <v>128</v>
      </c>
      <c r="AN61" s="17">
        <v>1000</v>
      </c>
      <c r="AO61" s="17" t="s">
        <v>128</v>
      </c>
      <c r="AP61" s="17" t="s">
        <v>128</v>
      </c>
      <c r="AQ61" s="17" t="s">
        <v>128</v>
      </c>
      <c r="AR61" s="17" t="s">
        <v>128</v>
      </c>
      <c r="AS61" s="17" t="s">
        <v>128</v>
      </c>
      <c r="AT61" s="19">
        <f t="shared" ref="AT61:AT62" si="80">SUM(AH61:AS61)</f>
        <v>2000</v>
      </c>
    </row>
    <row r="62" spans="1:46" ht="15.75">
      <c r="A62" s="102" t="s">
        <v>149</v>
      </c>
      <c r="B62" s="48"/>
      <c r="C62" s="48"/>
      <c r="D62" s="17">
        <v>1000</v>
      </c>
      <c r="E62" s="17" t="s">
        <v>128</v>
      </c>
      <c r="F62" s="17" t="s">
        <v>128</v>
      </c>
      <c r="G62" s="17" t="s">
        <v>128</v>
      </c>
      <c r="H62" s="17" t="s">
        <v>128</v>
      </c>
      <c r="I62" s="17" t="s">
        <v>128</v>
      </c>
      <c r="J62" s="17">
        <v>1000</v>
      </c>
      <c r="K62" s="17" t="s">
        <v>128</v>
      </c>
      <c r="L62" s="17" t="s">
        <v>128</v>
      </c>
      <c r="M62" s="17" t="s">
        <v>128</v>
      </c>
      <c r="N62" s="17" t="s">
        <v>128</v>
      </c>
      <c r="O62" s="17" t="s">
        <v>128</v>
      </c>
      <c r="P62" s="19">
        <f t="shared" si="78"/>
        <v>2000</v>
      </c>
      <c r="Q62" s="48"/>
      <c r="R62" s="48"/>
      <c r="S62" s="17">
        <v>1000</v>
      </c>
      <c r="T62" s="17" t="s">
        <v>128</v>
      </c>
      <c r="U62" s="17" t="s">
        <v>128</v>
      </c>
      <c r="V62" s="17" t="s">
        <v>128</v>
      </c>
      <c r="W62" s="17" t="s">
        <v>128</v>
      </c>
      <c r="X62" s="17" t="s">
        <v>128</v>
      </c>
      <c r="Y62" s="17">
        <v>1000</v>
      </c>
      <c r="Z62" s="17" t="s">
        <v>128</v>
      </c>
      <c r="AA62" s="17" t="s">
        <v>128</v>
      </c>
      <c r="AB62" s="17" t="s">
        <v>128</v>
      </c>
      <c r="AC62" s="17" t="s">
        <v>128</v>
      </c>
      <c r="AD62" s="17" t="s">
        <v>128</v>
      </c>
      <c r="AE62" s="19">
        <f t="shared" si="79"/>
        <v>2000</v>
      </c>
      <c r="AF62" s="46"/>
      <c r="AG62" s="46"/>
      <c r="AH62" s="17">
        <v>1000</v>
      </c>
      <c r="AI62" s="17" t="s">
        <v>128</v>
      </c>
      <c r="AJ62" s="17" t="s">
        <v>128</v>
      </c>
      <c r="AK62" s="17" t="s">
        <v>128</v>
      </c>
      <c r="AL62" s="17" t="s">
        <v>128</v>
      </c>
      <c r="AM62" s="17" t="s">
        <v>128</v>
      </c>
      <c r="AN62" s="17">
        <v>1000</v>
      </c>
      <c r="AO62" s="17" t="s">
        <v>128</v>
      </c>
      <c r="AP62" s="17" t="s">
        <v>128</v>
      </c>
      <c r="AQ62" s="17" t="s">
        <v>128</v>
      </c>
      <c r="AR62" s="17" t="s">
        <v>128</v>
      </c>
      <c r="AS62" s="17" t="s">
        <v>128</v>
      </c>
      <c r="AT62" s="19">
        <f t="shared" si="80"/>
        <v>2000</v>
      </c>
    </row>
    <row r="63" spans="1:46" ht="15.75">
      <c r="A63" s="102" t="s">
        <v>150</v>
      </c>
      <c r="B63" s="48"/>
      <c r="C63" s="48"/>
      <c r="D63" s="52">
        <f>SUM(D61:D62)</f>
        <v>2000</v>
      </c>
      <c r="E63" s="52">
        <f t="shared" ref="E63:P63" si="81">SUM(E61:E62)</f>
        <v>0</v>
      </c>
      <c r="F63" s="52">
        <f t="shared" si="81"/>
        <v>0</v>
      </c>
      <c r="G63" s="52">
        <f t="shared" si="81"/>
        <v>0</v>
      </c>
      <c r="H63" s="52">
        <f t="shared" si="81"/>
        <v>0</v>
      </c>
      <c r="I63" s="52">
        <f t="shared" si="81"/>
        <v>0</v>
      </c>
      <c r="J63" s="52">
        <f t="shared" si="81"/>
        <v>2000</v>
      </c>
      <c r="K63" s="52">
        <f t="shared" si="81"/>
        <v>0</v>
      </c>
      <c r="L63" s="52">
        <f t="shared" si="81"/>
        <v>0</v>
      </c>
      <c r="M63" s="52">
        <f t="shared" si="81"/>
        <v>0</v>
      </c>
      <c r="N63" s="52">
        <f t="shared" si="81"/>
        <v>0</v>
      </c>
      <c r="O63" s="52">
        <f t="shared" si="81"/>
        <v>0</v>
      </c>
      <c r="P63" s="82">
        <f t="shared" si="81"/>
        <v>4000</v>
      </c>
      <c r="Q63" s="83"/>
      <c r="R63" s="83"/>
      <c r="S63" s="52">
        <f t="shared" ref="S63" si="82">SUM(S61:S62)</f>
        <v>2000</v>
      </c>
      <c r="T63" s="52">
        <f t="shared" ref="T63" si="83">SUM(T61:T62)</f>
        <v>0</v>
      </c>
      <c r="U63" s="52">
        <f t="shared" ref="U63" si="84">SUM(U61:U62)</f>
        <v>0</v>
      </c>
      <c r="V63" s="52">
        <f t="shared" ref="V63" si="85">SUM(V61:V62)</f>
        <v>0</v>
      </c>
      <c r="W63" s="52">
        <f t="shared" ref="W63" si="86">SUM(W61:W62)</f>
        <v>0</v>
      </c>
      <c r="X63" s="52">
        <f t="shared" ref="X63" si="87">SUM(X61:X62)</f>
        <v>0</v>
      </c>
      <c r="Y63" s="52">
        <f t="shared" ref="Y63" si="88">SUM(Y61:Y62)</f>
        <v>2000</v>
      </c>
      <c r="Z63" s="52">
        <f t="shared" ref="Z63" si="89">SUM(Z61:Z62)</f>
        <v>0</v>
      </c>
      <c r="AA63" s="52">
        <f t="shared" ref="AA63" si="90">SUM(AA61:AA62)</f>
        <v>0</v>
      </c>
      <c r="AB63" s="52">
        <f t="shared" ref="AB63" si="91">SUM(AB61:AB62)</f>
        <v>0</v>
      </c>
      <c r="AC63" s="52">
        <f t="shared" ref="AC63" si="92">SUM(AC61:AC62)</f>
        <v>0</v>
      </c>
      <c r="AD63" s="52">
        <f t="shared" ref="AD63" si="93">SUM(AD61:AD62)</f>
        <v>0</v>
      </c>
      <c r="AE63" s="82">
        <f t="shared" ref="AE63" si="94">SUM(AE61:AE62)</f>
        <v>4000</v>
      </c>
      <c r="AF63" s="85"/>
      <c r="AG63" s="85"/>
      <c r="AH63" s="52">
        <f t="shared" ref="AH63" si="95">SUM(AH61:AH62)</f>
        <v>2000</v>
      </c>
      <c r="AI63" s="52">
        <f t="shared" ref="AI63" si="96">SUM(AI61:AI62)</f>
        <v>0</v>
      </c>
      <c r="AJ63" s="52">
        <f t="shared" ref="AJ63" si="97">SUM(AJ61:AJ62)</f>
        <v>0</v>
      </c>
      <c r="AK63" s="52">
        <f t="shared" ref="AK63" si="98">SUM(AK61:AK62)</f>
        <v>0</v>
      </c>
      <c r="AL63" s="52">
        <f t="shared" ref="AL63" si="99">SUM(AL61:AL62)</f>
        <v>0</v>
      </c>
      <c r="AM63" s="52">
        <f t="shared" ref="AM63" si="100">SUM(AM61:AM62)</f>
        <v>0</v>
      </c>
      <c r="AN63" s="52">
        <f>SUM(AN61:AN62)</f>
        <v>2000</v>
      </c>
      <c r="AO63" s="52">
        <f t="shared" ref="AO63" si="101">SUM(AO61:AO62)</f>
        <v>0</v>
      </c>
      <c r="AP63" s="52">
        <f t="shared" ref="AP63" si="102">SUM(AP61:AP62)</f>
        <v>0</v>
      </c>
      <c r="AQ63" s="52">
        <f t="shared" ref="AQ63" si="103">SUM(AQ61:AQ62)</f>
        <v>0</v>
      </c>
      <c r="AR63" s="52">
        <f t="shared" ref="AR63" si="104">SUM(AR61:AR62)</f>
        <v>0</v>
      </c>
      <c r="AS63" s="52">
        <f t="shared" ref="AS63" si="105">SUM(AS61:AS62)</f>
        <v>0</v>
      </c>
      <c r="AT63" s="82">
        <f t="shared" ref="AT63" si="106">SUM(AT61:AT62)</f>
        <v>4000</v>
      </c>
    </row>
    <row r="64" spans="1:46" ht="15.75">
      <c r="A64" s="14" t="s">
        <v>151</v>
      </c>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row>
    <row r="65" spans="1:46" ht="15.75">
      <c r="A65" s="107" t="s">
        <v>152</v>
      </c>
      <c r="B65" s="48"/>
      <c r="C65" s="48"/>
      <c r="D65" s="17">
        <f>('Revenue Model'!$B$6*0.58*'Revenue Model'!C6)+('Revenue Model'!$B$7*0.6*'Revenue Model'!C7)</f>
        <v>29106</v>
      </c>
      <c r="E65" s="17">
        <f>('Revenue Model'!$B$6*0.58*'Revenue Model'!D6)+('Revenue Model'!$B$7*0.6*'Revenue Model'!D7)</f>
        <v>29106</v>
      </c>
      <c r="F65" s="17">
        <f>('Revenue Model'!$B$6*0.58*'Revenue Model'!E6)+('Revenue Model'!$B$7*0.6*'Revenue Model'!E7)</f>
        <v>40788</v>
      </c>
      <c r="G65" s="17">
        <f>('Revenue Model'!$B$6*0.58*'Revenue Model'!F6)+('Revenue Model'!$B$7*0.6*'Revenue Model'!F7)</f>
        <v>64152</v>
      </c>
      <c r="H65" s="17">
        <f>('Revenue Model'!$B$6*0.58*'Revenue Model'!G6)+('Revenue Model'!$B$7*0.6*'Revenue Model'!G7)</f>
        <v>69894</v>
      </c>
      <c r="I65" s="17">
        <f>('Revenue Model'!$B$6*0.58*'Revenue Model'!H6)+('Revenue Model'!$B$7*0.6*'Revenue Model'!H7)</f>
        <v>64152</v>
      </c>
      <c r="J65" s="17">
        <f>('Revenue Model'!$B$6*0.58*'Revenue Model'!I6)+('Revenue Model'!$B$7*0.6*'Revenue Model'!I7)</f>
        <v>64152</v>
      </c>
      <c r="K65" s="17">
        <f>('Revenue Model'!$B$6*0.58*'Revenue Model'!J6)+('Revenue Model'!$B$7*0.6*'Revenue Model'!J7)</f>
        <v>46431</v>
      </c>
      <c r="L65" s="17">
        <f>('Revenue Model'!$B$6*0.58*'Revenue Model'!K6)+('Revenue Model'!$B$7*0.6*'Revenue Model'!K7)</f>
        <v>32076</v>
      </c>
      <c r="M65" s="17">
        <f>('Revenue Model'!$B$6*0.58*'Revenue Model'!L6)+('Revenue Model'!$B$7*0.6*'Revenue Model'!L7)</f>
        <v>29205</v>
      </c>
      <c r="N65" s="17">
        <f>('Revenue Model'!$B$6*0.58*'Revenue Model'!M6)+('Revenue Model'!$B$7*0.6*'Revenue Model'!M7)</f>
        <v>29205</v>
      </c>
      <c r="O65" s="17">
        <f>('Revenue Model'!$B$6*0.58*'Revenue Model'!N6)+('Revenue Model'!$B$7*0.6*'Revenue Model'!N7)</f>
        <v>34947</v>
      </c>
      <c r="P65" s="19">
        <f t="shared" ref="P65:P68" si="107">SUM(D65:O65)</f>
        <v>533214</v>
      </c>
      <c r="Q65" s="48"/>
      <c r="R65" s="48"/>
      <c r="S65" s="17">
        <f>('Revenue Model'!$B$6*0.58*'Revenue Model'!P6)+('Revenue Model'!$B$7*0.6*'Revenue Model'!P7)</f>
        <v>138544.56</v>
      </c>
      <c r="T65" s="17">
        <f>('Revenue Model'!$B$6*0.58*'Revenue Model'!Q6)+('Revenue Model'!$B$7*0.6*'Revenue Model'!Q7)</f>
        <v>138544.56</v>
      </c>
      <c r="U65" s="17">
        <f>('Revenue Model'!$B$6*0.58*'Revenue Model'!R6)+('Revenue Model'!$B$7*0.6*'Revenue Model'!R7)</f>
        <v>194150.88</v>
      </c>
      <c r="V65" s="17">
        <f>('Revenue Model'!$B$6*0.58*'Revenue Model'!S6)+('Revenue Model'!$B$7*0.6*'Revenue Model'!S7)</f>
        <v>305363.52</v>
      </c>
      <c r="W65" s="17">
        <f>('Revenue Model'!$B$6*0.58*'Revenue Model'!T6)+('Revenue Model'!$B$7*0.6*'Revenue Model'!T7)</f>
        <v>332695.43999999994</v>
      </c>
      <c r="X65" s="17">
        <f>('Revenue Model'!$B$6*0.58*'Revenue Model'!U6)+('Revenue Model'!$B$7*0.6*'Revenue Model'!U7)</f>
        <v>305363.52</v>
      </c>
      <c r="Y65" s="17">
        <f>('Revenue Model'!$B$6*0.58*'Revenue Model'!V6)+('Revenue Model'!$B$7*0.6*'Revenue Model'!V7)</f>
        <v>305363.52</v>
      </c>
      <c r="Z65" s="17">
        <f>('Revenue Model'!$B$6*0.58*'Revenue Model'!W6)+('Revenue Model'!$B$7*0.6*'Revenue Model'!W7)</f>
        <v>221011.56</v>
      </c>
      <c r="AA65" s="17">
        <f>('Revenue Model'!$B$6*0.58*'Revenue Model'!X6)+('Revenue Model'!$B$7*0.6*'Revenue Model'!X7)</f>
        <v>152681.76</v>
      </c>
      <c r="AB65" s="17">
        <f>('Revenue Model'!$B$6*0.58*'Revenue Model'!Y6)+('Revenue Model'!$B$7*0.6*'Revenue Model'!Y7)</f>
        <v>139015.79999999999</v>
      </c>
      <c r="AC65" s="17">
        <f>('Revenue Model'!$B$6*0.58*'Revenue Model'!Z6)+('Revenue Model'!$B$7*0.6*'Revenue Model'!Z7)</f>
        <v>139015.79999999999</v>
      </c>
      <c r="AD65" s="17">
        <f>('Revenue Model'!$B$6*0.58*'Revenue Model'!AA6)+('Revenue Model'!$B$7*0.6*'Revenue Model'!AA7)</f>
        <v>166347.71999999997</v>
      </c>
      <c r="AE65" s="19">
        <f t="shared" ref="AE65:AE68" si="108">SUM(S65:AD65)</f>
        <v>2538098.6399999997</v>
      </c>
      <c r="AF65" s="46"/>
      <c r="AG65" s="46"/>
      <c r="AH65" s="17">
        <f>('Revenue Model'!$B$6*0.58*'Revenue Model'!AC6)+('Revenue Model'!$B$7*0.6*'Revenue Model'!AC7)</f>
        <v>303412.58639999997</v>
      </c>
      <c r="AI65" s="17">
        <f>('Revenue Model'!$B$6*0.58*'Revenue Model'!AD6)+('Revenue Model'!$B$7*0.6*'Revenue Model'!AD7)</f>
        <v>303412.58639999997</v>
      </c>
      <c r="AJ65" s="17">
        <f>('Revenue Model'!$B$6*0.58*'Revenue Model'!AE6)+('Revenue Model'!$B$7*0.6*'Revenue Model'!AE7)</f>
        <v>425190.42719999998</v>
      </c>
      <c r="AK65" s="17">
        <f>('Revenue Model'!$B$6*0.58*'Revenue Model'!AF6)+('Revenue Model'!$B$7*0.6*'Revenue Model'!AF7)</f>
        <v>668746.10879999993</v>
      </c>
      <c r="AL65" s="17">
        <f>('Revenue Model'!$B$6*0.58*'Revenue Model'!AG6)+('Revenue Model'!$B$7*0.6*'Revenue Model'!AG7)</f>
        <v>728603.01359999995</v>
      </c>
      <c r="AM65" s="17">
        <f>('Revenue Model'!$B$6*0.58*'Revenue Model'!AH6)+('Revenue Model'!$B$7*0.6*'Revenue Model'!AH7)</f>
        <v>668746.10879999993</v>
      </c>
      <c r="AN65" s="17">
        <f>('Revenue Model'!$B$6*0.58*'Revenue Model'!AI6)+('Revenue Model'!$B$7*0.6*'Revenue Model'!AI7)</f>
        <v>668746.10879999993</v>
      </c>
      <c r="AO65" s="17">
        <f>('Revenue Model'!$B$6*0.58*'Revenue Model'!AJ6)+('Revenue Model'!$B$7*0.6*'Revenue Model'!AJ7)</f>
        <v>484015.31640000001</v>
      </c>
      <c r="AP65" s="17">
        <f>('Revenue Model'!$B$6*0.58*'Revenue Model'!AK6)+('Revenue Model'!$B$7*0.6*'Revenue Model'!AK7)</f>
        <v>334373.05439999996</v>
      </c>
      <c r="AQ65" s="17">
        <f>('Revenue Model'!$B$6*0.58*'Revenue Model'!AL6)+('Revenue Model'!$B$7*0.6*'Revenue Model'!AL7)</f>
        <v>304444.60199999996</v>
      </c>
      <c r="AR65" s="17">
        <f>('Revenue Model'!$B$6*0.58*'Revenue Model'!AM6)+('Revenue Model'!$B$7*0.6*'Revenue Model'!AM7)</f>
        <v>304444.60199999996</v>
      </c>
      <c r="AS65" s="17">
        <f>('Revenue Model'!$B$6*0.58*'Revenue Model'!AN6)+('Revenue Model'!$B$7*0.6*'Revenue Model'!AN7)</f>
        <v>364301.50679999997</v>
      </c>
      <c r="AT65" s="19">
        <f t="shared" ref="AT65:AT68" si="109">SUM(AH65:AS65)</f>
        <v>5558436.0215999987</v>
      </c>
    </row>
    <row r="66" spans="1:46" ht="15.75">
      <c r="A66" s="50" t="s">
        <v>153</v>
      </c>
      <c r="B66" s="48"/>
      <c r="C66" s="48"/>
      <c r="D66" s="17">
        <v>0</v>
      </c>
      <c r="E66" s="17">
        <v>0</v>
      </c>
      <c r="F66" s="17">
        <v>0</v>
      </c>
      <c r="G66" s="17">
        <v>0</v>
      </c>
      <c r="H66" s="17">
        <v>0</v>
      </c>
      <c r="I66" s="17">
        <v>0</v>
      </c>
      <c r="J66" s="17">
        <v>0</v>
      </c>
      <c r="K66" s="17">
        <v>0</v>
      </c>
      <c r="L66" s="17">
        <v>0</v>
      </c>
      <c r="M66" s="17">
        <v>0</v>
      </c>
      <c r="N66" s="17">
        <v>0</v>
      </c>
      <c r="O66" s="17">
        <v>0</v>
      </c>
      <c r="P66" s="19">
        <f t="shared" si="107"/>
        <v>0</v>
      </c>
      <c r="Q66" s="48"/>
      <c r="R66" s="48"/>
      <c r="S66" s="17"/>
      <c r="T66" s="17"/>
      <c r="U66" s="17"/>
      <c r="V66" s="17"/>
      <c r="W66" s="17"/>
      <c r="X66" s="17"/>
      <c r="Y66" s="17"/>
      <c r="Z66" s="17"/>
      <c r="AA66" s="17"/>
      <c r="AB66" s="17"/>
      <c r="AC66" s="17"/>
      <c r="AD66" s="17"/>
      <c r="AE66" s="19">
        <f t="shared" si="108"/>
        <v>0</v>
      </c>
      <c r="AF66" s="46"/>
      <c r="AG66" s="46"/>
      <c r="AH66" s="17"/>
      <c r="AI66" s="17"/>
      <c r="AJ66" s="17"/>
      <c r="AK66" s="17"/>
      <c r="AL66" s="17"/>
      <c r="AM66" s="17"/>
      <c r="AN66" s="17"/>
      <c r="AO66" s="17"/>
      <c r="AP66" s="17"/>
      <c r="AQ66" s="17"/>
      <c r="AR66" s="17"/>
      <c r="AS66" s="17"/>
      <c r="AT66" s="19">
        <f t="shared" si="109"/>
        <v>0</v>
      </c>
    </row>
    <row r="67" spans="1:46" ht="15.75">
      <c r="A67" s="11" t="s">
        <v>148</v>
      </c>
      <c r="B67" s="48"/>
      <c r="C67" s="48"/>
      <c r="D67" s="17">
        <v>0</v>
      </c>
      <c r="E67" s="17">
        <v>0</v>
      </c>
      <c r="F67" s="17">
        <v>0</v>
      </c>
      <c r="G67" s="17">
        <v>0</v>
      </c>
      <c r="H67" s="17">
        <v>0</v>
      </c>
      <c r="I67" s="17">
        <v>0</v>
      </c>
      <c r="J67" s="17">
        <v>0</v>
      </c>
      <c r="K67" s="17">
        <v>0</v>
      </c>
      <c r="L67" s="17">
        <v>0</v>
      </c>
      <c r="M67" s="17">
        <v>0</v>
      </c>
      <c r="N67" s="17">
        <v>0</v>
      </c>
      <c r="O67" s="17">
        <v>0</v>
      </c>
      <c r="P67" s="19">
        <f t="shared" si="107"/>
        <v>0</v>
      </c>
      <c r="Q67" s="48"/>
      <c r="R67" s="48"/>
      <c r="S67" s="17"/>
      <c r="T67" s="17"/>
      <c r="U67" s="17"/>
      <c r="V67" s="17"/>
      <c r="W67" s="17"/>
      <c r="X67" s="17"/>
      <c r="Y67" s="17"/>
      <c r="Z67" s="17"/>
      <c r="AA67" s="17"/>
      <c r="AB67" s="17"/>
      <c r="AC67" s="17"/>
      <c r="AD67" s="17"/>
      <c r="AE67" s="19">
        <f t="shared" si="108"/>
        <v>0</v>
      </c>
      <c r="AF67" s="46"/>
      <c r="AG67" s="46"/>
      <c r="AH67" s="17"/>
      <c r="AI67" s="17"/>
      <c r="AJ67" s="17"/>
      <c r="AK67" s="17"/>
      <c r="AL67" s="17"/>
      <c r="AM67" s="17"/>
      <c r="AN67" s="17"/>
      <c r="AO67" s="17"/>
      <c r="AP67" s="17"/>
      <c r="AQ67" s="17"/>
      <c r="AR67" s="17"/>
      <c r="AS67" s="17"/>
      <c r="AT67" s="19">
        <f t="shared" si="109"/>
        <v>0</v>
      </c>
    </row>
    <row r="68" spans="1:46" ht="15.75">
      <c r="A68" s="11"/>
      <c r="B68" s="48"/>
      <c r="C68" s="48"/>
      <c r="D68" s="17"/>
      <c r="E68" s="17"/>
      <c r="F68" s="17"/>
      <c r="G68" s="17"/>
      <c r="H68" s="17"/>
      <c r="I68" s="17"/>
      <c r="J68" s="17"/>
      <c r="K68" s="17"/>
      <c r="L68" s="17"/>
      <c r="M68" s="17"/>
      <c r="N68" s="17"/>
      <c r="O68" s="17"/>
      <c r="P68" s="19">
        <f t="shared" si="107"/>
        <v>0</v>
      </c>
      <c r="Q68" s="48"/>
      <c r="R68" s="48"/>
      <c r="S68" s="17"/>
      <c r="T68" s="17"/>
      <c r="U68" s="17"/>
      <c r="V68" s="17"/>
      <c r="W68" s="17"/>
      <c r="X68" s="17"/>
      <c r="Y68" s="17"/>
      <c r="Z68" s="17"/>
      <c r="AA68" s="17"/>
      <c r="AB68" s="17"/>
      <c r="AC68" s="17"/>
      <c r="AD68" s="17"/>
      <c r="AE68" s="19">
        <f t="shared" si="108"/>
        <v>0</v>
      </c>
      <c r="AF68" s="46"/>
      <c r="AG68" s="46"/>
      <c r="AH68" s="17"/>
      <c r="AI68" s="17"/>
      <c r="AJ68" s="17"/>
      <c r="AK68" s="17"/>
      <c r="AL68" s="17"/>
      <c r="AM68" s="17"/>
      <c r="AN68" s="17"/>
      <c r="AO68" s="17"/>
      <c r="AP68" s="17"/>
      <c r="AQ68" s="17"/>
      <c r="AR68" s="17"/>
      <c r="AS68" s="17"/>
      <c r="AT68" s="19">
        <f t="shared" si="109"/>
        <v>0</v>
      </c>
    </row>
    <row r="69" spans="1:46" ht="15.75">
      <c r="A69" s="13" t="s">
        <v>154</v>
      </c>
      <c r="B69" s="48"/>
      <c r="C69" s="48"/>
      <c r="D69" s="52">
        <f>SUM(D65:D68)</f>
        <v>29106</v>
      </c>
      <c r="E69" s="52">
        <f t="shared" ref="E69:O69" si="110">SUM(E65:E68)</f>
        <v>29106</v>
      </c>
      <c r="F69" s="52">
        <f t="shared" si="110"/>
        <v>40788</v>
      </c>
      <c r="G69" s="52">
        <f t="shared" si="110"/>
        <v>64152</v>
      </c>
      <c r="H69" s="52">
        <f t="shared" si="110"/>
        <v>69894</v>
      </c>
      <c r="I69" s="52">
        <f t="shared" si="110"/>
        <v>64152</v>
      </c>
      <c r="J69" s="52">
        <f t="shared" si="110"/>
        <v>64152</v>
      </c>
      <c r="K69" s="52">
        <f t="shared" si="110"/>
        <v>46431</v>
      </c>
      <c r="L69" s="52">
        <f t="shared" si="110"/>
        <v>32076</v>
      </c>
      <c r="M69" s="52">
        <f t="shared" si="110"/>
        <v>29205</v>
      </c>
      <c r="N69" s="52">
        <f t="shared" si="110"/>
        <v>29205</v>
      </c>
      <c r="O69" s="52">
        <f t="shared" si="110"/>
        <v>34947</v>
      </c>
      <c r="P69" s="82">
        <f>SUM(P65:P68)</f>
        <v>533214</v>
      </c>
      <c r="Q69" s="83"/>
      <c r="R69" s="83"/>
      <c r="S69" s="52">
        <f t="shared" ref="S69:AT69" si="111">SUM(S65:S68)</f>
        <v>138544.56</v>
      </c>
      <c r="T69" s="52">
        <f t="shared" si="111"/>
        <v>138544.56</v>
      </c>
      <c r="U69" s="52">
        <f t="shared" si="111"/>
        <v>194150.88</v>
      </c>
      <c r="V69" s="52">
        <f t="shared" si="111"/>
        <v>305363.52</v>
      </c>
      <c r="W69" s="52">
        <f t="shared" si="111"/>
        <v>332695.43999999994</v>
      </c>
      <c r="X69" s="52">
        <f t="shared" si="111"/>
        <v>305363.52</v>
      </c>
      <c r="Y69" s="52">
        <f t="shared" si="111"/>
        <v>305363.52</v>
      </c>
      <c r="Z69" s="52">
        <f t="shared" si="111"/>
        <v>221011.56</v>
      </c>
      <c r="AA69" s="52">
        <f t="shared" si="111"/>
        <v>152681.76</v>
      </c>
      <c r="AB69" s="52">
        <f t="shared" si="111"/>
        <v>139015.79999999999</v>
      </c>
      <c r="AC69" s="52">
        <f t="shared" si="111"/>
        <v>139015.79999999999</v>
      </c>
      <c r="AD69" s="52">
        <f t="shared" si="111"/>
        <v>166347.71999999997</v>
      </c>
      <c r="AE69" s="82">
        <f t="shared" si="111"/>
        <v>2538098.6399999997</v>
      </c>
      <c r="AF69" s="85"/>
      <c r="AG69" s="85"/>
      <c r="AH69" s="52">
        <f t="shared" si="111"/>
        <v>303412.58639999997</v>
      </c>
      <c r="AI69" s="52">
        <f t="shared" si="111"/>
        <v>303412.58639999997</v>
      </c>
      <c r="AJ69" s="52">
        <f t="shared" si="111"/>
        <v>425190.42719999998</v>
      </c>
      <c r="AK69" s="52">
        <f t="shared" si="111"/>
        <v>668746.10879999993</v>
      </c>
      <c r="AL69" s="52">
        <f t="shared" si="111"/>
        <v>728603.01359999995</v>
      </c>
      <c r="AM69" s="52">
        <f t="shared" si="111"/>
        <v>668746.10879999993</v>
      </c>
      <c r="AN69" s="52">
        <f t="shared" si="111"/>
        <v>668746.10879999993</v>
      </c>
      <c r="AO69" s="52">
        <f t="shared" si="111"/>
        <v>484015.31640000001</v>
      </c>
      <c r="AP69" s="52">
        <f t="shared" si="111"/>
        <v>334373.05439999996</v>
      </c>
      <c r="AQ69" s="52">
        <f t="shared" si="111"/>
        <v>304444.60199999996</v>
      </c>
      <c r="AR69" s="52">
        <f t="shared" si="111"/>
        <v>304444.60199999996</v>
      </c>
      <c r="AS69" s="52">
        <f t="shared" si="111"/>
        <v>364301.50679999997</v>
      </c>
      <c r="AT69" s="82">
        <f t="shared" si="111"/>
        <v>5558436.0215999987</v>
      </c>
    </row>
    <row r="70" spans="1:46" ht="15.75">
      <c r="A70" s="14" t="s">
        <v>84</v>
      </c>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row>
    <row r="71" spans="1:46" ht="15.75">
      <c r="A71" s="95" t="s">
        <v>155</v>
      </c>
      <c r="B71" s="48"/>
      <c r="C71" s="48"/>
      <c r="D71" s="17">
        <v>600</v>
      </c>
      <c r="E71" s="17">
        <v>0</v>
      </c>
      <c r="F71" s="17">
        <v>0</v>
      </c>
      <c r="G71" s="17">
        <v>0</v>
      </c>
      <c r="H71" s="17">
        <v>0</v>
      </c>
      <c r="I71" s="17">
        <v>0</v>
      </c>
      <c r="J71" s="17">
        <v>0</v>
      </c>
      <c r="K71" s="17">
        <v>0</v>
      </c>
      <c r="L71" s="17">
        <v>0</v>
      </c>
      <c r="M71" s="17">
        <v>0</v>
      </c>
      <c r="N71" s="17">
        <v>0</v>
      </c>
      <c r="O71" s="17">
        <v>0</v>
      </c>
      <c r="P71" s="19">
        <f t="shared" ref="P71:P79" si="112">SUM(D71:O71)</f>
        <v>600</v>
      </c>
      <c r="Q71" s="48"/>
      <c r="R71" s="48"/>
      <c r="S71" s="17"/>
      <c r="T71" s="17"/>
      <c r="U71" s="17"/>
      <c r="V71" s="17"/>
      <c r="W71" s="17"/>
      <c r="X71" s="17"/>
      <c r="Y71" s="17"/>
      <c r="Z71" s="17"/>
      <c r="AA71" s="17"/>
      <c r="AB71" s="17"/>
      <c r="AC71" s="17"/>
      <c r="AD71" s="17"/>
      <c r="AE71" s="19">
        <f t="shared" ref="AE71:AE79" si="113">SUM(S71:AD71)</f>
        <v>0</v>
      </c>
      <c r="AF71" s="46"/>
      <c r="AG71" s="46"/>
      <c r="AH71" s="17"/>
      <c r="AI71" s="17"/>
      <c r="AJ71" s="17"/>
      <c r="AK71" s="17"/>
      <c r="AL71" s="17"/>
      <c r="AM71" s="17"/>
      <c r="AN71" s="17"/>
      <c r="AO71" s="17"/>
      <c r="AP71" s="17"/>
      <c r="AQ71" s="17"/>
      <c r="AR71" s="17"/>
      <c r="AS71" s="17"/>
      <c r="AT71" s="19">
        <f t="shared" ref="AT71:AT79" si="114">SUM(AH71:AS71)</f>
        <v>0</v>
      </c>
    </row>
    <row r="72" spans="1:46" ht="15.75">
      <c r="A72" s="11" t="s">
        <v>156</v>
      </c>
      <c r="B72" s="48"/>
      <c r="C72" s="48"/>
      <c r="D72" s="17">
        <v>0</v>
      </c>
      <c r="E72" s="17">
        <v>0</v>
      </c>
      <c r="F72" s="17">
        <v>0</v>
      </c>
      <c r="G72" s="17">
        <v>0</v>
      </c>
      <c r="H72" s="17">
        <v>0</v>
      </c>
      <c r="I72" s="17">
        <v>0</v>
      </c>
      <c r="J72" s="17">
        <v>0</v>
      </c>
      <c r="K72" s="17">
        <v>0</v>
      </c>
      <c r="L72" s="17">
        <v>0</v>
      </c>
      <c r="M72" s="17">
        <v>0</v>
      </c>
      <c r="N72" s="17">
        <v>0</v>
      </c>
      <c r="O72" s="17">
        <v>0</v>
      </c>
      <c r="P72" s="19">
        <f t="shared" si="112"/>
        <v>0</v>
      </c>
      <c r="Q72" s="48"/>
      <c r="R72" s="48"/>
      <c r="S72" s="17"/>
      <c r="T72" s="17"/>
      <c r="U72" s="17"/>
      <c r="V72" s="17"/>
      <c r="W72" s="17"/>
      <c r="X72" s="17"/>
      <c r="Y72" s="17"/>
      <c r="Z72" s="17"/>
      <c r="AA72" s="17"/>
      <c r="AB72" s="17"/>
      <c r="AC72" s="17"/>
      <c r="AD72" s="17"/>
      <c r="AE72" s="19">
        <f t="shared" si="113"/>
        <v>0</v>
      </c>
      <c r="AF72" s="46"/>
      <c r="AG72" s="46"/>
      <c r="AH72" s="17"/>
      <c r="AI72" s="17"/>
      <c r="AJ72" s="17"/>
      <c r="AK72" s="17"/>
      <c r="AL72" s="17"/>
      <c r="AM72" s="17"/>
      <c r="AN72" s="17"/>
      <c r="AO72" s="17"/>
      <c r="AP72" s="17"/>
      <c r="AQ72" s="17"/>
      <c r="AR72" s="17"/>
      <c r="AS72" s="17"/>
      <c r="AT72" s="19">
        <f t="shared" si="114"/>
        <v>0</v>
      </c>
    </row>
    <row r="73" spans="1:46" ht="15.75">
      <c r="A73" s="11" t="s">
        <v>157</v>
      </c>
      <c r="B73" s="48"/>
      <c r="C73" s="48"/>
      <c r="D73" s="17">
        <v>0</v>
      </c>
      <c r="E73" s="17">
        <v>0</v>
      </c>
      <c r="F73" s="17">
        <v>0</v>
      </c>
      <c r="G73" s="17">
        <v>0</v>
      </c>
      <c r="H73" s="17">
        <v>0</v>
      </c>
      <c r="I73" s="17">
        <v>0</v>
      </c>
      <c r="J73" s="17">
        <v>0</v>
      </c>
      <c r="K73" s="17">
        <v>0</v>
      </c>
      <c r="L73" s="17">
        <v>0</v>
      </c>
      <c r="M73" s="17">
        <v>0</v>
      </c>
      <c r="N73" s="17">
        <v>0</v>
      </c>
      <c r="O73" s="17">
        <v>0</v>
      </c>
      <c r="P73" s="19">
        <f t="shared" si="112"/>
        <v>0</v>
      </c>
      <c r="Q73" s="48"/>
      <c r="R73" s="48"/>
      <c r="S73" s="17"/>
      <c r="T73" s="17"/>
      <c r="U73" s="17"/>
      <c r="V73" s="17"/>
      <c r="W73" s="17"/>
      <c r="X73" s="17"/>
      <c r="Y73" s="17"/>
      <c r="Z73" s="17"/>
      <c r="AA73" s="17"/>
      <c r="AB73" s="17"/>
      <c r="AC73" s="17"/>
      <c r="AD73" s="17"/>
      <c r="AE73" s="19">
        <f t="shared" si="113"/>
        <v>0</v>
      </c>
      <c r="AF73" s="46"/>
      <c r="AG73" s="46"/>
      <c r="AH73" s="17"/>
      <c r="AI73" s="17"/>
      <c r="AJ73" s="17"/>
      <c r="AK73" s="17"/>
      <c r="AL73" s="17"/>
      <c r="AM73" s="17"/>
      <c r="AN73" s="17"/>
      <c r="AO73" s="17"/>
      <c r="AP73" s="17"/>
      <c r="AQ73" s="17"/>
      <c r="AR73" s="17"/>
      <c r="AS73" s="17"/>
      <c r="AT73" s="19">
        <f t="shared" si="114"/>
        <v>0</v>
      </c>
    </row>
    <row r="74" spans="1:46" ht="15.75">
      <c r="A74" s="11" t="s">
        <v>158</v>
      </c>
      <c r="B74" s="48"/>
      <c r="C74" s="48"/>
      <c r="D74" s="17">
        <v>0</v>
      </c>
      <c r="E74" s="17">
        <v>0</v>
      </c>
      <c r="F74" s="17">
        <v>0</v>
      </c>
      <c r="G74" s="17">
        <v>0</v>
      </c>
      <c r="H74" s="17">
        <v>0</v>
      </c>
      <c r="I74" s="17">
        <v>0</v>
      </c>
      <c r="J74" s="17">
        <v>0</v>
      </c>
      <c r="K74" s="17">
        <v>0</v>
      </c>
      <c r="L74" s="17">
        <v>0</v>
      </c>
      <c r="M74" s="17">
        <v>0</v>
      </c>
      <c r="N74" s="17">
        <v>0</v>
      </c>
      <c r="O74" s="17">
        <v>0</v>
      </c>
      <c r="P74" s="19">
        <f t="shared" si="112"/>
        <v>0</v>
      </c>
      <c r="Q74" s="48"/>
      <c r="R74" s="48"/>
      <c r="S74" s="17"/>
      <c r="T74" s="17"/>
      <c r="U74" s="17"/>
      <c r="V74" s="17"/>
      <c r="W74" s="17"/>
      <c r="X74" s="17"/>
      <c r="Y74" s="17"/>
      <c r="Z74" s="17"/>
      <c r="AA74" s="17"/>
      <c r="AB74" s="17"/>
      <c r="AC74" s="17"/>
      <c r="AD74" s="17"/>
      <c r="AE74" s="19">
        <f t="shared" si="113"/>
        <v>0</v>
      </c>
      <c r="AF74" s="46"/>
      <c r="AG74" s="46"/>
      <c r="AH74" s="17"/>
      <c r="AI74" s="17"/>
      <c r="AJ74" s="17"/>
      <c r="AK74" s="17"/>
      <c r="AL74" s="17"/>
      <c r="AM74" s="17"/>
      <c r="AN74" s="17"/>
      <c r="AO74" s="17"/>
      <c r="AP74" s="17"/>
      <c r="AQ74" s="17"/>
      <c r="AR74" s="17"/>
      <c r="AS74" s="17"/>
      <c r="AT74" s="19">
        <f t="shared" si="114"/>
        <v>0</v>
      </c>
    </row>
    <row r="75" spans="1:46" ht="15.75">
      <c r="A75" s="13" t="s">
        <v>159</v>
      </c>
      <c r="B75" s="48"/>
      <c r="C75" s="48"/>
      <c r="D75" s="52">
        <f>SUM(D71:D74)</f>
        <v>600</v>
      </c>
      <c r="E75" s="52">
        <f t="shared" ref="E75:O75" si="115">SUM(E71:E74)</f>
        <v>0</v>
      </c>
      <c r="F75" s="52">
        <f t="shared" si="115"/>
        <v>0</v>
      </c>
      <c r="G75" s="52">
        <f t="shared" si="115"/>
        <v>0</v>
      </c>
      <c r="H75" s="52">
        <f t="shared" si="115"/>
        <v>0</v>
      </c>
      <c r="I75" s="52">
        <f t="shared" si="115"/>
        <v>0</v>
      </c>
      <c r="J75" s="52">
        <f t="shared" si="115"/>
        <v>0</v>
      </c>
      <c r="K75" s="52">
        <f t="shared" si="115"/>
        <v>0</v>
      </c>
      <c r="L75" s="52">
        <f t="shared" si="115"/>
        <v>0</v>
      </c>
      <c r="M75" s="52">
        <f t="shared" si="115"/>
        <v>0</v>
      </c>
      <c r="N75" s="52">
        <f t="shared" si="115"/>
        <v>0</v>
      </c>
      <c r="O75" s="52">
        <f t="shared" si="115"/>
        <v>0</v>
      </c>
      <c r="P75" s="82">
        <f>SUM(P71:P74)</f>
        <v>600</v>
      </c>
      <c r="Q75" s="83"/>
      <c r="R75" s="83"/>
      <c r="S75" s="52">
        <f t="shared" ref="S75:AT75" si="116">SUM(S71:S74)</f>
        <v>0</v>
      </c>
      <c r="T75" s="52">
        <f t="shared" si="116"/>
        <v>0</v>
      </c>
      <c r="U75" s="52">
        <f t="shared" si="116"/>
        <v>0</v>
      </c>
      <c r="V75" s="52">
        <f t="shared" si="116"/>
        <v>0</v>
      </c>
      <c r="W75" s="52">
        <f t="shared" si="116"/>
        <v>0</v>
      </c>
      <c r="X75" s="52">
        <f t="shared" si="116"/>
        <v>0</v>
      </c>
      <c r="Y75" s="52">
        <f t="shared" si="116"/>
        <v>0</v>
      </c>
      <c r="Z75" s="52">
        <f t="shared" si="116"/>
        <v>0</v>
      </c>
      <c r="AA75" s="52">
        <f t="shared" si="116"/>
        <v>0</v>
      </c>
      <c r="AB75" s="52">
        <f t="shared" si="116"/>
        <v>0</v>
      </c>
      <c r="AC75" s="52">
        <f t="shared" si="116"/>
        <v>0</v>
      </c>
      <c r="AD75" s="52">
        <f t="shared" si="116"/>
        <v>0</v>
      </c>
      <c r="AE75" s="82">
        <f t="shared" si="116"/>
        <v>0</v>
      </c>
      <c r="AF75" s="85"/>
      <c r="AG75" s="85"/>
      <c r="AH75" s="52">
        <f>SUM(AH71:AH74)</f>
        <v>0</v>
      </c>
      <c r="AI75" s="52">
        <f t="shared" si="116"/>
        <v>0</v>
      </c>
      <c r="AJ75" s="52">
        <f t="shared" si="116"/>
        <v>0</v>
      </c>
      <c r="AK75" s="52">
        <f t="shared" si="116"/>
        <v>0</v>
      </c>
      <c r="AL75" s="52">
        <f t="shared" si="116"/>
        <v>0</v>
      </c>
      <c r="AM75" s="52">
        <f t="shared" si="116"/>
        <v>0</v>
      </c>
      <c r="AN75" s="52">
        <f t="shared" si="116"/>
        <v>0</v>
      </c>
      <c r="AO75" s="52">
        <f t="shared" si="116"/>
        <v>0</v>
      </c>
      <c r="AP75" s="52">
        <f t="shared" si="116"/>
        <v>0</v>
      </c>
      <c r="AQ75" s="52">
        <f t="shared" si="116"/>
        <v>0</v>
      </c>
      <c r="AR75" s="52">
        <f t="shared" si="116"/>
        <v>0</v>
      </c>
      <c r="AS75" s="52">
        <f t="shared" si="116"/>
        <v>0</v>
      </c>
      <c r="AT75" s="82">
        <f t="shared" si="116"/>
        <v>0</v>
      </c>
    </row>
    <row r="76" spans="1:46" ht="15.75">
      <c r="A76" s="13"/>
      <c r="B76" s="48"/>
      <c r="C76" s="48"/>
      <c r="D76" s="17"/>
      <c r="E76" s="17"/>
      <c r="F76" s="17"/>
      <c r="G76" s="17"/>
      <c r="H76" s="17"/>
      <c r="I76" s="17"/>
      <c r="J76" s="17"/>
      <c r="K76" s="17"/>
      <c r="L76" s="17"/>
      <c r="M76" s="17"/>
      <c r="N76" s="17"/>
      <c r="O76" s="17"/>
      <c r="P76" s="21"/>
      <c r="Q76" s="48"/>
      <c r="R76" s="48"/>
      <c r="AE76" s="21"/>
      <c r="AF76" s="46"/>
      <c r="AG76" s="46"/>
      <c r="AT76" s="21"/>
    </row>
    <row r="77" spans="1:46" ht="15.75">
      <c r="A77" s="108" t="s">
        <v>85</v>
      </c>
      <c r="B77" s="48"/>
      <c r="C77" s="48"/>
      <c r="D77" s="54">
        <v>1000</v>
      </c>
      <c r="E77" s="54">
        <v>1000</v>
      </c>
      <c r="F77" s="54">
        <v>1000</v>
      </c>
      <c r="G77" s="54">
        <v>1000</v>
      </c>
      <c r="H77" s="54">
        <v>1000</v>
      </c>
      <c r="I77" s="54">
        <v>1000</v>
      </c>
      <c r="J77" s="54">
        <v>1000</v>
      </c>
      <c r="K77" s="54">
        <v>1000</v>
      </c>
      <c r="L77" s="54">
        <v>1000</v>
      </c>
      <c r="M77" s="54">
        <v>1000</v>
      </c>
      <c r="N77" s="54">
        <v>1000</v>
      </c>
      <c r="O77" s="54">
        <v>1000</v>
      </c>
      <c r="P77" s="21">
        <f t="shared" si="112"/>
        <v>12000</v>
      </c>
      <c r="Q77" s="47"/>
      <c r="R77" s="47"/>
      <c r="S77" s="54">
        <v>1000</v>
      </c>
      <c r="T77" s="54">
        <v>0</v>
      </c>
      <c r="U77" s="54">
        <v>1000</v>
      </c>
      <c r="V77" s="54">
        <v>0</v>
      </c>
      <c r="W77" s="54">
        <v>1000</v>
      </c>
      <c r="X77" s="54">
        <v>0</v>
      </c>
      <c r="Y77" s="54">
        <v>1000</v>
      </c>
      <c r="Z77" s="54">
        <v>0</v>
      </c>
      <c r="AA77" s="54">
        <v>1000</v>
      </c>
      <c r="AB77" s="54">
        <v>0</v>
      </c>
      <c r="AC77" s="54">
        <v>1000</v>
      </c>
      <c r="AD77" s="54">
        <v>0</v>
      </c>
      <c r="AE77" s="21">
        <f t="shared" si="113"/>
        <v>6000</v>
      </c>
      <c r="AF77" s="49"/>
      <c r="AG77" s="49"/>
      <c r="AH77" s="54">
        <v>1000</v>
      </c>
      <c r="AI77" s="54">
        <v>0</v>
      </c>
      <c r="AJ77" s="54">
        <v>0</v>
      </c>
      <c r="AK77" s="54">
        <v>0</v>
      </c>
      <c r="AL77" s="54">
        <v>1000</v>
      </c>
      <c r="AM77" s="54">
        <v>0</v>
      </c>
      <c r="AN77" s="54">
        <v>0</v>
      </c>
      <c r="AO77" s="54">
        <v>0</v>
      </c>
      <c r="AP77" s="54">
        <v>1000</v>
      </c>
      <c r="AQ77" s="54">
        <v>0</v>
      </c>
      <c r="AR77" s="54">
        <v>0</v>
      </c>
      <c r="AS77" s="54">
        <v>0</v>
      </c>
      <c r="AT77" s="21">
        <f t="shared" si="114"/>
        <v>3000</v>
      </c>
    </row>
    <row r="78" spans="1:46" ht="15.75">
      <c r="A78" s="11"/>
      <c r="B78" s="48"/>
      <c r="C78" s="48"/>
      <c r="D78" s="17"/>
      <c r="E78" s="17"/>
      <c r="F78" s="17"/>
      <c r="G78" s="17"/>
      <c r="H78" s="17"/>
      <c r="I78" s="17"/>
      <c r="J78" s="17"/>
      <c r="K78" s="17"/>
      <c r="L78" s="17"/>
      <c r="M78" s="17"/>
      <c r="N78" s="17"/>
      <c r="O78" s="17"/>
      <c r="P78" s="19"/>
      <c r="Q78" s="48"/>
      <c r="R78" s="48"/>
      <c r="S78" s="17"/>
      <c r="T78" s="17"/>
      <c r="U78" s="17"/>
      <c r="V78" s="17"/>
      <c r="W78" s="17"/>
      <c r="X78" s="17"/>
      <c r="Y78" s="17"/>
      <c r="Z78" s="17"/>
      <c r="AA78" s="17"/>
      <c r="AB78" s="17"/>
      <c r="AC78" s="17"/>
      <c r="AD78" s="17"/>
      <c r="AE78" s="19"/>
      <c r="AF78" s="46"/>
      <c r="AG78" s="46"/>
      <c r="AH78" s="17"/>
      <c r="AI78" s="17"/>
      <c r="AJ78" s="17"/>
      <c r="AK78" s="17"/>
      <c r="AL78" s="17"/>
      <c r="AM78" s="17"/>
      <c r="AN78" s="17"/>
      <c r="AO78" s="17"/>
      <c r="AP78" s="17"/>
      <c r="AQ78" s="17"/>
      <c r="AR78" s="17"/>
      <c r="AS78" s="17"/>
      <c r="AT78" s="19"/>
    </row>
    <row r="79" spans="1:46" ht="15.75">
      <c r="A79" s="14" t="s">
        <v>160</v>
      </c>
      <c r="B79" s="48"/>
      <c r="C79" s="48"/>
      <c r="D79" s="54">
        <v>0</v>
      </c>
      <c r="E79" s="54">
        <f>Sales_Commission_Pct*'Revenue Model'!D13</f>
        <v>0</v>
      </c>
      <c r="F79" s="54">
        <f>Sales_Commission_Pct*'Revenue Model'!E13</f>
        <v>0</v>
      </c>
      <c r="G79" s="54">
        <f>Sales_Commission_Pct*'Revenue Model'!F13</f>
        <v>0</v>
      </c>
      <c r="H79" s="54">
        <f>Sales_Commission_Pct*'Revenue Model'!G13</f>
        <v>0</v>
      </c>
      <c r="I79" s="54">
        <f>Sales_Commission_Pct*'Revenue Model'!H13</f>
        <v>0</v>
      </c>
      <c r="J79" s="54">
        <f>Sales_Commission_Pct*'Revenue Model'!I13</f>
        <v>0</v>
      </c>
      <c r="K79" s="54">
        <f>Sales_Commission_Pct*'Revenue Model'!J13</f>
        <v>0</v>
      </c>
      <c r="L79" s="54">
        <f>Sales_Commission_Pct*'Revenue Model'!K13</f>
        <v>0</v>
      </c>
      <c r="M79" s="54">
        <f>Sales_Commission_Pct*'Revenue Model'!L13</f>
        <v>0</v>
      </c>
      <c r="N79" s="54">
        <f>Sales_Commission_Pct*'Revenue Model'!M13</f>
        <v>0</v>
      </c>
      <c r="O79" s="54">
        <f>Sales_Commission_Pct*'Revenue Model'!N13</f>
        <v>0</v>
      </c>
      <c r="P79" s="21">
        <f t="shared" si="112"/>
        <v>0</v>
      </c>
      <c r="Q79" s="47"/>
      <c r="R79" s="47"/>
      <c r="S79" s="54">
        <f>Sales_Commission_Pct*'Revenue Model'!P13</f>
        <v>0</v>
      </c>
      <c r="T79" s="54">
        <f>Sales_Commission_Pct*'Revenue Model'!Q13</f>
        <v>0</v>
      </c>
      <c r="U79" s="54">
        <f>Sales_Commission_Pct*'Revenue Model'!R13</f>
        <v>0</v>
      </c>
      <c r="V79" s="54">
        <f>Sales_Commission_Pct*'Revenue Model'!S13</f>
        <v>0</v>
      </c>
      <c r="W79" s="54">
        <f>Sales_Commission_Pct*'Revenue Model'!T13</f>
        <v>0</v>
      </c>
      <c r="X79" s="54">
        <f>Sales_Commission_Pct*'Revenue Model'!U13</f>
        <v>0</v>
      </c>
      <c r="Y79" s="54">
        <f>Sales_Commission_Pct*'Revenue Model'!V13</f>
        <v>0</v>
      </c>
      <c r="Z79" s="54">
        <f>Sales_Commission_Pct*'Revenue Model'!W13</f>
        <v>0</v>
      </c>
      <c r="AA79" s="54">
        <f>Sales_Commission_Pct*'Revenue Model'!X13</f>
        <v>0</v>
      </c>
      <c r="AB79" s="54">
        <f>Sales_Commission_Pct*'Revenue Model'!Y13</f>
        <v>0</v>
      </c>
      <c r="AC79" s="54">
        <f>Sales_Commission_Pct*'Revenue Model'!Z13</f>
        <v>0</v>
      </c>
      <c r="AD79" s="54">
        <f>Sales_Commission_Pct*'Revenue Model'!AA13</f>
        <v>0</v>
      </c>
      <c r="AE79" s="21">
        <f t="shared" si="113"/>
        <v>0</v>
      </c>
      <c r="AF79" s="49"/>
      <c r="AG79" s="49"/>
      <c r="AH79" s="54">
        <f>Sales_Commission_Pct*'Revenue Model'!AC13</f>
        <v>0</v>
      </c>
      <c r="AI79" s="54">
        <f>Sales_Commission_Pct*'Revenue Model'!AD13</f>
        <v>0</v>
      </c>
      <c r="AJ79" s="54">
        <f>Sales_Commission_Pct*'Revenue Model'!AE13</f>
        <v>0</v>
      </c>
      <c r="AK79" s="54">
        <f>Sales_Commission_Pct*'Revenue Model'!AF13</f>
        <v>0</v>
      </c>
      <c r="AL79" s="54">
        <f>Sales_Commission_Pct*'Revenue Model'!AG13</f>
        <v>0</v>
      </c>
      <c r="AM79" s="54">
        <f>Sales_Commission_Pct*'Revenue Model'!AH13</f>
        <v>0</v>
      </c>
      <c r="AN79" s="54">
        <f>Sales_Commission_Pct*'Revenue Model'!AI13</f>
        <v>0</v>
      </c>
      <c r="AO79" s="54">
        <f>Sales_Commission_Pct*'Revenue Model'!AJ13</f>
        <v>0</v>
      </c>
      <c r="AP79" s="54">
        <f>Sales_Commission_Pct*'Revenue Model'!AK13</f>
        <v>0</v>
      </c>
      <c r="AQ79" s="54">
        <f>Sales_Commission_Pct*'Revenue Model'!AL13</f>
        <v>0</v>
      </c>
      <c r="AR79" s="54">
        <f>Sales_Commission_Pct*'Revenue Model'!AM13</f>
        <v>0</v>
      </c>
      <c r="AS79" s="54">
        <f>Sales_Commission_Pct*'Revenue Model'!AN13</f>
        <v>0</v>
      </c>
      <c r="AT79" s="21">
        <f t="shared" si="114"/>
        <v>0</v>
      </c>
    </row>
    <row r="80" spans="1:46" ht="15.75">
      <c r="A80" s="11"/>
      <c r="B80" s="48"/>
      <c r="C80" s="48"/>
      <c r="D80" s="17"/>
      <c r="E80" s="17"/>
      <c r="F80" s="17"/>
      <c r="G80" s="17"/>
      <c r="H80" s="17"/>
      <c r="I80" s="17"/>
      <c r="J80" s="17"/>
      <c r="K80" s="17"/>
      <c r="L80" s="17"/>
      <c r="M80" s="17"/>
      <c r="N80" s="17"/>
      <c r="O80" s="17"/>
      <c r="P80" s="19"/>
      <c r="Q80" s="48"/>
      <c r="R80" s="48"/>
      <c r="S80" s="17"/>
      <c r="T80" s="17"/>
      <c r="U80" s="17"/>
      <c r="V80" s="17"/>
      <c r="W80" s="17"/>
      <c r="X80" s="17"/>
      <c r="Y80" s="17"/>
      <c r="Z80" s="17"/>
      <c r="AA80" s="17"/>
      <c r="AB80" s="17"/>
      <c r="AC80" s="17"/>
      <c r="AD80" s="17"/>
      <c r="AE80" s="19"/>
      <c r="AF80" s="46"/>
      <c r="AG80" s="46"/>
      <c r="AH80" s="17"/>
      <c r="AI80" s="17"/>
      <c r="AJ80" s="17"/>
      <c r="AK80" s="17"/>
      <c r="AL80" s="17"/>
      <c r="AM80" s="17"/>
      <c r="AN80" s="17"/>
      <c r="AO80" s="17"/>
      <c r="AP80" s="17"/>
      <c r="AQ80" s="17"/>
      <c r="AR80" s="17"/>
      <c r="AS80" s="17"/>
      <c r="AT80" s="19"/>
    </row>
    <row r="81" spans="1:46" ht="15.75">
      <c r="A81" s="94" t="s">
        <v>86</v>
      </c>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row>
    <row r="82" spans="1:46" ht="15.75">
      <c r="A82" s="95" t="s">
        <v>161</v>
      </c>
      <c r="B82" s="48"/>
      <c r="C82" s="48"/>
      <c r="D82" s="17">
        <v>300</v>
      </c>
      <c r="E82" s="17">
        <v>150</v>
      </c>
      <c r="F82" s="17">
        <v>150</v>
      </c>
      <c r="G82" s="17">
        <v>150</v>
      </c>
      <c r="H82" s="17">
        <v>150</v>
      </c>
      <c r="I82" s="17">
        <v>150</v>
      </c>
      <c r="J82" s="17">
        <v>150</v>
      </c>
      <c r="K82" s="17">
        <v>150</v>
      </c>
      <c r="L82" s="17">
        <v>150</v>
      </c>
      <c r="M82" s="17">
        <v>150</v>
      </c>
      <c r="N82" s="17">
        <v>150</v>
      </c>
      <c r="O82" s="17">
        <v>150</v>
      </c>
      <c r="P82" s="19">
        <f t="shared" ref="P82:P83" si="117">SUM(D82:O82)</f>
        <v>1950</v>
      </c>
      <c r="Q82" s="48"/>
      <c r="R82" s="48"/>
      <c r="S82" s="17">
        <v>100</v>
      </c>
      <c r="T82" s="17">
        <v>100</v>
      </c>
      <c r="U82" s="17">
        <v>100</v>
      </c>
      <c r="V82" s="17">
        <v>100</v>
      </c>
      <c r="W82" s="17">
        <v>100</v>
      </c>
      <c r="X82" s="17">
        <v>100</v>
      </c>
      <c r="Y82" s="17">
        <v>100</v>
      </c>
      <c r="Z82" s="17">
        <v>100</v>
      </c>
      <c r="AA82" s="17">
        <v>100</v>
      </c>
      <c r="AB82" s="17">
        <v>100</v>
      </c>
      <c r="AC82" s="17">
        <v>100</v>
      </c>
      <c r="AD82" s="17">
        <v>100</v>
      </c>
      <c r="AE82" s="19">
        <f t="shared" ref="AE82:AE83" si="118">SUM(S82:AD82)</f>
        <v>1200</v>
      </c>
      <c r="AF82" s="46"/>
      <c r="AG82" s="46"/>
      <c r="AH82" s="17">
        <v>100</v>
      </c>
      <c r="AI82" s="17">
        <v>100</v>
      </c>
      <c r="AJ82" s="17">
        <v>100</v>
      </c>
      <c r="AK82" s="17">
        <v>100</v>
      </c>
      <c r="AL82" s="17">
        <v>100</v>
      </c>
      <c r="AM82" s="17">
        <v>100</v>
      </c>
      <c r="AN82" s="17">
        <v>100</v>
      </c>
      <c r="AO82" s="17">
        <v>100</v>
      </c>
      <c r="AP82" s="17">
        <v>100</v>
      </c>
      <c r="AQ82" s="17">
        <v>100</v>
      </c>
      <c r="AR82" s="17">
        <v>100</v>
      </c>
      <c r="AS82" s="17">
        <v>100</v>
      </c>
      <c r="AT82" s="19">
        <f t="shared" ref="AT82:AT83" si="119">SUM(AH82:AS82)</f>
        <v>1200</v>
      </c>
    </row>
    <row r="83" spans="1:46" ht="15.75">
      <c r="A83" s="95" t="s">
        <v>162</v>
      </c>
      <c r="B83" s="48"/>
      <c r="C83" s="48"/>
      <c r="D83" s="17">
        <v>7000</v>
      </c>
      <c r="E83" s="17">
        <v>200</v>
      </c>
      <c r="F83" s="17">
        <v>200</v>
      </c>
      <c r="G83" s="17">
        <v>200</v>
      </c>
      <c r="H83" s="17">
        <v>200</v>
      </c>
      <c r="I83" s="17">
        <v>200</v>
      </c>
      <c r="J83" s="17">
        <v>200</v>
      </c>
      <c r="K83" s="17">
        <v>200</v>
      </c>
      <c r="L83" s="17">
        <v>200</v>
      </c>
      <c r="M83" s="17">
        <v>200</v>
      </c>
      <c r="N83" s="17">
        <v>200</v>
      </c>
      <c r="O83" s="17">
        <v>200</v>
      </c>
      <c r="P83" s="19">
        <f t="shared" si="117"/>
        <v>9200</v>
      </c>
      <c r="Q83" s="48"/>
      <c r="R83" s="48"/>
      <c r="S83" s="17">
        <v>200</v>
      </c>
      <c r="T83" s="17">
        <v>200</v>
      </c>
      <c r="U83" s="17">
        <v>200</v>
      </c>
      <c r="V83" s="17">
        <v>200</v>
      </c>
      <c r="W83" s="17">
        <v>200</v>
      </c>
      <c r="X83" s="17">
        <v>200</v>
      </c>
      <c r="Y83" s="17">
        <v>200</v>
      </c>
      <c r="Z83" s="17">
        <v>200</v>
      </c>
      <c r="AA83" s="17">
        <v>200</v>
      </c>
      <c r="AB83" s="17">
        <v>200</v>
      </c>
      <c r="AC83" s="17">
        <v>200</v>
      </c>
      <c r="AD83" s="17">
        <v>200</v>
      </c>
      <c r="AE83" s="19">
        <f t="shared" si="118"/>
        <v>2400</v>
      </c>
      <c r="AF83" s="46"/>
      <c r="AG83" s="46"/>
      <c r="AH83" s="17">
        <v>200</v>
      </c>
      <c r="AI83" s="17">
        <v>200</v>
      </c>
      <c r="AJ83" s="17">
        <v>200</v>
      </c>
      <c r="AK83" s="17">
        <v>200</v>
      </c>
      <c r="AL83" s="17">
        <v>200</v>
      </c>
      <c r="AM83" s="17">
        <v>200</v>
      </c>
      <c r="AN83" s="17">
        <v>200</v>
      </c>
      <c r="AO83" s="17">
        <v>200</v>
      </c>
      <c r="AP83" s="17">
        <v>200</v>
      </c>
      <c r="AQ83" s="17">
        <v>200</v>
      </c>
      <c r="AR83" s="17">
        <v>200</v>
      </c>
      <c r="AS83" s="17">
        <v>200</v>
      </c>
      <c r="AT83" s="19">
        <f t="shared" si="119"/>
        <v>2400</v>
      </c>
    </row>
    <row r="84" spans="1:46" ht="15.75">
      <c r="A84" s="96" t="s">
        <v>163</v>
      </c>
      <c r="B84" s="48"/>
      <c r="C84" s="48"/>
      <c r="D84" s="52">
        <f>SUM(D82:D83)</f>
        <v>7300</v>
      </c>
      <c r="E84" s="52">
        <f t="shared" ref="E84:O84" si="120">SUM(E82:E83)</f>
        <v>350</v>
      </c>
      <c r="F84" s="52">
        <f t="shared" si="120"/>
        <v>350</v>
      </c>
      <c r="G84" s="52">
        <f t="shared" si="120"/>
        <v>350</v>
      </c>
      <c r="H84" s="52">
        <f t="shared" si="120"/>
        <v>350</v>
      </c>
      <c r="I84" s="52">
        <f t="shared" si="120"/>
        <v>350</v>
      </c>
      <c r="J84" s="52">
        <f t="shared" si="120"/>
        <v>350</v>
      </c>
      <c r="K84" s="52">
        <f t="shared" si="120"/>
        <v>350</v>
      </c>
      <c r="L84" s="52">
        <f t="shared" si="120"/>
        <v>350</v>
      </c>
      <c r="M84" s="52">
        <f t="shared" si="120"/>
        <v>350</v>
      </c>
      <c r="N84" s="52">
        <f t="shared" si="120"/>
        <v>350</v>
      </c>
      <c r="O84" s="52">
        <f t="shared" si="120"/>
        <v>350</v>
      </c>
      <c r="P84" s="82">
        <f>SUM(P82:P83)</f>
        <v>11150</v>
      </c>
      <c r="Q84" s="83"/>
      <c r="R84" s="83"/>
      <c r="S84" s="52">
        <f t="shared" ref="S84:AT84" si="121">SUM(S82:S83)</f>
        <v>300</v>
      </c>
      <c r="T84" s="52">
        <f t="shared" si="121"/>
        <v>300</v>
      </c>
      <c r="U84" s="52">
        <f t="shared" si="121"/>
        <v>300</v>
      </c>
      <c r="V84" s="52">
        <f t="shared" si="121"/>
        <v>300</v>
      </c>
      <c r="W84" s="52">
        <f t="shared" si="121"/>
        <v>300</v>
      </c>
      <c r="X84" s="52">
        <f t="shared" si="121"/>
        <v>300</v>
      </c>
      <c r="Y84" s="52">
        <f t="shared" si="121"/>
        <v>300</v>
      </c>
      <c r="Z84" s="52">
        <f t="shared" si="121"/>
        <v>300</v>
      </c>
      <c r="AA84" s="52">
        <f t="shared" si="121"/>
        <v>300</v>
      </c>
      <c r="AB84" s="52">
        <f t="shared" si="121"/>
        <v>300</v>
      </c>
      <c r="AC84" s="52">
        <f t="shared" si="121"/>
        <v>300</v>
      </c>
      <c r="AD84" s="52">
        <f t="shared" si="121"/>
        <v>300</v>
      </c>
      <c r="AE84" s="82">
        <f t="shared" si="121"/>
        <v>3600</v>
      </c>
      <c r="AF84" s="85"/>
      <c r="AG84" s="85"/>
      <c r="AH84" s="52">
        <f t="shared" si="121"/>
        <v>300</v>
      </c>
      <c r="AI84" s="52">
        <f t="shared" si="121"/>
        <v>300</v>
      </c>
      <c r="AJ84" s="52">
        <f t="shared" si="121"/>
        <v>300</v>
      </c>
      <c r="AK84" s="52">
        <f t="shared" si="121"/>
        <v>300</v>
      </c>
      <c r="AL84" s="52">
        <f t="shared" si="121"/>
        <v>300</v>
      </c>
      <c r="AM84" s="52">
        <f t="shared" si="121"/>
        <v>300</v>
      </c>
      <c r="AN84" s="52">
        <f t="shared" si="121"/>
        <v>300</v>
      </c>
      <c r="AO84" s="52">
        <f t="shared" si="121"/>
        <v>300</v>
      </c>
      <c r="AP84" s="52">
        <f t="shared" si="121"/>
        <v>300</v>
      </c>
      <c r="AQ84" s="52">
        <f t="shared" si="121"/>
        <v>300</v>
      </c>
      <c r="AR84" s="52">
        <f t="shared" si="121"/>
        <v>300</v>
      </c>
      <c r="AS84" s="52">
        <f t="shared" si="121"/>
        <v>300</v>
      </c>
      <c r="AT84" s="82">
        <f t="shared" si="121"/>
        <v>3600</v>
      </c>
    </row>
    <row r="85" spans="1:46" ht="15.75">
      <c r="A85" s="94" t="s">
        <v>87</v>
      </c>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 r="A86" s="95" t="s">
        <v>164</v>
      </c>
      <c r="B86" s="48"/>
      <c r="C86" s="48"/>
      <c r="D86" s="17">
        <v>2500</v>
      </c>
      <c r="E86" s="17">
        <v>2500</v>
      </c>
      <c r="F86" s="17">
        <v>750</v>
      </c>
      <c r="G86" s="17">
        <v>750</v>
      </c>
      <c r="H86" s="17">
        <v>750</v>
      </c>
      <c r="I86" s="17">
        <v>750</v>
      </c>
      <c r="J86" s="17">
        <v>750</v>
      </c>
      <c r="K86" s="17">
        <v>750</v>
      </c>
      <c r="L86" s="17">
        <v>750</v>
      </c>
      <c r="M86" s="17">
        <v>750</v>
      </c>
      <c r="N86" s="17">
        <v>750</v>
      </c>
      <c r="O86" s="17">
        <v>750</v>
      </c>
      <c r="P86" s="19">
        <f t="shared" ref="P86:P90" si="122">SUM(D86:O86)</f>
        <v>12500</v>
      </c>
      <c r="Q86" s="48"/>
      <c r="R86" s="48"/>
      <c r="S86" s="17">
        <v>750</v>
      </c>
      <c r="T86" s="17">
        <v>750</v>
      </c>
      <c r="U86" s="17">
        <v>750</v>
      </c>
      <c r="V86" s="17">
        <v>750</v>
      </c>
      <c r="W86" s="17">
        <v>750</v>
      </c>
      <c r="X86" s="17">
        <v>750</v>
      </c>
      <c r="Y86" s="17">
        <v>750</v>
      </c>
      <c r="Z86" s="17">
        <v>750</v>
      </c>
      <c r="AA86" s="17">
        <v>750</v>
      </c>
      <c r="AB86" s="17">
        <v>750</v>
      </c>
      <c r="AC86" s="17">
        <v>750</v>
      </c>
      <c r="AD86" s="17">
        <v>750</v>
      </c>
      <c r="AE86" s="19">
        <f t="shared" ref="AE86:AE90" si="123">SUM(S86:AD86)</f>
        <v>9000</v>
      </c>
      <c r="AF86" s="46"/>
      <c r="AG86" s="46"/>
      <c r="AH86" s="17">
        <v>750</v>
      </c>
      <c r="AI86" s="17">
        <v>750</v>
      </c>
      <c r="AJ86" s="17">
        <v>750</v>
      </c>
      <c r="AK86" s="17">
        <v>750</v>
      </c>
      <c r="AL86" s="17">
        <v>750</v>
      </c>
      <c r="AM86" s="17">
        <v>750</v>
      </c>
      <c r="AN86" s="17">
        <v>750</v>
      </c>
      <c r="AO86" s="17">
        <v>750</v>
      </c>
      <c r="AP86" s="17">
        <v>750</v>
      </c>
      <c r="AQ86" s="17">
        <v>750</v>
      </c>
      <c r="AR86" s="17">
        <v>750</v>
      </c>
      <c r="AS86" s="17">
        <v>750</v>
      </c>
      <c r="AT86" s="19">
        <f t="shared" ref="AT86:AT90" si="124">SUM(AH86:AS86)</f>
        <v>9000</v>
      </c>
    </row>
    <row r="87" spans="1:46" ht="15.75">
      <c r="A87" s="95" t="s">
        <v>165</v>
      </c>
      <c r="B87" s="48"/>
      <c r="C87" s="48"/>
      <c r="D87" s="17">
        <v>5000</v>
      </c>
      <c r="E87" s="17">
        <v>5000</v>
      </c>
      <c r="F87" s="17">
        <v>5000</v>
      </c>
      <c r="G87" s="17">
        <v>1000</v>
      </c>
      <c r="H87" s="17">
        <v>1000</v>
      </c>
      <c r="I87" s="17">
        <v>0</v>
      </c>
      <c r="J87" s="17">
        <v>0</v>
      </c>
      <c r="K87" s="17">
        <v>0</v>
      </c>
      <c r="L87" s="17">
        <v>0</v>
      </c>
      <c r="M87" s="17">
        <v>0</v>
      </c>
      <c r="N87" s="17">
        <v>0</v>
      </c>
      <c r="O87" s="17">
        <v>0</v>
      </c>
      <c r="P87" s="19">
        <f t="shared" si="122"/>
        <v>17000</v>
      </c>
      <c r="Q87" s="48"/>
      <c r="R87" s="48"/>
      <c r="S87" s="17">
        <v>5000</v>
      </c>
      <c r="T87" s="17"/>
      <c r="U87" s="17"/>
      <c r="V87" s="17"/>
      <c r="W87" s="17"/>
      <c r="X87" s="17"/>
      <c r="Y87" s="17"/>
      <c r="Z87" s="17"/>
      <c r="AA87" s="17"/>
      <c r="AB87" s="17"/>
      <c r="AC87" s="17"/>
      <c r="AD87" s="17"/>
      <c r="AE87" s="19">
        <f t="shared" si="123"/>
        <v>5000</v>
      </c>
      <c r="AF87" s="46"/>
      <c r="AG87" s="46"/>
      <c r="AH87" s="17">
        <v>5000</v>
      </c>
      <c r="AI87" s="17"/>
      <c r="AJ87" s="17"/>
      <c r="AK87" s="17"/>
      <c r="AL87" s="17"/>
      <c r="AM87" s="17"/>
      <c r="AN87" s="17"/>
      <c r="AO87" s="17"/>
      <c r="AP87" s="17"/>
      <c r="AQ87" s="17"/>
      <c r="AR87" s="17"/>
      <c r="AS87" s="17"/>
      <c r="AT87" s="19">
        <f t="shared" si="124"/>
        <v>5000</v>
      </c>
    </row>
    <row r="88" spans="1:46" ht="15.75">
      <c r="A88" s="95" t="s">
        <v>166</v>
      </c>
      <c r="B88" s="48"/>
      <c r="C88" s="48"/>
      <c r="D88" s="17">
        <v>75</v>
      </c>
      <c r="E88" s="17">
        <v>75</v>
      </c>
      <c r="F88" s="17">
        <v>75</v>
      </c>
      <c r="G88" s="17">
        <v>75</v>
      </c>
      <c r="H88" s="17">
        <v>75</v>
      </c>
      <c r="I88" s="17">
        <v>75</v>
      </c>
      <c r="J88" s="17">
        <v>75</v>
      </c>
      <c r="K88" s="17">
        <v>75</v>
      </c>
      <c r="L88" s="17">
        <v>75</v>
      </c>
      <c r="M88" s="17">
        <v>75</v>
      </c>
      <c r="N88" s="17">
        <v>75</v>
      </c>
      <c r="O88" s="17">
        <v>75</v>
      </c>
      <c r="P88" s="19">
        <f t="shared" si="122"/>
        <v>900</v>
      </c>
      <c r="Q88" s="48"/>
      <c r="R88" s="48"/>
      <c r="S88" s="17">
        <v>75</v>
      </c>
      <c r="T88" s="17">
        <v>75</v>
      </c>
      <c r="U88" s="17">
        <v>75</v>
      </c>
      <c r="V88" s="17">
        <v>75</v>
      </c>
      <c r="W88" s="17">
        <v>75</v>
      </c>
      <c r="X88" s="17">
        <v>75</v>
      </c>
      <c r="Y88" s="17">
        <v>75</v>
      </c>
      <c r="Z88" s="17">
        <v>75</v>
      </c>
      <c r="AA88" s="17">
        <v>75</v>
      </c>
      <c r="AB88" s="17">
        <v>75</v>
      </c>
      <c r="AC88" s="17">
        <v>75</v>
      </c>
      <c r="AD88" s="17">
        <v>75</v>
      </c>
      <c r="AE88" s="19">
        <f t="shared" si="123"/>
        <v>900</v>
      </c>
      <c r="AF88" s="46"/>
      <c r="AG88" s="46"/>
      <c r="AH88" s="17">
        <v>75</v>
      </c>
      <c r="AI88" s="17">
        <v>75</v>
      </c>
      <c r="AJ88" s="17">
        <v>75</v>
      </c>
      <c r="AK88" s="17">
        <v>75</v>
      </c>
      <c r="AL88" s="17">
        <v>75</v>
      </c>
      <c r="AM88" s="17">
        <v>75</v>
      </c>
      <c r="AN88" s="17">
        <v>75</v>
      </c>
      <c r="AO88" s="17">
        <v>75</v>
      </c>
      <c r="AP88" s="17">
        <v>75</v>
      </c>
      <c r="AQ88" s="17">
        <v>75</v>
      </c>
      <c r="AR88" s="17">
        <v>75</v>
      </c>
      <c r="AS88" s="17">
        <v>75</v>
      </c>
      <c r="AT88" s="19">
        <f t="shared" si="124"/>
        <v>900</v>
      </c>
    </row>
    <row r="89" spans="1:46" ht="15.75">
      <c r="A89" s="95" t="s">
        <v>167</v>
      </c>
      <c r="B89" s="48"/>
      <c r="C89" s="48"/>
      <c r="D89" s="17">
        <v>0</v>
      </c>
      <c r="E89" s="17">
        <v>0</v>
      </c>
      <c r="F89" s="17">
        <v>0</v>
      </c>
      <c r="G89" s="17">
        <v>0</v>
      </c>
      <c r="H89" s="17">
        <v>0</v>
      </c>
      <c r="I89" s="17">
        <v>0</v>
      </c>
      <c r="J89" s="17">
        <v>0</v>
      </c>
      <c r="K89" s="17">
        <v>0</v>
      </c>
      <c r="L89" s="17">
        <v>0</v>
      </c>
      <c r="M89" s="17"/>
      <c r="N89" s="17">
        <v>0</v>
      </c>
      <c r="O89" s="17">
        <v>0</v>
      </c>
      <c r="P89" s="19">
        <f t="shared" si="122"/>
        <v>0</v>
      </c>
      <c r="Q89" s="48"/>
      <c r="R89" s="48"/>
      <c r="S89" s="17"/>
      <c r="T89" s="17"/>
      <c r="U89" s="17"/>
      <c r="V89" s="17"/>
      <c r="W89" s="17"/>
      <c r="X89" s="17"/>
      <c r="Y89" s="17"/>
      <c r="Z89" s="17"/>
      <c r="AA89" s="17"/>
      <c r="AB89" s="17"/>
      <c r="AC89" s="17"/>
      <c r="AD89" s="17"/>
      <c r="AE89" s="19">
        <f t="shared" si="123"/>
        <v>0</v>
      </c>
      <c r="AF89" s="46"/>
      <c r="AG89" s="46"/>
      <c r="AH89" s="17"/>
      <c r="AI89" s="17"/>
      <c r="AJ89" s="17"/>
      <c r="AK89" s="17"/>
      <c r="AL89" s="17"/>
      <c r="AM89" s="17"/>
      <c r="AN89" s="17"/>
      <c r="AO89" s="17"/>
      <c r="AP89" s="17"/>
      <c r="AQ89" s="17"/>
      <c r="AR89" s="17"/>
      <c r="AS89" s="17"/>
      <c r="AT89" s="19">
        <f t="shared" si="124"/>
        <v>0</v>
      </c>
    </row>
    <row r="90" spans="1:46" ht="15.75">
      <c r="A90" s="95" t="s">
        <v>168</v>
      </c>
      <c r="B90" s="48"/>
      <c r="C90" s="48"/>
      <c r="D90" s="17">
        <v>400</v>
      </c>
      <c r="E90" s="17">
        <v>400</v>
      </c>
      <c r="F90" s="17">
        <v>400</v>
      </c>
      <c r="G90" s="17">
        <v>400</v>
      </c>
      <c r="H90" s="17">
        <v>400</v>
      </c>
      <c r="I90" s="17">
        <v>400</v>
      </c>
      <c r="J90" s="17">
        <v>400</v>
      </c>
      <c r="K90" s="17">
        <v>400</v>
      </c>
      <c r="L90" s="17">
        <v>400</v>
      </c>
      <c r="M90" s="17">
        <v>400</v>
      </c>
      <c r="N90" s="17">
        <v>400</v>
      </c>
      <c r="O90" s="17">
        <v>400</v>
      </c>
      <c r="P90" s="19">
        <f t="shared" si="122"/>
        <v>4800</v>
      </c>
      <c r="Q90" s="48"/>
      <c r="R90" s="48"/>
      <c r="S90" s="17">
        <v>400</v>
      </c>
      <c r="T90" s="17">
        <v>400</v>
      </c>
      <c r="U90" s="17">
        <v>400</v>
      </c>
      <c r="V90" s="17">
        <v>400</v>
      </c>
      <c r="W90" s="17">
        <v>400</v>
      </c>
      <c r="X90" s="17">
        <v>400</v>
      </c>
      <c r="Y90" s="17">
        <v>400</v>
      </c>
      <c r="Z90" s="17">
        <v>400</v>
      </c>
      <c r="AA90" s="17">
        <v>400</v>
      </c>
      <c r="AB90" s="17">
        <v>400</v>
      </c>
      <c r="AC90" s="17">
        <v>400</v>
      </c>
      <c r="AD90" s="17">
        <v>400</v>
      </c>
      <c r="AE90" s="19">
        <f t="shared" si="123"/>
        <v>4800</v>
      </c>
      <c r="AF90" s="46"/>
      <c r="AG90" s="46"/>
      <c r="AH90" s="17">
        <v>400</v>
      </c>
      <c r="AI90" s="17">
        <v>400</v>
      </c>
      <c r="AJ90" s="17">
        <v>400</v>
      </c>
      <c r="AK90" s="17">
        <v>400</v>
      </c>
      <c r="AL90" s="17">
        <v>400</v>
      </c>
      <c r="AM90" s="17">
        <v>400</v>
      </c>
      <c r="AN90" s="17">
        <v>400</v>
      </c>
      <c r="AO90" s="17">
        <v>400</v>
      </c>
      <c r="AP90" s="17">
        <v>400</v>
      </c>
      <c r="AQ90" s="17">
        <v>400</v>
      </c>
      <c r="AR90" s="17">
        <v>400</v>
      </c>
      <c r="AS90" s="17">
        <v>400</v>
      </c>
      <c r="AT90" s="19">
        <f t="shared" si="124"/>
        <v>4800</v>
      </c>
    </row>
    <row r="91" spans="1:46" ht="15.75">
      <c r="A91" s="96" t="s">
        <v>169</v>
      </c>
      <c r="B91" s="48"/>
      <c r="C91" s="48"/>
      <c r="D91" s="52">
        <f>SUM(D86:D90)</f>
        <v>7975</v>
      </c>
      <c r="E91" s="52">
        <f t="shared" ref="E91:O91" si="125">SUM(E86:E90)</f>
        <v>7975</v>
      </c>
      <c r="F91" s="52">
        <f t="shared" si="125"/>
        <v>6225</v>
      </c>
      <c r="G91" s="52">
        <f t="shared" si="125"/>
        <v>2225</v>
      </c>
      <c r="H91" s="52">
        <f t="shared" si="125"/>
        <v>2225</v>
      </c>
      <c r="I91" s="52">
        <f t="shared" si="125"/>
        <v>1225</v>
      </c>
      <c r="J91" s="52">
        <f t="shared" si="125"/>
        <v>1225</v>
      </c>
      <c r="K91" s="52">
        <f t="shared" si="125"/>
        <v>1225</v>
      </c>
      <c r="L91" s="52">
        <f t="shared" si="125"/>
        <v>1225</v>
      </c>
      <c r="M91" s="52">
        <f t="shared" si="125"/>
        <v>1225</v>
      </c>
      <c r="N91" s="52">
        <f t="shared" si="125"/>
        <v>1225</v>
      </c>
      <c r="O91" s="52">
        <f t="shared" si="125"/>
        <v>1225</v>
      </c>
      <c r="P91" s="82">
        <f>SUM(P86:P90)</f>
        <v>35200</v>
      </c>
      <c r="Q91" s="83"/>
      <c r="R91" s="83"/>
      <c r="S91" s="52">
        <f t="shared" ref="S91" si="126">SUM(S86:S90)</f>
        <v>6225</v>
      </c>
      <c r="T91" s="52">
        <f t="shared" ref="T91" si="127">SUM(T86:T90)</f>
        <v>1225</v>
      </c>
      <c r="U91" s="52">
        <f t="shared" ref="U91" si="128">SUM(U86:U90)</f>
        <v>1225</v>
      </c>
      <c r="V91" s="52">
        <f t="shared" ref="V91" si="129">SUM(V86:V90)</f>
        <v>1225</v>
      </c>
      <c r="W91" s="52">
        <f t="shared" ref="W91" si="130">SUM(W86:W90)</f>
        <v>1225</v>
      </c>
      <c r="X91" s="52">
        <f t="shared" ref="X91" si="131">SUM(X86:X90)</f>
        <v>1225</v>
      </c>
      <c r="Y91" s="52">
        <f t="shared" ref="Y91" si="132">SUM(Y86:Y90)</f>
        <v>1225</v>
      </c>
      <c r="Z91" s="52">
        <f t="shared" ref="Z91" si="133">SUM(Z86:Z90)</f>
        <v>1225</v>
      </c>
      <c r="AA91" s="52">
        <f t="shared" ref="AA91" si="134">SUM(AA86:AA90)</f>
        <v>1225</v>
      </c>
      <c r="AB91" s="52">
        <f t="shared" ref="AB91" si="135">SUM(AB86:AB90)</f>
        <v>1225</v>
      </c>
      <c r="AC91" s="52">
        <f t="shared" ref="AC91" si="136">SUM(AC86:AC90)</f>
        <v>1225</v>
      </c>
      <c r="AD91" s="52">
        <f t="shared" ref="AD91" si="137">SUM(AD86:AD90)</f>
        <v>1225</v>
      </c>
      <c r="AE91" s="82">
        <f>SUM(AE86:AE90)</f>
        <v>19700</v>
      </c>
      <c r="AF91" s="85"/>
      <c r="AG91" s="85"/>
      <c r="AH91" s="52">
        <f>SUM(AH86:AH90)</f>
        <v>6225</v>
      </c>
      <c r="AI91" s="52">
        <f t="shared" ref="AI91:AS91" si="138">SUM(AI86:AI90)</f>
        <v>1225</v>
      </c>
      <c r="AJ91" s="52">
        <f t="shared" si="138"/>
        <v>1225</v>
      </c>
      <c r="AK91" s="52">
        <f t="shared" si="138"/>
        <v>1225</v>
      </c>
      <c r="AL91" s="52">
        <f t="shared" si="138"/>
        <v>1225</v>
      </c>
      <c r="AM91" s="52">
        <f t="shared" si="138"/>
        <v>1225</v>
      </c>
      <c r="AN91" s="52">
        <f t="shared" si="138"/>
        <v>1225</v>
      </c>
      <c r="AO91" s="52">
        <f t="shared" si="138"/>
        <v>1225</v>
      </c>
      <c r="AP91" s="52">
        <f t="shared" si="138"/>
        <v>1225</v>
      </c>
      <c r="AQ91" s="52">
        <f t="shared" si="138"/>
        <v>1225</v>
      </c>
      <c r="AR91" s="52">
        <f t="shared" si="138"/>
        <v>1225</v>
      </c>
      <c r="AS91" s="52">
        <f t="shared" si="138"/>
        <v>1225</v>
      </c>
      <c r="AT91" s="82">
        <f>SUM(AT86:AT90)</f>
        <v>19700</v>
      </c>
    </row>
    <row r="92" spans="1:46" ht="15.75">
      <c r="A92" s="14" t="s">
        <v>88</v>
      </c>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 r="A93" s="105" t="s">
        <v>170</v>
      </c>
      <c r="B93" s="48"/>
      <c r="C93" s="48"/>
      <c r="D93" s="17">
        <v>300</v>
      </c>
      <c r="E93" s="17">
        <v>300</v>
      </c>
      <c r="F93" s="17">
        <v>300</v>
      </c>
      <c r="G93" s="17">
        <v>300</v>
      </c>
      <c r="H93" s="17">
        <v>300</v>
      </c>
      <c r="I93" s="17">
        <v>300</v>
      </c>
      <c r="J93" s="17">
        <v>300</v>
      </c>
      <c r="K93" s="17">
        <v>300</v>
      </c>
      <c r="L93" s="17">
        <v>300</v>
      </c>
      <c r="M93" s="17">
        <v>300</v>
      </c>
      <c r="N93" s="17">
        <v>300</v>
      </c>
      <c r="O93" s="17">
        <v>300</v>
      </c>
      <c r="P93" s="19">
        <f t="shared" ref="P93:P98" si="139">SUM(D93:O93)</f>
        <v>3600</v>
      </c>
      <c r="Q93" s="48"/>
      <c r="R93" s="48"/>
      <c r="S93" s="17">
        <v>300</v>
      </c>
      <c r="T93" s="17">
        <v>300</v>
      </c>
      <c r="U93" s="17">
        <v>300</v>
      </c>
      <c r="V93" s="17">
        <v>300</v>
      </c>
      <c r="W93" s="17">
        <v>300</v>
      </c>
      <c r="X93" s="17">
        <v>300</v>
      </c>
      <c r="Y93" s="17">
        <v>300</v>
      </c>
      <c r="Z93" s="17">
        <v>300</v>
      </c>
      <c r="AA93" s="17">
        <v>300</v>
      </c>
      <c r="AB93" s="17">
        <v>300</v>
      </c>
      <c r="AC93" s="17">
        <v>300</v>
      </c>
      <c r="AD93" s="17">
        <v>300</v>
      </c>
      <c r="AE93" s="19">
        <f t="shared" ref="AE93:AE98" si="140">SUM(S93:AD93)</f>
        <v>3600</v>
      </c>
      <c r="AF93" s="46"/>
      <c r="AG93" s="46"/>
      <c r="AH93" s="17">
        <v>300</v>
      </c>
      <c r="AI93" s="17">
        <v>300</v>
      </c>
      <c r="AJ93" s="17">
        <v>300</v>
      </c>
      <c r="AK93" s="17">
        <v>300</v>
      </c>
      <c r="AL93" s="17">
        <v>300</v>
      </c>
      <c r="AM93" s="17">
        <v>300</v>
      </c>
      <c r="AN93" s="17">
        <v>300</v>
      </c>
      <c r="AO93" s="17">
        <v>300</v>
      </c>
      <c r="AP93" s="17">
        <v>300</v>
      </c>
      <c r="AQ93" s="17">
        <v>300</v>
      </c>
      <c r="AR93" s="17">
        <v>300</v>
      </c>
      <c r="AS93" s="17">
        <v>300</v>
      </c>
      <c r="AT93" s="19">
        <f t="shared" ref="AT93:AT98" si="141">SUM(AH93:AS93)</f>
        <v>3600</v>
      </c>
    </row>
    <row r="94" spans="1:46" ht="15.75">
      <c r="A94" s="11" t="s">
        <v>171</v>
      </c>
      <c r="B94" s="48"/>
      <c r="C94" s="48"/>
      <c r="D94" s="17"/>
      <c r="E94" s="17"/>
      <c r="F94" s="17"/>
      <c r="G94" s="17"/>
      <c r="H94" s="17"/>
      <c r="I94" s="17"/>
      <c r="J94" s="17"/>
      <c r="K94" s="17"/>
      <c r="L94" s="17"/>
      <c r="M94" s="17"/>
      <c r="N94" s="17"/>
      <c r="O94" s="17"/>
      <c r="P94" s="19">
        <f t="shared" si="139"/>
        <v>0</v>
      </c>
      <c r="Q94" s="48"/>
      <c r="R94" s="48"/>
      <c r="S94" s="17"/>
      <c r="T94" s="17"/>
      <c r="U94" s="17"/>
      <c r="V94" s="17"/>
      <c r="W94" s="17"/>
      <c r="X94" s="17"/>
      <c r="Y94" s="17"/>
      <c r="Z94" s="17"/>
      <c r="AA94" s="17"/>
      <c r="AB94" s="17"/>
      <c r="AC94" s="17"/>
      <c r="AD94" s="17"/>
      <c r="AE94" s="19">
        <f t="shared" si="140"/>
        <v>0</v>
      </c>
      <c r="AF94" s="46"/>
      <c r="AG94" s="46"/>
      <c r="AH94" s="17"/>
      <c r="AI94" s="17"/>
      <c r="AJ94" s="17"/>
      <c r="AK94" s="17"/>
      <c r="AL94" s="17"/>
      <c r="AM94" s="17"/>
      <c r="AN94" s="17"/>
      <c r="AO94" s="17"/>
      <c r="AP94" s="17"/>
      <c r="AQ94" s="17"/>
      <c r="AR94" s="17"/>
      <c r="AS94" s="17"/>
      <c r="AT94" s="19">
        <f t="shared" si="141"/>
        <v>0</v>
      </c>
    </row>
    <row r="95" spans="1:46" ht="15.75">
      <c r="A95" s="107" t="s">
        <v>172</v>
      </c>
      <c r="B95" s="48"/>
      <c r="C95" s="48"/>
      <c r="D95" s="17">
        <v>5000</v>
      </c>
      <c r="E95" s="17">
        <v>0</v>
      </c>
      <c r="F95" s="17">
        <v>0</v>
      </c>
      <c r="G95" s="17">
        <v>0</v>
      </c>
      <c r="H95" s="17">
        <v>0</v>
      </c>
      <c r="I95" s="17" t="s">
        <v>128</v>
      </c>
      <c r="J95" s="17">
        <v>5000</v>
      </c>
      <c r="K95" s="17">
        <v>0</v>
      </c>
      <c r="L95" s="17">
        <v>0</v>
      </c>
      <c r="M95" s="17">
        <v>0</v>
      </c>
      <c r="N95" s="17">
        <v>0</v>
      </c>
      <c r="O95" s="17">
        <v>0</v>
      </c>
      <c r="P95" s="19">
        <f t="shared" si="139"/>
        <v>10000</v>
      </c>
      <c r="Q95" s="48"/>
      <c r="R95" s="48"/>
      <c r="S95" s="17">
        <v>5000</v>
      </c>
      <c r="T95" s="17">
        <v>5000</v>
      </c>
      <c r="U95" s="17">
        <v>0</v>
      </c>
      <c r="V95" s="17">
        <v>5000</v>
      </c>
      <c r="W95" s="17">
        <v>10000</v>
      </c>
      <c r="X95" s="17">
        <v>5000</v>
      </c>
      <c r="Y95" s="17">
        <v>5000</v>
      </c>
      <c r="Z95" s="17">
        <v>5000</v>
      </c>
      <c r="AA95" s="17"/>
      <c r="AB95" s="17">
        <v>5000</v>
      </c>
      <c r="AC95" s="17"/>
      <c r="AD95" s="17">
        <v>5000</v>
      </c>
      <c r="AE95" s="19">
        <f t="shared" si="140"/>
        <v>50000</v>
      </c>
      <c r="AF95" s="46"/>
      <c r="AG95" s="46"/>
      <c r="AH95" s="17">
        <v>5000</v>
      </c>
      <c r="AI95" s="17">
        <v>5000</v>
      </c>
      <c r="AJ95" s="17">
        <v>10000</v>
      </c>
      <c r="AK95" s="17">
        <v>10000</v>
      </c>
      <c r="AL95" s="17">
        <v>15000</v>
      </c>
      <c r="AM95" s="17">
        <v>10000</v>
      </c>
      <c r="AN95" s="17">
        <v>15000</v>
      </c>
      <c r="AO95" s="17">
        <v>10000</v>
      </c>
      <c r="AP95" s="17">
        <v>5000</v>
      </c>
      <c r="AQ95" s="17">
        <v>5000</v>
      </c>
      <c r="AR95" s="17">
        <v>5000</v>
      </c>
      <c r="AS95" s="17">
        <v>10000</v>
      </c>
      <c r="AT95" s="19">
        <f t="shared" si="141"/>
        <v>105000</v>
      </c>
    </row>
    <row r="96" spans="1:46" ht="15.75">
      <c r="A96" s="13" t="s">
        <v>173</v>
      </c>
      <c r="B96" s="48"/>
      <c r="C96" s="48"/>
      <c r="D96" s="52">
        <f t="shared" ref="D96:N96" si="142">SUM(D93:D95)</f>
        <v>5300</v>
      </c>
      <c r="E96" s="52">
        <f t="shared" si="142"/>
        <v>300</v>
      </c>
      <c r="F96" s="52">
        <f t="shared" si="142"/>
        <v>300</v>
      </c>
      <c r="G96" s="52">
        <f t="shared" si="142"/>
        <v>300</v>
      </c>
      <c r="H96" s="52">
        <f t="shared" si="142"/>
        <v>300</v>
      </c>
      <c r="I96" s="52">
        <f t="shared" si="142"/>
        <v>300</v>
      </c>
      <c r="J96" s="52">
        <f t="shared" si="142"/>
        <v>5300</v>
      </c>
      <c r="K96" s="52">
        <f t="shared" si="142"/>
        <v>300</v>
      </c>
      <c r="L96" s="52">
        <f t="shared" si="142"/>
        <v>300</v>
      </c>
      <c r="M96" s="52">
        <f t="shared" si="142"/>
        <v>300</v>
      </c>
      <c r="N96" s="52">
        <f t="shared" si="142"/>
        <v>300</v>
      </c>
      <c r="O96" s="52">
        <f>SUM(O93:O95)</f>
        <v>300</v>
      </c>
      <c r="P96" s="82">
        <f>SUM(P93:P95)</f>
        <v>13600</v>
      </c>
      <c r="Q96" s="83"/>
      <c r="R96" s="83"/>
      <c r="S96" s="52">
        <f>SUM(S93:S95)</f>
        <v>5300</v>
      </c>
      <c r="T96" s="52">
        <f t="shared" ref="T96:AD96" si="143">SUM(T93:T95)</f>
        <v>5300</v>
      </c>
      <c r="U96" s="52">
        <f t="shared" si="143"/>
        <v>300</v>
      </c>
      <c r="V96" s="52">
        <f t="shared" si="143"/>
        <v>5300</v>
      </c>
      <c r="W96" s="52">
        <f t="shared" si="143"/>
        <v>10300</v>
      </c>
      <c r="X96" s="52">
        <f t="shared" si="143"/>
        <v>5300</v>
      </c>
      <c r="Y96" s="52">
        <f t="shared" si="143"/>
        <v>5300</v>
      </c>
      <c r="Z96" s="52">
        <f t="shared" si="143"/>
        <v>5300</v>
      </c>
      <c r="AA96" s="52">
        <f t="shared" si="143"/>
        <v>300</v>
      </c>
      <c r="AB96" s="52">
        <f t="shared" si="143"/>
        <v>5300</v>
      </c>
      <c r="AC96" s="52">
        <f t="shared" si="143"/>
        <v>300</v>
      </c>
      <c r="AD96" s="52">
        <f t="shared" si="143"/>
        <v>5300</v>
      </c>
      <c r="AE96" s="82">
        <f t="shared" ref="AE96:AT96" si="144">SUM(AE93:AE95)</f>
        <v>53600</v>
      </c>
      <c r="AF96" s="85"/>
      <c r="AG96" s="85"/>
      <c r="AH96" s="52">
        <f t="shared" si="144"/>
        <v>5300</v>
      </c>
      <c r="AI96" s="52">
        <f t="shared" si="144"/>
        <v>5300</v>
      </c>
      <c r="AJ96" s="52">
        <f t="shared" si="144"/>
        <v>10300</v>
      </c>
      <c r="AK96" s="52">
        <f t="shared" si="144"/>
        <v>10300</v>
      </c>
      <c r="AL96" s="52">
        <f t="shared" si="144"/>
        <v>15300</v>
      </c>
      <c r="AM96" s="52">
        <f t="shared" si="144"/>
        <v>10300</v>
      </c>
      <c r="AN96" s="52">
        <f t="shared" si="144"/>
        <v>15300</v>
      </c>
      <c r="AO96" s="52">
        <f t="shared" si="144"/>
        <v>10300</v>
      </c>
      <c r="AP96" s="52">
        <f t="shared" si="144"/>
        <v>5300</v>
      </c>
      <c r="AQ96" s="52">
        <f t="shared" si="144"/>
        <v>5300</v>
      </c>
      <c r="AR96" s="52">
        <f t="shared" si="144"/>
        <v>5300</v>
      </c>
      <c r="AS96" s="52">
        <f t="shared" si="144"/>
        <v>10300</v>
      </c>
      <c r="AT96" s="82">
        <f t="shared" si="144"/>
        <v>108600</v>
      </c>
    </row>
    <row r="97" spans="1:46" ht="15.75">
      <c r="B97" s="48"/>
      <c r="C97" s="48"/>
      <c r="P97" s="19"/>
      <c r="Q97" s="48"/>
      <c r="R97" s="48"/>
      <c r="AE97" s="19"/>
      <c r="AF97" s="46"/>
      <c r="AG97" s="46"/>
      <c r="AT97" s="19"/>
    </row>
    <row r="98" spans="1:46" ht="15.75">
      <c r="A98" s="13" t="s">
        <v>174</v>
      </c>
      <c r="B98" s="48"/>
      <c r="C98" s="48"/>
      <c r="D98" s="42">
        <f>SUM(D96,D91,D84,D79,D77,D75,D69,D63,D59,D52,D45,D33,D26)</f>
        <v>108777.24</v>
      </c>
      <c r="E98" s="42">
        <f t="shared" ref="E98:O98" si="145">SUM(E96,E91,E84,E79,E77,E75,E69,E63,E59,E52,E45,E33,E26)</f>
        <v>80827.239999999991</v>
      </c>
      <c r="F98" s="42">
        <f t="shared" si="145"/>
        <v>90759.239999999991</v>
      </c>
      <c r="G98" s="42">
        <f t="shared" si="145"/>
        <v>116623.24</v>
      </c>
      <c r="H98" s="42">
        <f t="shared" si="145"/>
        <v>117365.24</v>
      </c>
      <c r="I98" s="42">
        <f t="shared" si="145"/>
        <v>110623.24</v>
      </c>
      <c r="J98" s="42">
        <f t="shared" si="145"/>
        <v>122623.24</v>
      </c>
      <c r="K98" s="42">
        <f t="shared" si="145"/>
        <v>91402.239999999991</v>
      </c>
      <c r="L98" s="42">
        <f t="shared" si="145"/>
        <v>77047.239999999991</v>
      </c>
      <c r="M98" s="42">
        <f t="shared" si="145"/>
        <v>79176.239999999991</v>
      </c>
      <c r="N98" s="42">
        <f t="shared" si="145"/>
        <v>74176.239999999991</v>
      </c>
      <c r="O98" s="42">
        <f t="shared" si="145"/>
        <v>79918.239999999991</v>
      </c>
      <c r="P98" s="19">
        <f t="shared" si="139"/>
        <v>1149318.8799999999</v>
      </c>
      <c r="Q98" s="48"/>
      <c r="R98" s="48"/>
      <c r="S98" s="42">
        <f>S26+S33+S45+S52+S59+S63+S69+S75+S77+S79+S84+S91+S96</f>
        <v>218065.8</v>
      </c>
      <c r="T98" s="42">
        <f t="shared" ref="T98:AD98" si="146">T26+T33+T45+T52+T59+T63+T69+T75+T77+T79+T84+T91+T96</f>
        <v>190065.8</v>
      </c>
      <c r="U98" s="42">
        <f t="shared" si="146"/>
        <v>242672.12</v>
      </c>
      <c r="V98" s="42">
        <f t="shared" si="146"/>
        <v>363384.76</v>
      </c>
      <c r="W98" s="42">
        <f t="shared" si="146"/>
        <v>392716.67999999993</v>
      </c>
      <c r="X98" s="42">
        <f t="shared" si="146"/>
        <v>358384.76</v>
      </c>
      <c r="Y98" s="42">
        <f t="shared" si="146"/>
        <v>367384.76</v>
      </c>
      <c r="Z98" s="42">
        <f t="shared" si="146"/>
        <v>272532.8</v>
      </c>
      <c r="AA98" s="42">
        <f t="shared" si="146"/>
        <v>201203</v>
      </c>
      <c r="AB98" s="42">
        <f t="shared" si="146"/>
        <v>195537.03999999998</v>
      </c>
      <c r="AC98" s="42">
        <f t="shared" si="146"/>
        <v>187537.03999999998</v>
      </c>
      <c r="AD98" s="42">
        <f t="shared" si="146"/>
        <v>217868.95999999996</v>
      </c>
      <c r="AE98" s="19">
        <f t="shared" si="140"/>
        <v>3207353.5199999996</v>
      </c>
      <c r="AF98" s="46"/>
      <c r="AG98" s="46"/>
      <c r="AH98" s="42">
        <f>AH26+AH33+AH45+AH52+AH59+AH63+AH69+AH75+AH77+AH79+AH84+AH91+AH96</f>
        <v>381933.82639999996</v>
      </c>
      <c r="AI98" s="42">
        <f t="shared" ref="AI98:AS98" si="147">AI26+AI33+AI45+AI52+AI59+AI63+AI69+AI75+AI77+AI79+AI84+AI91+AI96</f>
        <v>354933.82639999996</v>
      </c>
      <c r="AJ98" s="42">
        <f t="shared" si="147"/>
        <v>481711.66719999997</v>
      </c>
      <c r="AK98" s="42">
        <f t="shared" si="147"/>
        <v>731767.34879999992</v>
      </c>
      <c r="AL98" s="42">
        <f t="shared" si="147"/>
        <v>793624.25359999994</v>
      </c>
      <c r="AM98" s="42">
        <f t="shared" si="147"/>
        <v>726767.34879999992</v>
      </c>
      <c r="AN98" s="42">
        <f t="shared" si="147"/>
        <v>738767.34879999992</v>
      </c>
      <c r="AO98" s="42">
        <f t="shared" si="147"/>
        <v>540536.5564</v>
      </c>
      <c r="AP98" s="42">
        <f t="shared" si="147"/>
        <v>387894.29439999996</v>
      </c>
      <c r="AQ98" s="42">
        <f t="shared" si="147"/>
        <v>360965.84199999995</v>
      </c>
      <c r="AR98" s="42">
        <f t="shared" si="147"/>
        <v>355965.84199999995</v>
      </c>
      <c r="AS98" s="42">
        <f t="shared" si="147"/>
        <v>420822.74679999996</v>
      </c>
      <c r="AT98" s="19">
        <f t="shared" si="141"/>
        <v>6275690.9015999995</v>
      </c>
    </row>
    <row r="99" spans="1:46" ht="15.75">
      <c r="A99" s="11" t="s">
        <v>175</v>
      </c>
      <c r="B99" s="48"/>
      <c r="C99" s="48"/>
      <c r="D99" s="42">
        <f t="shared" ref="D99:P99" si="148">D12-D98</f>
        <v>580722.76</v>
      </c>
      <c r="E99" s="42">
        <f t="shared" si="148"/>
        <v>-31327.239999999991</v>
      </c>
      <c r="F99" s="42">
        <f t="shared" si="148"/>
        <v>-21459.239999999991</v>
      </c>
      <c r="G99" s="42">
        <f t="shared" si="148"/>
        <v>-7723.2400000000052</v>
      </c>
      <c r="H99" s="42">
        <f t="shared" si="148"/>
        <v>1434.7599999999948</v>
      </c>
      <c r="I99" s="42">
        <f t="shared" si="148"/>
        <v>-1723.2400000000052</v>
      </c>
      <c r="J99" s="42">
        <f t="shared" si="148"/>
        <v>-13723.240000000005</v>
      </c>
      <c r="K99" s="42">
        <f t="shared" si="148"/>
        <v>-12202.239999999991</v>
      </c>
      <c r="L99" s="42">
        <f t="shared" si="148"/>
        <v>-22597.239999999991</v>
      </c>
      <c r="M99" s="42">
        <f t="shared" si="148"/>
        <v>-29676.239999999991</v>
      </c>
      <c r="N99" s="42">
        <f t="shared" si="148"/>
        <v>-24676.239999999991</v>
      </c>
      <c r="O99" s="42">
        <f t="shared" si="148"/>
        <v>-20518.239999999991</v>
      </c>
      <c r="P99" s="19">
        <f t="shared" si="148"/>
        <v>396531.12000000011</v>
      </c>
      <c r="Q99" s="48"/>
      <c r="R99" s="48"/>
      <c r="S99" s="42">
        <f t="shared" ref="S99:AE99" si="149">S12-S98</f>
        <v>17554.200000000012</v>
      </c>
      <c r="T99" s="42">
        <f t="shared" si="149"/>
        <v>45554.200000000012</v>
      </c>
      <c r="U99" s="42">
        <f t="shared" si="149"/>
        <v>87195.88</v>
      </c>
      <c r="V99" s="42">
        <f t="shared" si="149"/>
        <v>154979.24</v>
      </c>
      <c r="W99" s="42">
        <f t="shared" si="149"/>
        <v>172771.32000000007</v>
      </c>
      <c r="X99" s="42">
        <f t="shared" si="149"/>
        <v>159979.24</v>
      </c>
      <c r="Y99" s="42">
        <f t="shared" si="149"/>
        <v>150979.24</v>
      </c>
      <c r="Z99" s="42">
        <f t="shared" si="149"/>
        <v>104459.20000000001</v>
      </c>
      <c r="AA99" s="42">
        <f t="shared" si="149"/>
        <v>57979</v>
      </c>
      <c r="AB99" s="42">
        <f t="shared" si="149"/>
        <v>40082.960000000021</v>
      </c>
      <c r="AC99" s="42">
        <f t="shared" si="149"/>
        <v>48082.960000000021</v>
      </c>
      <c r="AD99" s="42">
        <f t="shared" si="149"/>
        <v>64875.040000000037</v>
      </c>
      <c r="AE99" s="19">
        <f t="shared" si="149"/>
        <v>1104492.4800000004</v>
      </c>
      <c r="AF99" s="46"/>
      <c r="AG99" s="46"/>
      <c r="AH99" s="42">
        <f t="shared" ref="AH99:AT99" si="150">AH12-AH98</f>
        <v>134073.97360000008</v>
      </c>
      <c r="AI99" s="42">
        <f t="shared" si="150"/>
        <v>161073.97360000008</v>
      </c>
      <c r="AJ99" s="42">
        <f t="shared" si="150"/>
        <v>240699.25280000007</v>
      </c>
      <c r="AK99" s="42">
        <f t="shared" si="150"/>
        <v>403449.8112</v>
      </c>
      <c r="AL99" s="42">
        <f t="shared" si="150"/>
        <v>444794.46640000003</v>
      </c>
      <c r="AM99" s="42">
        <f t="shared" si="150"/>
        <v>408449.8112</v>
      </c>
      <c r="AN99" s="42">
        <f t="shared" si="150"/>
        <v>396449.8112</v>
      </c>
      <c r="AO99" s="42">
        <f t="shared" si="150"/>
        <v>285075.92359999998</v>
      </c>
      <c r="AP99" s="42">
        <f t="shared" si="150"/>
        <v>179714.2856</v>
      </c>
      <c r="AQ99" s="42">
        <f t="shared" si="150"/>
        <v>155041.95800000004</v>
      </c>
      <c r="AR99" s="42">
        <f t="shared" si="150"/>
        <v>160041.95800000004</v>
      </c>
      <c r="AS99" s="42">
        <f t="shared" si="150"/>
        <v>198386.61320000002</v>
      </c>
      <c r="AT99" s="19">
        <f t="shared" si="150"/>
        <v>3167251.8383999988</v>
      </c>
    </row>
    <row r="100" spans="1:46" ht="15.75">
      <c r="A100" s="11" t="s">
        <v>176</v>
      </c>
      <c r="B100" s="48"/>
      <c r="C100" s="48"/>
      <c r="D100" s="42">
        <f>D99</f>
        <v>580722.76</v>
      </c>
      <c r="E100" s="42">
        <f>E99+D100</f>
        <v>549395.52</v>
      </c>
      <c r="F100" s="42">
        <f t="shared" ref="F100:O100" si="151">F99+E100</f>
        <v>527936.28</v>
      </c>
      <c r="G100" s="42">
        <f t="shared" si="151"/>
        <v>520213.04000000004</v>
      </c>
      <c r="H100" s="42">
        <f t="shared" si="151"/>
        <v>521647.80000000005</v>
      </c>
      <c r="I100" s="42">
        <f t="shared" si="151"/>
        <v>519924.56000000006</v>
      </c>
      <c r="J100" s="42">
        <f t="shared" si="151"/>
        <v>506201.32000000007</v>
      </c>
      <c r="K100" s="42">
        <f t="shared" si="151"/>
        <v>493999.08000000007</v>
      </c>
      <c r="L100" s="42">
        <f t="shared" si="151"/>
        <v>471401.84000000008</v>
      </c>
      <c r="M100" s="42">
        <f t="shared" si="151"/>
        <v>441725.60000000009</v>
      </c>
      <c r="N100" s="42">
        <f t="shared" si="151"/>
        <v>417049.3600000001</v>
      </c>
      <c r="O100" s="42">
        <f t="shared" si="151"/>
        <v>396531.12000000011</v>
      </c>
      <c r="P100" s="19"/>
      <c r="Q100" s="48"/>
      <c r="R100" s="48"/>
      <c r="S100" s="42">
        <f>S99+O100</f>
        <v>414085.32000000012</v>
      </c>
      <c r="T100" s="42">
        <f>T99+S100</f>
        <v>459639.52000000014</v>
      </c>
      <c r="U100" s="42">
        <f t="shared" ref="U100" si="152">U99+T100</f>
        <v>546835.40000000014</v>
      </c>
      <c r="V100" s="42">
        <f t="shared" ref="V100" si="153">V99+U100</f>
        <v>701814.64000000013</v>
      </c>
      <c r="W100" s="42">
        <f t="shared" ref="W100" si="154">W99+V100</f>
        <v>874585.9600000002</v>
      </c>
      <c r="X100" s="42">
        <f t="shared" ref="X100" si="155">X99+W100</f>
        <v>1034565.2000000002</v>
      </c>
      <c r="Y100" s="42">
        <f t="shared" ref="Y100" si="156">Y99+X100</f>
        <v>1185544.4400000002</v>
      </c>
      <c r="Z100" s="42">
        <f t="shared" ref="Z100" si="157">Z99+Y100</f>
        <v>1290003.6400000001</v>
      </c>
      <c r="AA100" s="42">
        <f t="shared" ref="AA100" si="158">AA99+Z100</f>
        <v>1347982.6400000001</v>
      </c>
      <c r="AB100" s="42">
        <f t="shared" ref="AB100" si="159">AB99+AA100</f>
        <v>1388065.6</v>
      </c>
      <c r="AC100" s="42">
        <f t="shared" ref="AC100" si="160">AC99+AB100</f>
        <v>1436148.56</v>
      </c>
      <c r="AD100" s="42">
        <f t="shared" ref="AD100" si="161">AD99+AC100</f>
        <v>1501023.6</v>
      </c>
      <c r="AE100" s="19"/>
      <c r="AF100" s="46"/>
      <c r="AG100" s="46"/>
      <c r="AH100" s="42">
        <f>AH99+AD100</f>
        <v>1635097.5736000002</v>
      </c>
      <c r="AI100" s="42">
        <f>AI99+AH100</f>
        <v>1796171.5472000004</v>
      </c>
      <c r="AJ100" s="42">
        <f t="shared" ref="AJ100" si="162">AJ99+AI100</f>
        <v>2036870.8000000005</v>
      </c>
      <c r="AK100" s="42">
        <f t="shared" ref="AK100" si="163">AK99+AJ100</f>
        <v>2440320.6112000006</v>
      </c>
      <c r="AL100" s="42">
        <f t="shared" ref="AL100" si="164">AL99+AK100</f>
        <v>2885115.0776000004</v>
      </c>
      <c r="AM100" s="42">
        <f t="shared" ref="AM100" si="165">AM99+AL100</f>
        <v>3293564.8888000003</v>
      </c>
      <c r="AN100" s="42">
        <f t="shared" ref="AN100" si="166">AN99+AM100</f>
        <v>3690014.7</v>
      </c>
      <c r="AO100" s="42">
        <f t="shared" ref="AO100" si="167">AO99+AN100</f>
        <v>3975090.6236</v>
      </c>
      <c r="AP100" s="42">
        <f t="shared" ref="AP100" si="168">AP99+AO100</f>
        <v>4154804.9092000001</v>
      </c>
      <c r="AQ100" s="42">
        <f t="shared" ref="AQ100" si="169">AQ99+AP100</f>
        <v>4309846.8672000002</v>
      </c>
      <c r="AR100" s="42">
        <f t="shared" ref="AR100" si="170">AR99+AQ100</f>
        <v>4469888.8251999998</v>
      </c>
      <c r="AS100" s="42">
        <f t="shared" ref="AS100" si="171">AS99+AR100</f>
        <v>4668275.4384000003</v>
      </c>
      <c r="AT100" s="19"/>
    </row>
    <row r="103" spans="1:46" ht="15.75">
      <c r="A103" s="97" t="s">
        <v>177</v>
      </c>
      <c r="S103" s="15"/>
    </row>
    <row r="104" spans="1:46" ht="15.75">
      <c r="A104" s="98" t="s">
        <v>178</v>
      </c>
    </row>
    <row r="105" spans="1:46" ht="15.75">
      <c r="A105" s="101" t="s">
        <v>179</v>
      </c>
    </row>
    <row r="106" spans="1:46" ht="15.75">
      <c r="A106" s="104" t="s">
        <v>180</v>
      </c>
    </row>
    <row r="107" spans="1:46" ht="15.75">
      <c r="A107" s="106" t="s">
        <v>181</v>
      </c>
    </row>
  </sheetData>
  <pageMargins left="0.75" right="0.75" top="1" bottom="1" header="0.5" footer="0.5"/>
  <pageSetup paperSize="1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70C0"/>
  </sheetPr>
  <dimension ref="A1:AN10"/>
  <sheetViews>
    <sheetView workbookViewId="0">
      <selection activeCell="AP7" sqref="AP7"/>
    </sheetView>
  </sheetViews>
  <sheetFormatPr defaultColWidth="11" defaultRowHeight="15.95"/>
  <cols>
    <col min="1" max="1" width="29.125" bestFit="1" customWidth="1"/>
  </cols>
  <sheetData>
    <row r="1" spans="1:40" ht="18">
      <c r="A1" s="36" t="str">
        <f>Assumptions!B6</f>
        <v>Smart Garden</v>
      </c>
      <c r="B1" s="25"/>
      <c r="C1" s="26"/>
      <c r="D1" s="25"/>
      <c r="E1" s="26"/>
      <c r="F1" s="26"/>
      <c r="G1" s="26"/>
      <c r="H1" s="26"/>
      <c r="I1" s="26"/>
      <c r="J1" s="26"/>
      <c r="K1" s="26"/>
      <c r="L1" s="26"/>
      <c r="M1" s="26"/>
      <c r="N1" s="27"/>
      <c r="O1" s="25"/>
      <c r="P1" s="26"/>
      <c r="Q1" s="25"/>
      <c r="R1" s="26"/>
      <c r="S1" s="26"/>
      <c r="T1" s="26"/>
      <c r="U1" s="26"/>
      <c r="V1" s="26"/>
      <c r="W1" s="26"/>
      <c r="X1" s="26"/>
      <c r="Y1" s="26"/>
      <c r="Z1" s="26"/>
      <c r="AA1" s="27"/>
      <c r="AB1" s="25"/>
      <c r="AC1" s="26"/>
      <c r="AD1" s="25"/>
      <c r="AE1" s="26"/>
      <c r="AF1" s="26"/>
      <c r="AG1" s="26"/>
      <c r="AH1" s="26"/>
      <c r="AI1" s="26"/>
      <c r="AJ1" s="26"/>
      <c r="AK1" s="26"/>
      <c r="AL1" s="26"/>
      <c r="AM1" s="26"/>
      <c r="AN1" s="27"/>
    </row>
    <row r="2" spans="1:40" ht="15.75">
      <c r="A2" s="28" t="s">
        <v>182</v>
      </c>
      <c r="B2" s="25"/>
      <c r="C2" s="29"/>
      <c r="D2" s="25"/>
      <c r="E2" s="26"/>
      <c r="F2" s="26"/>
      <c r="G2" s="26"/>
      <c r="H2" s="26"/>
      <c r="I2" s="26"/>
      <c r="J2" s="26"/>
      <c r="K2" s="26"/>
      <c r="L2" s="26"/>
      <c r="M2" s="26"/>
      <c r="N2" s="27"/>
      <c r="O2" s="25"/>
      <c r="P2" s="29"/>
      <c r="Q2" s="25"/>
      <c r="R2" s="26"/>
      <c r="S2" s="26"/>
      <c r="T2" s="26"/>
      <c r="U2" s="26"/>
      <c r="V2" s="26"/>
      <c r="W2" s="26"/>
      <c r="X2" s="26"/>
      <c r="Y2" s="26"/>
      <c r="Z2" s="26"/>
      <c r="AA2" s="27"/>
      <c r="AB2" s="25"/>
      <c r="AC2" s="29"/>
      <c r="AD2" s="25"/>
      <c r="AE2" s="26"/>
      <c r="AF2" s="26"/>
      <c r="AG2" s="26"/>
      <c r="AH2" s="26"/>
      <c r="AI2" s="26"/>
      <c r="AJ2" s="26"/>
      <c r="AK2" s="26"/>
      <c r="AL2" s="26"/>
      <c r="AM2" s="26"/>
      <c r="AN2" s="27"/>
    </row>
    <row r="3" spans="1:40" ht="15.75">
      <c r="A3" t="s">
        <v>54</v>
      </c>
      <c r="B3" s="18">
        <v>1</v>
      </c>
      <c r="C3" s="18">
        <v>2</v>
      </c>
      <c r="D3" s="18">
        <v>3</v>
      </c>
      <c r="E3" s="18">
        <v>4</v>
      </c>
      <c r="F3" s="18">
        <v>5</v>
      </c>
      <c r="G3" s="18">
        <v>6</v>
      </c>
      <c r="H3" s="18">
        <v>7</v>
      </c>
      <c r="I3" s="18">
        <v>8</v>
      </c>
      <c r="J3" s="18">
        <v>9</v>
      </c>
      <c r="K3" s="18">
        <v>10</v>
      </c>
      <c r="L3" s="18">
        <v>11</v>
      </c>
      <c r="M3" s="18">
        <v>12</v>
      </c>
      <c r="N3" s="22" t="s">
        <v>55</v>
      </c>
      <c r="O3" s="18">
        <v>13</v>
      </c>
      <c r="P3" s="18">
        <v>14</v>
      </c>
      <c r="Q3" s="18">
        <v>15</v>
      </c>
      <c r="R3" s="18">
        <v>16</v>
      </c>
      <c r="S3" s="18">
        <v>17</v>
      </c>
      <c r="T3" s="18">
        <v>18</v>
      </c>
      <c r="U3" s="18">
        <v>19</v>
      </c>
      <c r="V3" s="18">
        <v>20</v>
      </c>
      <c r="W3" s="18">
        <v>21</v>
      </c>
      <c r="X3" s="18">
        <v>22</v>
      </c>
      <c r="Y3" s="18">
        <v>23</v>
      </c>
      <c r="Z3" s="18">
        <v>24</v>
      </c>
      <c r="AA3" s="22" t="s">
        <v>56</v>
      </c>
      <c r="AB3" s="18">
        <v>25</v>
      </c>
      <c r="AC3" s="18">
        <v>26</v>
      </c>
      <c r="AD3" s="18">
        <v>27</v>
      </c>
      <c r="AE3" s="18">
        <v>28</v>
      </c>
      <c r="AF3" s="18">
        <v>29</v>
      </c>
      <c r="AG3" s="18">
        <v>30</v>
      </c>
      <c r="AH3" s="18">
        <v>31</v>
      </c>
      <c r="AI3" s="18">
        <v>32</v>
      </c>
      <c r="AJ3" s="18">
        <v>33</v>
      </c>
      <c r="AK3" s="18">
        <v>34</v>
      </c>
      <c r="AL3" s="18">
        <v>35</v>
      </c>
      <c r="AM3" s="18">
        <v>36</v>
      </c>
      <c r="AN3" s="22" t="s">
        <v>57</v>
      </c>
    </row>
    <row r="4" spans="1:40" ht="15.75">
      <c r="A4" t="s">
        <v>58</v>
      </c>
      <c r="B4" s="23">
        <f>Assumptions!B7</f>
        <v>43831</v>
      </c>
      <c r="C4" s="23">
        <f t="shared" ref="C4:M4" si="0">B4+31</f>
        <v>43862</v>
      </c>
      <c r="D4" s="23">
        <f t="shared" si="0"/>
        <v>43893</v>
      </c>
      <c r="E4" s="23">
        <f t="shared" si="0"/>
        <v>43924</v>
      </c>
      <c r="F4" s="23">
        <f t="shared" si="0"/>
        <v>43955</v>
      </c>
      <c r="G4" s="23">
        <f t="shared" si="0"/>
        <v>43986</v>
      </c>
      <c r="H4" s="23">
        <f t="shared" si="0"/>
        <v>44017</v>
      </c>
      <c r="I4" s="23">
        <f t="shared" si="0"/>
        <v>44048</v>
      </c>
      <c r="J4" s="23">
        <f t="shared" si="0"/>
        <v>44079</v>
      </c>
      <c r="K4" s="23">
        <f t="shared" si="0"/>
        <v>44110</v>
      </c>
      <c r="L4" s="23">
        <f t="shared" si="0"/>
        <v>44141</v>
      </c>
      <c r="M4" s="23">
        <f t="shared" si="0"/>
        <v>44172</v>
      </c>
      <c r="N4" s="24" t="s">
        <v>59</v>
      </c>
      <c r="O4" s="23">
        <f>B$4+366</f>
        <v>44197</v>
      </c>
      <c r="P4" s="23">
        <f t="shared" ref="P4:Z4" si="1">O4+31</f>
        <v>44228</v>
      </c>
      <c r="Q4" s="23">
        <f t="shared" si="1"/>
        <v>44259</v>
      </c>
      <c r="R4" s="23">
        <f t="shared" si="1"/>
        <v>44290</v>
      </c>
      <c r="S4" s="23">
        <f t="shared" si="1"/>
        <v>44321</v>
      </c>
      <c r="T4" s="23">
        <f t="shared" si="1"/>
        <v>44352</v>
      </c>
      <c r="U4" s="23">
        <f t="shared" si="1"/>
        <v>44383</v>
      </c>
      <c r="V4" s="23">
        <f t="shared" si="1"/>
        <v>44414</v>
      </c>
      <c r="W4" s="23">
        <f t="shared" si="1"/>
        <v>44445</v>
      </c>
      <c r="X4" s="23">
        <f t="shared" si="1"/>
        <v>44476</v>
      </c>
      <c r="Y4" s="23">
        <f t="shared" si="1"/>
        <v>44507</v>
      </c>
      <c r="Z4" s="23">
        <f t="shared" si="1"/>
        <v>44538</v>
      </c>
      <c r="AA4" s="24" t="s">
        <v>59</v>
      </c>
      <c r="AB4" s="23">
        <f>O$4+366</f>
        <v>44563</v>
      </c>
      <c r="AC4" s="23">
        <f t="shared" ref="AC4:AM4" si="2">AB4+31</f>
        <v>44594</v>
      </c>
      <c r="AD4" s="23">
        <f t="shared" si="2"/>
        <v>44625</v>
      </c>
      <c r="AE4" s="23">
        <f t="shared" si="2"/>
        <v>44656</v>
      </c>
      <c r="AF4" s="23">
        <f t="shared" si="2"/>
        <v>44687</v>
      </c>
      <c r="AG4" s="23">
        <f t="shared" si="2"/>
        <v>44718</v>
      </c>
      <c r="AH4" s="23">
        <f t="shared" si="2"/>
        <v>44749</v>
      </c>
      <c r="AI4" s="23">
        <f t="shared" si="2"/>
        <v>44780</v>
      </c>
      <c r="AJ4" s="23">
        <f t="shared" si="2"/>
        <v>44811</v>
      </c>
      <c r="AK4" s="23">
        <f t="shared" si="2"/>
        <v>44842</v>
      </c>
      <c r="AL4" s="23">
        <f t="shared" si="2"/>
        <v>44873</v>
      </c>
      <c r="AM4" s="23">
        <f t="shared" si="2"/>
        <v>44904</v>
      </c>
      <c r="AN4" s="22" t="s">
        <v>59</v>
      </c>
    </row>
    <row r="5" spans="1:40" ht="15.75">
      <c r="A5" s="26"/>
      <c r="B5" s="26"/>
      <c r="C5" s="26"/>
      <c r="D5" s="26"/>
      <c r="E5" s="26"/>
      <c r="F5" s="26"/>
      <c r="G5" s="26"/>
      <c r="H5" s="26"/>
      <c r="I5" s="26"/>
      <c r="J5" s="26"/>
      <c r="K5" s="26"/>
      <c r="L5" s="26"/>
      <c r="M5" s="26"/>
      <c r="N5" s="30"/>
      <c r="O5" s="26"/>
      <c r="P5" s="26"/>
      <c r="Q5" s="26"/>
      <c r="R5" s="26"/>
      <c r="S5" s="26"/>
      <c r="T5" s="26"/>
      <c r="U5" s="26"/>
      <c r="V5" s="26"/>
      <c r="W5" s="26"/>
      <c r="X5" s="26"/>
      <c r="Y5" s="26"/>
      <c r="Z5" s="26"/>
      <c r="AA5" s="30"/>
      <c r="AB5" s="26"/>
      <c r="AC5" s="26"/>
      <c r="AD5" s="26"/>
      <c r="AE5" s="26"/>
      <c r="AF5" s="26"/>
      <c r="AG5" s="26"/>
      <c r="AH5" s="26"/>
      <c r="AI5" s="26"/>
      <c r="AJ5" s="26"/>
      <c r="AK5" s="26"/>
      <c r="AL5" s="26"/>
      <c r="AM5" s="26"/>
      <c r="AN5" s="30"/>
    </row>
    <row r="6" spans="1:40" ht="15.75">
      <c r="A6" s="1" t="s">
        <v>183</v>
      </c>
      <c r="B6" s="31">
        <f>'Cash Flow Projection'!D12</f>
        <v>689500</v>
      </c>
      <c r="C6" s="31">
        <f>'Cash Flow Projection'!E12</f>
        <v>49500</v>
      </c>
      <c r="D6" s="31">
        <f>'Cash Flow Projection'!F12</f>
        <v>69300</v>
      </c>
      <c r="E6" s="31">
        <f>'Cash Flow Projection'!G12</f>
        <v>108900</v>
      </c>
      <c r="F6" s="31">
        <f>'Cash Flow Projection'!H12</f>
        <v>118800</v>
      </c>
      <c r="G6" s="31">
        <f>'Cash Flow Projection'!I12</f>
        <v>108900</v>
      </c>
      <c r="H6" s="31">
        <f>'Cash Flow Projection'!J12</f>
        <v>108900</v>
      </c>
      <c r="I6" s="31">
        <f>'Cash Flow Projection'!K12</f>
        <v>79200</v>
      </c>
      <c r="J6" s="31">
        <f>'Cash Flow Projection'!L12</f>
        <v>54450</v>
      </c>
      <c r="K6" s="31">
        <f>'Cash Flow Projection'!M12</f>
        <v>49500</v>
      </c>
      <c r="L6" s="31">
        <f>'Cash Flow Projection'!N12</f>
        <v>49500</v>
      </c>
      <c r="M6" s="31">
        <f>'Cash Flow Projection'!O12</f>
        <v>59400</v>
      </c>
      <c r="N6" s="32">
        <f>SUM(B6:M6)</f>
        <v>1545850</v>
      </c>
      <c r="O6" s="31">
        <f>'Cash Flow Projection'!S12</f>
        <v>235620</v>
      </c>
      <c r="P6" s="31">
        <f>'Cash Flow Projection'!T12</f>
        <v>235620</v>
      </c>
      <c r="Q6" s="31">
        <f>'Cash Flow Projection'!U12</f>
        <v>329868</v>
      </c>
      <c r="R6" s="31">
        <f>'Cash Flow Projection'!V12</f>
        <v>518364</v>
      </c>
      <c r="S6" s="31">
        <f>'Cash Flow Projection'!W12</f>
        <v>565488</v>
      </c>
      <c r="T6" s="31">
        <f>'Cash Flow Projection'!X12</f>
        <v>518364</v>
      </c>
      <c r="U6" s="31">
        <f>'Cash Flow Projection'!Y12</f>
        <v>518364</v>
      </c>
      <c r="V6" s="31">
        <f>'Cash Flow Projection'!Z12</f>
        <v>376992</v>
      </c>
      <c r="W6" s="31">
        <f>'Cash Flow Projection'!AA12</f>
        <v>259182</v>
      </c>
      <c r="X6" s="31">
        <f>'Cash Flow Projection'!AB12</f>
        <v>235620</v>
      </c>
      <c r="Y6" s="31">
        <f>'Cash Flow Projection'!AC12</f>
        <v>235620</v>
      </c>
      <c r="Z6" s="31">
        <f>'Cash Flow Projection'!AD12</f>
        <v>282744</v>
      </c>
      <c r="AA6" s="32">
        <f>SUM(O6:Z6)</f>
        <v>4311846</v>
      </c>
      <c r="AB6" s="31">
        <f>'Cash Flow Projection'!AH12</f>
        <v>516007.80000000005</v>
      </c>
      <c r="AC6" s="31">
        <f>'Cash Flow Projection'!AI12</f>
        <v>516007.80000000005</v>
      </c>
      <c r="AD6" s="31">
        <f>'Cash Flow Projection'!AJ12</f>
        <v>722410.92</v>
      </c>
      <c r="AE6" s="31">
        <f>'Cash Flow Projection'!AK12</f>
        <v>1135217.1599999999</v>
      </c>
      <c r="AF6" s="31">
        <f>'Cash Flow Projection'!AL12</f>
        <v>1238418.72</v>
      </c>
      <c r="AG6" s="31">
        <f>'Cash Flow Projection'!AM12</f>
        <v>1135217.1599999999</v>
      </c>
      <c r="AH6" s="31">
        <f>'Cash Flow Projection'!AN12</f>
        <v>1135217.1599999999</v>
      </c>
      <c r="AI6" s="31">
        <f>'Cash Flow Projection'!AO12</f>
        <v>825612.48</v>
      </c>
      <c r="AJ6" s="31">
        <f>'Cash Flow Projection'!AP12</f>
        <v>567608.57999999996</v>
      </c>
      <c r="AK6" s="31">
        <f>'Cash Flow Projection'!AQ12</f>
        <v>516007.8</v>
      </c>
      <c r="AL6" s="31">
        <f>'Cash Flow Projection'!AR12</f>
        <v>516007.8</v>
      </c>
      <c r="AM6" s="31">
        <f>'Cash Flow Projection'!AS12</f>
        <v>619209.36</v>
      </c>
      <c r="AN6" s="32">
        <f>SUM(AB6:AM6)</f>
        <v>9442942.7399999984</v>
      </c>
    </row>
    <row r="7" spans="1:40" ht="15.75">
      <c r="A7" s="33" t="s">
        <v>184</v>
      </c>
      <c r="B7" s="34">
        <f>'Cash Flow Projection'!D98</f>
        <v>108777.24</v>
      </c>
      <c r="C7" s="34">
        <f>'Cash Flow Projection'!E98</f>
        <v>80827.239999999991</v>
      </c>
      <c r="D7" s="34">
        <f>'Cash Flow Projection'!F98</f>
        <v>90759.239999999991</v>
      </c>
      <c r="E7" s="34">
        <f>'Cash Flow Projection'!G98</f>
        <v>116623.24</v>
      </c>
      <c r="F7" s="34">
        <f>'Cash Flow Projection'!H98</f>
        <v>117365.24</v>
      </c>
      <c r="G7" s="34">
        <f>'Cash Flow Projection'!I98</f>
        <v>110623.24</v>
      </c>
      <c r="H7" s="34">
        <f>'Cash Flow Projection'!J98</f>
        <v>122623.24</v>
      </c>
      <c r="I7" s="34">
        <f>'Cash Flow Projection'!K98</f>
        <v>91402.239999999991</v>
      </c>
      <c r="J7" s="34">
        <f>'Cash Flow Projection'!L98</f>
        <v>77047.239999999991</v>
      </c>
      <c r="K7" s="34">
        <f>'Cash Flow Projection'!M98</f>
        <v>79176.239999999991</v>
      </c>
      <c r="L7" s="34">
        <f>'Cash Flow Projection'!N98</f>
        <v>74176.239999999991</v>
      </c>
      <c r="M7" s="34">
        <f>'Cash Flow Projection'!O98</f>
        <v>79918.239999999991</v>
      </c>
      <c r="N7" s="35">
        <f>SUM(B7:M7)</f>
        <v>1149318.8799999999</v>
      </c>
      <c r="O7" s="34">
        <f>'Cash Flow Projection'!S98</f>
        <v>218065.8</v>
      </c>
      <c r="P7" s="34">
        <f>'Cash Flow Projection'!T98</f>
        <v>190065.8</v>
      </c>
      <c r="Q7" s="34">
        <f>'Cash Flow Projection'!U98</f>
        <v>242672.12</v>
      </c>
      <c r="R7" s="34">
        <f>'Cash Flow Projection'!V98</f>
        <v>363384.76</v>
      </c>
      <c r="S7" s="34">
        <f>'Cash Flow Projection'!W98</f>
        <v>392716.67999999993</v>
      </c>
      <c r="T7" s="34">
        <f>'Cash Flow Projection'!X98</f>
        <v>358384.76</v>
      </c>
      <c r="U7" s="34">
        <f>'Cash Flow Projection'!Y98</f>
        <v>367384.76</v>
      </c>
      <c r="V7" s="34">
        <f>'Cash Flow Projection'!Z98</f>
        <v>272532.8</v>
      </c>
      <c r="W7" s="34">
        <f>'Cash Flow Projection'!AA98</f>
        <v>201203</v>
      </c>
      <c r="X7" s="34">
        <f>'Cash Flow Projection'!AB98</f>
        <v>195537.03999999998</v>
      </c>
      <c r="Y7" s="34">
        <f>'Cash Flow Projection'!AC98</f>
        <v>187537.03999999998</v>
      </c>
      <c r="Z7" s="34">
        <f>'Cash Flow Projection'!AD98</f>
        <v>217868.95999999996</v>
      </c>
      <c r="AA7" s="35">
        <f>SUM(O7:Z7)</f>
        <v>3207353.5199999996</v>
      </c>
      <c r="AB7" s="34">
        <f>'Cash Flow Projection'!AH98</f>
        <v>381933.82639999996</v>
      </c>
      <c r="AC7" s="34">
        <f>'Cash Flow Projection'!AI98</f>
        <v>354933.82639999996</v>
      </c>
      <c r="AD7" s="34">
        <f>'Cash Flow Projection'!AJ98</f>
        <v>481711.66719999997</v>
      </c>
      <c r="AE7" s="34">
        <f>'Cash Flow Projection'!AK98</f>
        <v>731767.34879999992</v>
      </c>
      <c r="AF7" s="34">
        <f>'Cash Flow Projection'!AL98</f>
        <v>793624.25359999994</v>
      </c>
      <c r="AG7" s="34">
        <f>'Cash Flow Projection'!AM98</f>
        <v>726767.34879999992</v>
      </c>
      <c r="AH7" s="34">
        <f>'Cash Flow Projection'!AN98</f>
        <v>738767.34879999992</v>
      </c>
      <c r="AI7" s="34">
        <f>'Cash Flow Projection'!AO98</f>
        <v>540536.5564</v>
      </c>
      <c r="AJ7" s="34">
        <f>'Cash Flow Projection'!AP98</f>
        <v>387894.29439999996</v>
      </c>
      <c r="AK7" s="34">
        <f>'Cash Flow Projection'!AQ98</f>
        <v>360965.84199999995</v>
      </c>
      <c r="AL7" s="34">
        <f>'Cash Flow Projection'!AR98</f>
        <v>355965.84199999995</v>
      </c>
      <c r="AM7" s="34">
        <f>'Cash Flow Projection'!AS98</f>
        <v>420822.74679999996</v>
      </c>
      <c r="AN7" s="35">
        <f>SUM(AB7:AM7)</f>
        <v>6275690.9015999995</v>
      </c>
    </row>
    <row r="8" spans="1:40" ht="15.75">
      <c r="A8" s="1" t="s">
        <v>185</v>
      </c>
      <c r="B8" s="31">
        <f>'Cash Flow Projection'!D100</f>
        <v>580722.76</v>
      </c>
      <c r="C8" s="31">
        <f>'Cash Flow Projection'!E100</f>
        <v>549395.52</v>
      </c>
      <c r="D8" s="31">
        <f>'Cash Flow Projection'!F100</f>
        <v>527936.28</v>
      </c>
      <c r="E8" s="31">
        <f>'Cash Flow Projection'!G100</f>
        <v>520213.04000000004</v>
      </c>
      <c r="F8" s="31">
        <f>'Cash Flow Projection'!H100</f>
        <v>521647.80000000005</v>
      </c>
      <c r="G8" s="31">
        <f>'Cash Flow Projection'!I100</f>
        <v>519924.56000000006</v>
      </c>
      <c r="H8" s="31">
        <f>'Cash Flow Projection'!J100</f>
        <v>506201.32000000007</v>
      </c>
      <c r="I8" s="31">
        <f>'Cash Flow Projection'!K100</f>
        <v>493999.08000000007</v>
      </c>
      <c r="J8" s="31">
        <f>'Cash Flow Projection'!L100</f>
        <v>471401.84000000008</v>
      </c>
      <c r="K8" s="31">
        <f>'Cash Flow Projection'!M100</f>
        <v>441725.60000000009</v>
      </c>
      <c r="L8" s="31">
        <f>'Cash Flow Projection'!N100</f>
        <v>417049.3600000001</v>
      </c>
      <c r="M8" s="31">
        <f>'Cash Flow Projection'!O100</f>
        <v>396531.12000000011</v>
      </c>
      <c r="N8" s="32">
        <f>N6-N7</f>
        <v>396531.12000000011</v>
      </c>
      <c r="O8" s="31">
        <f>'Cash Flow Projection'!S100</f>
        <v>414085.32000000012</v>
      </c>
      <c r="P8" s="31">
        <f>'Cash Flow Projection'!T100</f>
        <v>459639.52000000014</v>
      </c>
      <c r="Q8" s="31">
        <f>'Cash Flow Projection'!U100</f>
        <v>546835.40000000014</v>
      </c>
      <c r="R8" s="31">
        <f>'Cash Flow Projection'!V100</f>
        <v>701814.64000000013</v>
      </c>
      <c r="S8" s="31">
        <f>'Cash Flow Projection'!W100</f>
        <v>874585.9600000002</v>
      </c>
      <c r="T8" s="31">
        <f>'Cash Flow Projection'!X100</f>
        <v>1034565.2000000002</v>
      </c>
      <c r="U8" s="31">
        <f>'Cash Flow Projection'!Y100</f>
        <v>1185544.4400000002</v>
      </c>
      <c r="V8" s="31">
        <f>'Cash Flow Projection'!Z100</f>
        <v>1290003.6400000001</v>
      </c>
      <c r="W8" s="31">
        <f>'Cash Flow Projection'!AA100</f>
        <v>1347982.6400000001</v>
      </c>
      <c r="X8" s="31">
        <f>'Cash Flow Projection'!AB100</f>
        <v>1388065.6</v>
      </c>
      <c r="Y8" s="31">
        <f>'Cash Flow Projection'!AC100</f>
        <v>1436148.56</v>
      </c>
      <c r="Z8" s="31">
        <f>'Cash Flow Projection'!AD100</f>
        <v>1501023.6</v>
      </c>
      <c r="AA8" s="32">
        <f>AA6-AA7</f>
        <v>1104492.4800000004</v>
      </c>
      <c r="AB8" s="31">
        <f>'Cash Flow Projection'!AH100</f>
        <v>1635097.5736000002</v>
      </c>
      <c r="AC8" s="31">
        <f>'Cash Flow Projection'!AI100</f>
        <v>1796171.5472000004</v>
      </c>
      <c r="AD8" s="31">
        <f>'Cash Flow Projection'!AJ100</f>
        <v>2036870.8000000005</v>
      </c>
      <c r="AE8" s="31">
        <f>'Cash Flow Projection'!AK100</f>
        <v>2440320.6112000006</v>
      </c>
      <c r="AF8" s="31">
        <f>'Cash Flow Projection'!AL100</f>
        <v>2885115.0776000004</v>
      </c>
      <c r="AG8" s="31">
        <f>'Cash Flow Projection'!AM100</f>
        <v>3293564.8888000003</v>
      </c>
      <c r="AH8" s="31">
        <f>'Cash Flow Projection'!AN100</f>
        <v>3690014.7</v>
      </c>
      <c r="AI8" s="31">
        <f>'Cash Flow Projection'!AO100</f>
        <v>3975090.6236</v>
      </c>
      <c r="AJ8" s="31">
        <f>'Cash Flow Projection'!AP100</f>
        <v>4154804.9092000001</v>
      </c>
      <c r="AK8" s="31">
        <f>'Cash Flow Projection'!AQ100</f>
        <v>4309846.8672000002</v>
      </c>
      <c r="AL8" s="31">
        <f>'Cash Flow Projection'!AR100</f>
        <v>4469888.8251999998</v>
      </c>
      <c r="AM8" s="31">
        <f>'Cash Flow Projection'!AS100</f>
        <v>4668275.4384000003</v>
      </c>
      <c r="AN8" s="32">
        <f>AN6-AN7</f>
        <v>3167251.8383999988</v>
      </c>
    </row>
    <row r="9" spans="1:40" ht="15.7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ht="111.95" customHeight="1">
      <c r="A10" s="114" t="s">
        <v>186</v>
      </c>
      <c r="B10" s="114"/>
      <c r="C10" s="114"/>
      <c r="D10" s="114"/>
      <c r="E10" s="114"/>
      <c r="F10" s="1"/>
      <c r="G10" s="115" t="s">
        <v>187</v>
      </c>
      <c r="H10" s="116"/>
      <c r="I10" s="116"/>
      <c r="J10" s="116"/>
      <c r="K10" s="116"/>
      <c r="L10" s="116"/>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sheetData>
  <mergeCells count="2">
    <mergeCell ref="A10:E10"/>
    <mergeCell ref="G10:L10"/>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 Online</Application>
  <Manager/>
  <Company>First Million,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Stephanie George</dc:creator>
  <cp:keywords/>
  <dc:description/>
  <cp:lastModifiedBy>Jha,Abhishek</cp:lastModifiedBy>
  <cp:revision/>
  <dcterms:created xsi:type="dcterms:W3CDTF">2012-10-02T04:20:40Z</dcterms:created>
  <dcterms:modified xsi:type="dcterms:W3CDTF">2020-09-11T21:58:48Z</dcterms:modified>
  <cp:category/>
  <cp:contentStatus/>
</cp:coreProperties>
</file>