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John\Documents\GitHub\recipe-app-api\"/>
    </mc:Choice>
  </mc:AlternateContent>
  <xr:revisionPtr revIDLastSave="0" documentId="13_ncr:1_{F40E455D-5B0A-491C-87F4-F268456B119E}" xr6:coauthVersionLast="47" xr6:coauthVersionMax="47" xr10:uidLastSave="{00000000-0000-0000-0000-000000000000}"/>
  <bookViews>
    <workbookView xWindow="-120" yWindow="-120" windowWidth="38640" windowHeight="23640" firstSheet="1" activeTab="2" xr2:uid="{00000000-000D-0000-FFFF-FFFF00000000}"/>
  </bookViews>
  <sheets>
    <sheet name="Instructions" sheetId="56" r:id="rId1"/>
    <sheet name="Specs Reviewed" sheetId="55" r:id="rId2"/>
    <sheet name="Component Requirements" sheetId="54" r:id="rId3"/>
    <sheet name="Lists" sheetId="45" r:id="rId4"/>
    <sheet name="Project Details" sheetId="57" r:id="rId5"/>
  </sheets>
  <definedNames>
    <definedName name="_01000_Applicable_Specifications">'Component Requirements'!$B$3</definedName>
    <definedName name="_01000_Certification">'Component Requirements'!$B$5</definedName>
    <definedName name="_01000_Design_Parameters">'Component Requirements'!$B$6</definedName>
    <definedName name="_01000_Documentation_and_3D_Model">'Component Requirements'!$B$7</definedName>
    <definedName name="_01000_Environment">'Component Requirements'!$B$10</definedName>
    <definedName name="_01000_Fasteners">'Component Requirements'!$B$11</definedName>
    <definedName name="_01000_Fittings">'Component Requirements'!$B$12</definedName>
    <definedName name="_01000_Gaskets">'Component Requirements'!$B$14</definedName>
    <definedName name="_01000_General_Requirements">'Component Requirements'!$B$2</definedName>
    <definedName name="_01000_Health_and_Saftey_Personal_Protection">'Component Requirements'!#REF!</definedName>
    <definedName name="_01000_Inspection_and_Test">'Component Requirements'!$B$15</definedName>
    <definedName name="_01000_Insulation">'Component Requirements'!#REF!</definedName>
    <definedName name="_01000_Materials">'Component Requirements'!$B$20</definedName>
    <definedName name="_01000_NACE">'Component Requirements'!$B$21</definedName>
    <definedName name="_01000_Painting_Corrosion_Inhibition">'Component Requirements'!$B$23</definedName>
    <definedName name="_01000_Performance_Curves">'Component Requirements'!#REF!</definedName>
    <definedName name="_01000_Piping_and_Piping_Components_General">'Component Requirements'!$B$24</definedName>
    <definedName name="_01000_Process_Performace_and_Operating_Conditions">'Component Requirements'!#REF!</definedName>
    <definedName name="_01000_Rotor_Dynamics">'Component Requirements'!$B$26</definedName>
    <definedName name="_01000_Scope_of_Supply">'Component Requirements'!$B$27</definedName>
    <definedName name="_01000_Spares">'Component Requirements'!$B$30</definedName>
    <definedName name="_01000_Tagging_and_Numbering">'Component Requirements'!$B$31</definedName>
    <definedName name="_01000_Tie_In_Points">'Component Requirements'!$B$32</definedName>
    <definedName name="_01000_Utilities">'Component Requirements'!$B$33</definedName>
    <definedName name="_01000_Valves">'Component Requirements'!$B$34</definedName>
    <definedName name="_01000_Vendor_List">'Component Requirements'!$B$36</definedName>
    <definedName name="_01000_Vents_and_Drains">'Component Requirements'!$B$37</definedName>
    <definedName name="_01000_Welding">'Component Requirements'!$B$40</definedName>
    <definedName name="_01000_Winterisation">'Component Requirements'!$B$41</definedName>
    <definedName name="_02003_Foundation_Civil_Anchor_Bolts_Loading_etc">'Component Requirements'!$B$13</definedName>
    <definedName name="_02023_Mandatory_Spares">'Component Requirements'!$B$64</definedName>
    <definedName name="_02046_Performance_and_Mechanical_Testing">'Component Requirements'!$B$22</definedName>
    <definedName name="_02056_Commissioning_Spares">'Component Requirements'!$B$65</definedName>
    <definedName name="_03100_Base_Frame">'Component Requirements'!$B$67</definedName>
    <definedName name="_03104_Flooring">'Component Requirements'!$B$71</definedName>
    <definedName name="_04700_Air_Inlet_Bellows">'Component Requirements'!$B$75</definedName>
    <definedName name="_04701_Air_Outlet_Bellows">'Component Requirements'!$B$77</definedName>
    <definedName name="_04702_Air_Non_Return_Valve">'Component Requirements'!$B$78:$M$78</definedName>
    <definedName name="_04703_Blow_Off_Valve">'Component Requirements'!$B$79:$M$79</definedName>
    <definedName name="_05000_Acoustics">'Component Requirements'!$B$82</definedName>
    <definedName name="_05000_Acoustics_General_Requirements">'Component Requirements'!#REF!</definedName>
    <definedName name="_05000_Inlet_Outlet_Air_Piping">'Component Requirements'!#REF!</definedName>
    <definedName name="_05000_Silencers">'Component Requirements'!$B$87:$M$87</definedName>
    <definedName name="_05700_Acoustic_Enclosure">'Component Requirements'!$B$83</definedName>
    <definedName name="_05702_Inlet_Filter">'Component Requirements'!$B$86:$M$86</definedName>
    <definedName name="_05703_Inlet_Silencer">'Component Requirements'!$B$88</definedName>
    <definedName name="_05704_Discharge_Silencer">'Component Requirements'!$B$89</definedName>
    <definedName name="_06000_Cooling_Water_General_Requirements">'Component Requirements'!$B$93</definedName>
    <definedName name="_06200_Cooling_Water_Piping">'Component Requirements'!$B$94</definedName>
    <definedName name="_06700_Thermal_Relief_Valve">'Component Requirements'!$B$99</definedName>
    <definedName name="_07000_Lube_Oil_General_Requirements">'Component Requirements'!$B$101</definedName>
    <definedName name="_07000_Lube_Oil_Group">'Component Requirements'!$B$100</definedName>
    <definedName name="_07000_Lube_Oil_Piping_and_Components">'Component Requirements'!$B$105</definedName>
    <definedName name="_07100_Lube_Oil_Reservoir_and_Cover_Plate">'Component Requirements'!$B$127</definedName>
    <definedName name="_07200_Lube_Oil_Pipe_Work">'Component Requirements'!$141:$146</definedName>
    <definedName name="_07700_Oil_Cooler">'Component Requirements'!$B$147</definedName>
    <definedName name="_07701_Oil_Filter">'Component Requirements'!$B$154</definedName>
    <definedName name="_07702_Oil_Pump">'Component Requirements'!$B$159</definedName>
    <definedName name="_07703_Pressure_Control_Valve">'Component Requirements'!$B$161</definedName>
    <definedName name="_07705_Temperature_Control_Valve">'Component Requirements'!$B$169</definedName>
    <definedName name="_07706_Pressure_Relief_Valves">'Component Requirements'!$B$170:$M$172</definedName>
    <definedName name="_07710_Strainers">'Component Requirements'!$B$177:$M$177</definedName>
    <definedName name="_07711_Level_Gauges">'Component Requirements'!$B$186:$M$186</definedName>
    <definedName name="_07728_Sight_Glasses">'Component Requirements'!$B$187</definedName>
    <definedName name="_07731_Lube_Oil_Fill_Trolley">'Component Requirements'!$B$190</definedName>
    <definedName name="_07735_Oil_Accumulator">'Component Requirements'!$B$191:$M$191</definedName>
    <definedName name="_07736_Rundown_Tank">'Component Requirements'!$B$192</definedName>
    <definedName name="_07900_Lube_Oil_General_Requirements">'Component Requirements'!$B$101</definedName>
    <definedName name="_08000_Bareshaft_General_Requirements">'Component Requirements'!$B$43</definedName>
    <definedName name="_08000_Compressor">'Component Requirements'!$B$45</definedName>
    <definedName name="_0801_Volute_Casing">'Component Requirements'!$B$50:$M$50</definedName>
    <definedName name="_0802_Gearbox">'Component Requirements'!$B$46:$M$46</definedName>
    <definedName name="_0803_Pinion_Shaft">'Component Requirements'!$B$52</definedName>
    <definedName name="_0804_Wheel_Shaft">'Component Requirements'!$B$55</definedName>
    <definedName name="_0805_Bearing_Housings">'Component Requirements'!#REF!</definedName>
    <definedName name="_0815_Impeller">'Component Requirements'!$B$53:$M$53</definedName>
    <definedName name="_0817_Mech_Oil_Pump">'Component Requirements'!$B$57:$M$59</definedName>
    <definedName name="_0820_Bearings">'Component Requirements'!$B$44:$M$44</definedName>
    <definedName name="_0825_Actuators">'Component Requirements'!$B$61</definedName>
    <definedName name="_08710_Compressor_Bought_In">'Component Requirements'!$B$195</definedName>
    <definedName name="_09700_Gearbox_Bought_In">'Component Requirements'!$B$198</definedName>
    <definedName name="_10000_Instrumentation">'Component Requirements'!$B$200</definedName>
    <definedName name="_10220_Oil_Heater">'Component Requirements'!$B$201</definedName>
    <definedName name="_11000_Main_Driver">'Component Requirements'!$B$203</definedName>
    <definedName name="_11001_Steam_Turbine">'Component Requirements'!$B$204</definedName>
    <definedName name="_12000_Coupling">'Component Requirements'!$B$205</definedName>
    <definedName name="_12100_Coupling_Guard">'Component Requirements'!$B$209</definedName>
    <definedName name="_12700_Main_Drive_Coupling">'Component Requirements'!$B$206</definedName>
    <definedName name="_17700_Mech_Oil_Pump">'Component Requirements'!$B$57</definedName>
    <definedName name="_xlnm._FilterDatabase" localSheetId="2" hidden="1">'Component Requirements'!$B$1:$M$221</definedName>
    <definedName name="_xlnm._FilterDatabase" localSheetId="1" hidden="1">'Specs Reviewed'!$B$2:$J$259</definedName>
    <definedName name="_xlnm.Criteria" localSheetId="2">'Component Requirements'!#REF!</definedName>
    <definedName name="List_Proposal_Name">Lists!$C$80:$C$82</definedName>
    <definedName name="List_Proposal_Number">Lists!$B$80:$B$82</definedName>
    <definedName name="List_Spec_Numbers">'Specs Reviewed'!$B$3:$B$328</definedName>
    <definedName name="List_Specification_Authority">Lists!$B$61:$B$78</definedName>
    <definedName name="List_Yes_No">Lists!$B$57:$B$59</definedName>
    <definedName name="Project_Number">'Project Details'!$B$4</definedName>
    <definedName name="Table_Specs_Reviewed">'Specs Reviewed'!$B$3:$J$328</definedName>
  </definedNames>
  <calcPr calcId="191028"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08" i="54" l="1"/>
  <c r="J189" i="54"/>
  <c r="J188" i="54"/>
  <c r="J172" i="54"/>
  <c r="J171" i="54"/>
  <c r="J166" i="54"/>
  <c r="J165" i="54"/>
  <c r="J164" i="54"/>
  <c r="J163" i="54"/>
  <c r="J162" i="54"/>
  <c r="J158" i="54"/>
  <c r="J157" i="54"/>
  <c r="J156" i="54"/>
  <c r="J155" i="54"/>
  <c r="J153" i="54"/>
  <c r="J152" i="54"/>
  <c r="J151" i="54"/>
  <c r="J150" i="54"/>
  <c r="J149" i="54"/>
  <c r="J148" i="54"/>
  <c r="J146" i="54"/>
  <c r="J145" i="54"/>
  <c r="J144" i="54"/>
  <c r="J143" i="54"/>
  <c r="J142" i="54"/>
  <c r="J140" i="54"/>
  <c r="J138" i="54"/>
  <c r="J136" i="54"/>
  <c r="J135" i="54"/>
  <c r="J134" i="54"/>
  <c r="J133" i="54"/>
  <c r="J132" i="54"/>
  <c r="J131" i="54"/>
  <c r="J130" i="54"/>
  <c r="J129" i="54"/>
  <c r="J128" i="54"/>
  <c r="J126" i="54"/>
  <c r="J125" i="54"/>
  <c r="J124" i="54"/>
  <c r="J123" i="54"/>
  <c r="J122" i="54"/>
  <c r="J121" i="54"/>
  <c r="J120" i="54"/>
  <c r="J119" i="54"/>
  <c r="J118" i="54"/>
  <c r="J117" i="54"/>
  <c r="J116" i="54"/>
  <c r="J115" i="54"/>
  <c r="J114" i="54"/>
  <c r="J113" i="54"/>
  <c r="J112" i="54"/>
  <c r="J111" i="54"/>
  <c r="J110" i="54"/>
  <c r="J109" i="54"/>
  <c r="J108" i="54"/>
  <c r="J107" i="54"/>
  <c r="J106" i="54"/>
  <c r="J104" i="54"/>
  <c r="J103" i="54"/>
  <c r="J102" i="54"/>
  <c r="J98" i="54"/>
  <c r="J97" i="54"/>
  <c r="J96" i="54"/>
  <c r="J95" i="54"/>
  <c r="J70" i="54"/>
  <c r="J69" i="54"/>
  <c r="J68" i="54"/>
  <c r="J59" i="54"/>
  <c r="J58" i="54"/>
  <c r="J39" i="54"/>
  <c r="J38" i="54"/>
  <c r="J35" i="54"/>
  <c r="J28" i="54"/>
  <c r="J19" i="54"/>
  <c r="J16" i="54"/>
  <c r="J8" i="54"/>
  <c r="G208" i="54" l="1"/>
  <c r="G189" i="54"/>
  <c r="G188" i="54"/>
  <c r="G172" i="54"/>
  <c r="G171" i="54"/>
  <c r="G166" i="54"/>
  <c r="G165" i="54"/>
  <c r="G164" i="54"/>
  <c r="G163" i="54"/>
  <c r="G162" i="54"/>
  <c r="G158" i="54"/>
  <c r="G157" i="54"/>
  <c r="G156" i="54"/>
  <c r="G155" i="54"/>
  <c r="G153" i="54"/>
  <c r="G152" i="54"/>
  <c r="G151" i="54"/>
  <c r="G150" i="54"/>
  <c r="G149" i="54"/>
  <c r="G148" i="54"/>
  <c r="G146" i="54"/>
  <c r="G145" i="54"/>
  <c r="G144" i="54"/>
  <c r="G143" i="54"/>
  <c r="G142" i="54"/>
  <c r="G140" i="54"/>
  <c r="G138" i="54"/>
  <c r="G136" i="54"/>
  <c r="G135" i="54"/>
  <c r="G134" i="54"/>
  <c r="G133" i="54"/>
  <c r="G132" i="54"/>
  <c r="G131" i="54"/>
  <c r="G130" i="54"/>
  <c r="G129" i="54"/>
  <c r="G128" i="54"/>
  <c r="G126" i="54"/>
  <c r="G125" i="54"/>
  <c r="G124" i="54"/>
  <c r="G123" i="54"/>
  <c r="G122" i="54"/>
  <c r="G121" i="54"/>
  <c r="G120" i="54"/>
  <c r="G119" i="54"/>
  <c r="G118" i="54"/>
  <c r="G117" i="54"/>
  <c r="G116" i="54"/>
  <c r="G115" i="54"/>
  <c r="G114" i="54"/>
  <c r="G113" i="54"/>
  <c r="G112" i="54"/>
  <c r="G111" i="54"/>
  <c r="G110" i="54"/>
  <c r="G109" i="54"/>
  <c r="G108" i="54"/>
  <c r="G107" i="54"/>
  <c r="G106" i="54"/>
  <c r="G104" i="54"/>
  <c r="G103" i="54"/>
  <c r="G102" i="54"/>
  <c r="G98" i="54"/>
  <c r="G97" i="54"/>
  <c r="G96" i="54"/>
  <c r="G95" i="54"/>
  <c r="G70" i="54"/>
  <c r="G69" i="54"/>
  <c r="G68" i="54"/>
  <c r="G59" i="54"/>
  <c r="G58" i="54"/>
  <c r="G39" i="54"/>
  <c r="G38" i="54"/>
  <c r="G35" i="54"/>
  <c r="G28" i="54"/>
  <c r="G19" i="54"/>
  <c r="G16" i="54"/>
  <c r="G8" i="54"/>
  <c r="F189" i="54" l="1"/>
  <c r="F188" i="54"/>
  <c r="F172" i="54"/>
  <c r="F171" i="54"/>
  <c r="F166" i="54"/>
  <c r="F165" i="54"/>
  <c r="F164" i="54"/>
  <c r="F163" i="54"/>
  <c r="F162" i="54"/>
  <c r="F158" i="54"/>
  <c r="F157" i="54"/>
  <c r="F156" i="54"/>
  <c r="F155" i="54"/>
  <c r="F153" i="54"/>
  <c r="F152" i="54"/>
  <c r="F151" i="54"/>
  <c r="F150" i="54"/>
  <c r="F149" i="54"/>
  <c r="F148" i="54"/>
  <c r="F146" i="54"/>
  <c r="F145" i="54"/>
  <c r="F144" i="54"/>
  <c r="F143" i="54"/>
  <c r="F142" i="54"/>
  <c r="F140" i="54"/>
  <c r="F138" i="54"/>
  <c r="F136" i="54"/>
  <c r="F135" i="54"/>
  <c r="F134" i="54"/>
  <c r="F133" i="54"/>
  <c r="F132" i="54"/>
  <c r="F131" i="54"/>
  <c r="F130" i="54"/>
  <c r="F129" i="54"/>
  <c r="F128" i="54"/>
  <c r="F126" i="54"/>
  <c r="F125" i="54"/>
  <c r="F124" i="54"/>
  <c r="F123" i="54"/>
  <c r="F122" i="54"/>
  <c r="F121" i="54"/>
  <c r="F120" i="54"/>
  <c r="F119" i="54"/>
  <c r="F118" i="54"/>
  <c r="F117" i="54"/>
  <c r="F116" i="54"/>
  <c r="F115" i="54"/>
  <c r="F114" i="54"/>
  <c r="F113" i="54"/>
  <c r="F112" i="54"/>
  <c r="F111" i="54"/>
  <c r="F110" i="54"/>
  <c r="F109" i="54"/>
  <c r="F108" i="54"/>
  <c r="F107" i="54"/>
  <c r="F106" i="54"/>
  <c r="F104" i="54"/>
  <c r="F103" i="54"/>
  <c r="F102" i="54"/>
  <c r="F98" i="54"/>
  <c r="F97" i="54"/>
  <c r="F96" i="54"/>
  <c r="F95" i="54"/>
  <c r="F70" i="54"/>
  <c r="F69" i="54"/>
  <c r="F68" i="54"/>
  <c r="F59" i="54"/>
  <c r="F58" i="54"/>
  <c r="F39" i="54"/>
  <c r="F38" i="54"/>
  <c r="F35" i="54"/>
  <c r="F28" i="54"/>
  <c r="F19" i="54"/>
  <c r="F16" i="54"/>
  <c r="F8" i="54"/>
  <c r="F7" i="54"/>
  <c r="F10" i="54"/>
  <c r="F11" i="54"/>
  <c r="F12" i="54"/>
  <c r="F13" i="54"/>
  <c r="F14" i="54"/>
  <c r="F15" i="54"/>
  <c r="F20" i="54"/>
  <c r="F22" i="54"/>
  <c r="F23" i="54"/>
  <c r="F24" i="54"/>
  <c r="F25" i="54"/>
  <c r="F26" i="54"/>
  <c r="F27" i="54"/>
  <c r="F31" i="54"/>
  <c r="F32" i="54"/>
  <c r="F33" i="54"/>
  <c r="F34" i="54"/>
  <c r="F36" i="54"/>
  <c r="F37" i="54"/>
  <c r="F40" i="54"/>
  <c r="F41" i="54"/>
  <c r="F42" i="54"/>
  <c r="F43" i="54"/>
  <c r="F44" i="54"/>
  <c r="F45" i="54"/>
  <c r="F46" i="54"/>
  <c r="F48" i="54"/>
  <c r="F49" i="54"/>
  <c r="F50" i="54"/>
  <c r="F51" i="54"/>
  <c r="F52" i="54"/>
  <c r="F53" i="54"/>
  <c r="F54" i="54"/>
  <c r="F55" i="54"/>
  <c r="F56" i="54"/>
  <c r="F57" i="54"/>
  <c r="F60" i="54"/>
  <c r="F61" i="54"/>
  <c r="F62" i="54"/>
  <c r="F63" i="54"/>
  <c r="F64" i="54"/>
  <c r="F65" i="54"/>
  <c r="F66" i="54"/>
  <c r="F67" i="54"/>
  <c r="F72" i="54"/>
  <c r="F73" i="54"/>
  <c r="F74" i="54"/>
  <c r="F75" i="54"/>
  <c r="F77" i="54"/>
  <c r="F78" i="54"/>
  <c r="F79" i="54"/>
  <c r="F80" i="54"/>
  <c r="F81" i="54"/>
  <c r="F82" i="54"/>
  <c r="F83" i="54"/>
  <c r="F84" i="54"/>
  <c r="F85" i="54"/>
  <c r="F86" i="54"/>
  <c r="F87" i="54"/>
  <c r="F88" i="54"/>
  <c r="F89" i="54"/>
  <c r="F90" i="54"/>
  <c r="F91" i="54"/>
  <c r="F92" i="54"/>
  <c r="F93" i="54"/>
  <c r="F94" i="54"/>
  <c r="F99" i="54"/>
  <c r="F100" i="54"/>
  <c r="F101" i="54"/>
  <c r="F105" i="54"/>
  <c r="F127" i="54"/>
  <c r="F137" i="54"/>
  <c r="F139" i="54"/>
  <c r="F141" i="54"/>
  <c r="F147" i="54"/>
  <c r="F154" i="54"/>
  <c r="F159" i="54"/>
  <c r="F160" i="54"/>
  <c r="F161" i="54"/>
  <c r="F167" i="54"/>
  <c r="F168" i="54"/>
  <c r="F169" i="54"/>
  <c r="F170" i="54"/>
  <c r="F173" i="54"/>
  <c r="F174" i="54"/>
  <c r="F175" i="54"/>
  <c r="F176" i="54"/>
  <c r="F177" i="54"/>
  <c r="F178" i="54"/>
  <c r="F179" i="54"/>
  <c r="F180" i="54"/>
  <c r="F181" i="54"/>
  <c r="F182" i="54"/>
  <c r="F183" i="54"/>
  <c r="F184" i="54"/>
  <c r="F185" i="54"/>
  <c r="F187" i="54"/>
  <c r="F190" i="54"/>
  <c r="F191" i="54"/>
  <c r="F192" i="54"/>
  <c r="F193" i="54"/>
  <c r="F194" i="54"/>
  <c r="F195" i="54"/>
  <c r="F196" i="54"/>
  <c r="F197" i="54"/>
  <c r="F198" i="54"/>
  <c r="F199" i="54"/>
  <c r="F200" i="54"/>
  <c r="F201" i="54"/>
  <c r="F202" i="54"/>
  <c r="F203" i="54"/>
  <c r="F205" i="54"/>
  <c r="F206" i="54"/>
  <c r="F207" i="54"/>
  <c r="F208" i="54"/>
  <c r="F209" i="54"/>
  <c r="F210" i="54"/>
  <c r="F211" i="54"/>
  <c r="F212" i="54"/>
  <c r="F213" i="54"/>
  <c r="F214" i="54"/>
  <c r="F215" i="54"/>
  <c r="F216" i="54"/>
  <c r="J216" i="54" l="1"/>
  <c r="J215" i="54"/>
  <c r="J214" i="54"/>
  <c r="J213" i="54"/>
  <c r="J212" i="54"/>
  <c r="J207" i="54"/>
  <c r="J196" i="54"/>
  <c r="J174" i="54"/>
  <c r="J168" i="54"/>
  <c r="J160" i="54"/>
  <c r="J85" i="54"/>
  <c r="C204" i="54" l="1"/>
  <c r="C206" i="54" l="1"/>
  <c r="G206" i="54"/>
  <c r="J206" i="54" s="1"/>
  <c r="G207" i="54"/>
  <c r="C186" i="54" l="1"/>
  <c r="C71" i="54"/>
  <c r="G213" i="54" l="1"/>
  <c r="G212" i="54"/>
  <c r="G211" i="54"/>
  <c r="J211" i="54" s="1"/>
  <c r="G209" i="54"/>
  <c r="J209" i="54" s="1"/>
  <c r="G198" i="54"/>
  <c r="J198" i="54" s="1"/>
  <c r="G196" i="54"/>
  <c r="G195" i="54"/>
  <c r="J195" i="54" s="1"/>
  <c r="G193" i="54"/>
  <c r="J193" i="54" s="1"/>
  <c r="G192" i="54"/>
  <c r="J192" i="54" s="1"/>
  <c r="G191" i="54"/>
  <c r="J191" i="54" s="1"/>
  <c r="G190" i="54"/>
  <c r="J190" i="54" s="1"/>
  <c r="G187" i="54"/>
  <c r="J187" i="54" s="1"/>
  <c r="G185" i="54"/>
  <c r="J185" i="54" s="1"/>
  <c r="G184" i="54"/>
  <c r="J184" i="54" s="1"/>
  <c r="G183" i="54"/>
  <c r="J183" i="54" s="1"/>
  <c r="G182" i="54"/>
  <c r="J182" i="54" s="1"/>
  <c r="G181" i="54"/>
  <c r="J181" i="54" s="1"/>
  <c r="G180" i="54"/>
  <c r="J180" i="54" s="1"/>
  <c r="G179" i="54"/>
  <c r="J179" i="54" s="1"/>
  <c r="G178" i="54"/>
  <c r="J178" i="54" s="1"/>
  <c r="G177" i="54"/>
  <c r="J177" i="54" s="1"/>
  <c r="G176" i="54"/>
  <c r="J176" i="54" s="1"/>
  <c r="G175" i="54"/>
  <c r="J175" i="54" s="1"/>
  <c r="G174" i="54"/>
  <c r="G173" i="54"/>
  <c r="J173" i="54" s="1"/>
  <c r="G170" i="54"/>
  <c r="J170" i="54" s="1"/>
  <c r="G169" i="54"/>
  <c r="J169" i="54" s="1"/>
  <c r="G168" i="54"/>
  <c r="G167" i="54"/>
  <c r="J167" i="54" s="1"/>
  <c r="G161" i="54"/>
  <c r="J161" i="54" s="1"/>
  <c r="G160" i="54"/>
  <c r="G159" i="54"/>
  <c r="J159" i="54" s="1"/>
  <c r="G154" i="54"/>
  <c r="J154" i="54" s="1"/>
  <c r="G147" i="54"/>
  <c r="J147" i="54" s="1"/>
  <c r="G141" i="54"/>
  <c r="J141" i="54" s="1"/>
  <c r="G139" i="54"/>
  <c r="J139" i="54" s="1"/>
  <c r="G137" i="54"/>
  <c r="J137" i="54" s="1"/>
  <c r="G127" i="54"/>
  <c r="J127" i="54" s="1"/>
  <c r="G105" i="54"/>
  <c r="J105" i="54" s="1"/>
  <c r="G101" i="54"/>
  <c r="J101" i="54" s="1"/>
  <c r="G99" i="54"/>
  <c r="J99" i="54" s="1"/>
  <c r="G94" i="54"/>
  <c r="J94" i="54" s="1"/>
  <c r="G93" i="54"/>
  <c r="J93" i="54" s="1"/>
  <c r="G91" i="54"/>
  <c r="J91" i="54" s="1"/>
  <c r="G90" i="54"/>
  <c r="J90" i="54" s="1"/>
  <c r="G89" i="54"/>
  <c r="J89" i="54" s="1"/>
  <c r="G88" i="54"/>
  <c r="J88" i="54" s="1"/>
  <c r="G87" i="54"/>
  <c r="J87" i="54" s="1"/>
  <c r="G86" i="54"/>
  <c r="J86" i="54" s="1"/>
  <c r="G85" i="54"/>
  <c r="G84" i="54"/>
  <c r="J84" i="54" s="1"/>
  <c r="G83" i="54"/>
  <c r="J83" i="54" s="1"/>
  <c r="G81" i="54"/>
  <c r="J81" i="54" s="1"/>
  <c r="G80" i="54"/>
  <c r="J80" i="54" s="1"/>
  <c r="G79" i="54"/>
  <c r="J79" i="54" s="1"/>
  <c r="G78" i="54"/>
  <c r="J78" i="54" s="1"/>
  <c r="G77" i="54"/>
  <c r="J77" i="54" s="1"/>
  <c r="G75" i="54"/>
  <c r="J75" i="54" s="1"/>
  <c r="G74" i="54"/>
  <c r="J74" i="54" s="1"/>
  <c r="G72" i="54"/>
  <c r="J72" i="54" s="1"/>
  <c r="G67" i="54"/>
  <c r="J67" i="54" s="1"/>
  <c r="G65" i="54"/>
  <c r="J65" i="54" s="1"/>
  <c r="G64" i="54"/>
  <c r="J64" i="54" s="1"/>
  <c r="G61" i="54"/>
  <c r="J61" i="54" s="1"/>
  <c r="G57" i="54"/>
  <c r="J57" i="54" s="1"/>
  <c r="G55" i="54"/>
  <c r="J55" i="54" s="1"/>
  <c r="G53" i="54"/>
  <c r="J53" i="54" s="1"/>
  <c r="G52" i="54"/>
  <c r="J52" i="54" s="1"/>
  <c r="G50" i="54"/>
  <c r="J50" i="54" s="1"/>
  <c r="G48" i="54"/>
  <c r="J48" i="54" s="1"/>
  <c r="G46" i="54"/>
  <c r="J46" i="54" s="1"/>
  <c r="G45" i="54"/>
  <c r="J45" i="54" s="1"/>
  <c r="G44" i="54"/>
  <c r="J44" i="54" s="1"/>
  <c r="G41" i="54"/>
  <c r="J41" i="54" s="1"/>
  <c r="G40" i="54"/>
  <c r="J40" i="54" s="1"/>
  <c r="G37" i="54"/>
  <c r="J37" i="54" s="1"/>
  <c r="G36" i="54"/>
  <c r="J36" i="54" s="1"/>
  <c r="G34" i="54"/>
  <c r="J34" i="54" s="1"/>
  <c r="G33" i="54"/>
  <c r="J33" i="54" s="1"/>
  <c r="G32" i="54"/>
  <c r="J32" i="54" s="1"/>
  <c r="G31" i="54"/>
  <c r="J31" i="54" s="1"/>
  <c r="G27" i="54"/>
  <c r="J27" i="54" s="1"/>
  <c r="G26" i="54"/>
  <c r="J26" i="54" s="1"/>
  <c r="G25" i="54"/>
  <c r="J25" i="54" s="1"/>
  <c r="G24" i="54"/>
  <c r="J24" i="54" s="1"/>
  <c r="G23" i="54"/>
  <c r="J23" i="54" s="1"/>
  <c r="G22" i="54"/>
  <c r="J22" i="54" s="1"/>
  <c r="G203" i="54"/>
  <c r="J203" i="54" s="1"/>
  <c r="G20" i="54"/>
  <c r="J20" i="54" s="1"/>
  <c r="G201" i="54"/>
  <c r="J201" i="54" s="1"/>
  <c r="G200" i="54"/>
  <c r="J200" i="54" s="1"/>
  <c r="G15" i="54"/>
  <c r="J15" i="54" s="1"/>
  <c r="G14" i="54"/>
  <c r="J14" i="54" s="1"/>
  <c r="G13" i="54"/>
  <c r="J13" i="54" s="1"/>
  <c r="G12" i="54"/>
  <c r="J12" i="54" s="1"/>
  <c r="G11" i="54"/>
  <c r="J11" i="54" s="1"/>
  <c r="G10" i="54"/>
  <c r="J10" i="54" s="1"/>
  <c r="G7" i="54"/>
  <c r="J7" i="54" s="1"/>
  <c r="C201" i="54" l="1"/>
  <c r="C211" i="54" l="1"/>
  <c r="C209" i="54"/>
  <c r="C208" i="54"/>
  <c r="C198" i="54"/>
  <c r="C195" i="54"/>
  <c r="C193" i="54"/>
  <c r="C192" i="54"/>
  <c r="C191" i="54"/>
  <c r="C190" i="54"/>
  <c r="C187" i="54"/>
  <c r="C185" i="54"/>
  <c r="C184" i="54"/>
  <c r="C183" i="54"/>
  <c r="C182" i="54"/>
  <c r="C181" i="54"/>
  <c r="C180" i="54"/>
  <c r="C179" i="54"/>
  <c r="C178" i="54"/>
  <c r="C177" i="54"/>
  <c r="C176" i="54"/>
  <c r="C175" i="54"/>
  <c r="C173" i="54"/>
  <c r="C170" i="54"/>
  <c r="C169" i="54"/>
  <c r="C167" i="54"/>
  <c r="C161" i="54"/>
  <c r="C159" i="54"/>
  <c r="C141" i="54"/>
  <c r="C99" i="54"/>
  <c r="C94" i="54"/>
  <c r="C91" i="54"/>
  <c r="C90" i="54"/>
  <c r="C89" i="54"/>
  <c r="C88" i="54"/>
  <c r="C86" i="54"/>
  <c r="C84" i="54"/>
  <c r="C83" i="54"/>
  <c r="C81" i="54"/>
  <c r="C80" i="54"/>
  <c r="C79" i="54"/>
  <c r="C78" i="54"/>
  <c r="C77" i="54"/>
  <c r="C75" i="54"/>
  <c r="C72" i="54"/>
  <c r="C65" i="54"/>
  <c r="C64" i="54"/>
  <c r="C61" i="54"/>
  <c r="C57" i="54"/>
  <c r="C22" i="54"/>
  <c r="C203" i="54"/>
  <c r="C200" i="54"/>
  <c r="C13" i="54"/>
  <c r="G215" i="54" l="1"/>
  <c r="G214" i="54"/>
  <c r="F221" i="54"/>
  <c r="F220" i="54"/>
  <c r="F219" i="54"/>
  <c r="F218" i="54"/>
  <c r="F217" i="54"/>
</calcChain>
</file>

<file path=xl/sharedStrings.xml><?xml version="1.0" encoding="utf-8"?>
<sst xmlns="http://schemas.openxmlformats.org/spreadsheetml/2006/main" count="2909" uniqueCount="1090">
  <si>
    <t>Process for Mechanical Spec Review</t>
  </si>
  <si>
    <t>Proposals request that Engineering review a list of specifications</t>
  </si>
  <si>
    <t>OR</t>
  </si>
  <si>
    <t>Engineering initiate a review of specifications as part of general development (such as API or ISO specifications)</t>
  </si>
  <si>
    <t>Download the current revision of the Master Mechanical Spec Review - CEN TL 00001, from PLM / Document Control.</t>
  </si>
  <si>
    <t>Add the first specification to be reviewed, to the list in the 'List Of Specifications' tab.</t>
  </si>
  <si>
    <t>- 3a Ensure to fill in all data fields as shown below; Specification Number. Title, Specification Authority, Revision etc</t>
  </si>
  <si>
    <t>- 3b If a new Specification Authority type is required, add it to the list the 'Lists' tab. It will then appear in the drop down menu in the Specification Authority column.</t>
  </si>
  <si>
    <t>Review specification as normal, however, when you find a requirement which is relevent to an SG package, take a note of the requirement in the relevent section.</t>
  </si>
  <si>
    <t>4a - Use the Name Manager list to navigate to the relevent section, i.e. 03100_Base_Frame, 07700_Oil_Cooler etc. and fill in the requirement, and all other columns as shown below. (If a new section is required, see step 4b below)</t>
  </si>
  <si>
    <t xml:space="preserve">      - When you add the Specification Number, the Specification Title and Authority will automatically populate, which is take from a V lookup in the Specs Reviewed tab. All other fileds need to filled in manually.</t>
  </si>
  <si>
    <t xml:space="preserve">      - If you think a comment or deviation should be suggested to sales/proposals, or is required as standard, set the Deviation column to 'yes', and note it in the Comment to Client or Comment Internal, as required.</t>
  </si>
  <si>
    <t>4b - Use the Name Manager list to navigate to the relevent section, i.e. 03100_Base_Frame, 07700_Oil_Cooler etc. and fill in the requirement, and all other columns as shown below.</t>
  </si>
  <si>
    <t xml:space="preserve">      - When you add the Specification Number, the Specification Title will automatically populate, which is take from a V lookup in the Specs Reviewed tab. All other fileds need to filled in manually.</t>
  </si>
  <si>
    <t xml:space="preserve">Repeat this process until the specification has been fully reviewed. Then set the 'Reviewed' column, in the Specs Reviewed tab to 'Yes'. </t>
  </si>
  <si>
    <t>If there are no requirements applicable to mechanical engineering, set the Reviewed column to 'N/A'.</t>
  </si>
  <si>
    <t>Revise the Master Spec Review in document control and issue for approval as per normal process.</t>
  </si>
  <si>
    <t>If proposals have requested the spec review for a specific proposal, do a save as of the spec review, saving as the standard document number HPCxxxxx02061 Spec Review, filter only the applicable specifications for that proposal, then send to the propsal engineer.</t>
  </si>
  <si>
    <t>This proposal specific version will then become the working version used for the propsal, and in discussions with the customer, as deviations are agreed / negotiated etc. as the bid progresses.</t>
  </si>
  <si>
    <t>LIST OF SPECIFICATIONS</t>
  </si>
  <si>
    <t>Specification Number</t>
  </si>
  <si>
    <t>Specification Title</t>
  </si>
  <si>
    <t>Specification Authority</t>
  </si>
  <si>
    <t>Revision</t>
  </si>
  <si>
    <t>Pages</t>
  </si>
  <si>
    <t>Applicable to Mechanical</t>
  </si>
  <si>
    <t>Reviewed</t>
  </si>
  <si>
    <t>Applicable to Proposal</t>
  </si>
  <si>
    <t>API 614 Part 1</t>
  </si>
  <si>
    <t>Lubrication, Shaft-sealing and Oil-control Systems and Auxiliaries - General</t>
  </si>
  <si>
    <t>API</t>
  </si>
  <si>
    <t>5th Edition</t>
  </si>
  <si>
    <t>Yes</t>
  </si>
  <si>
    <t>No</t>
  </si>
  <si>
    <t>API 614 Part 2</t>
  </si>
  <si>
    <t>Lubrication, Shaft-sealing and Oil-control Systems and Auxiliaries - Special Purpose</t>
  </si>
  <si>
    <t>API 614 Part 3</t>
  </si>
  <si>
    <t>Lubrication, Shaft-sealing and Oil-control Systems and Auxiliaries - General Purpose</t>
  </si>
  <si>
    <t>API 617</t>
  </si>
  <si>
    <t>Axial and Centrifugal Compressors and Expander-compressors</t>
  </si>
  <si>
    <t>8th Edition</t>
  </si>
  <si>
    <t>API 672</t>
  </si>
  <si>
    <t>Packaged, Integrally Geared Centrifugal Air Compressors for Petroleum, Chemical, and Gas Industry Services</t>
  </si>
  <si>
    <t>API 686</t>
  </si>
  <si>
    <t>Recommended Practice for Machinery Installation and Installation Design</t>
  </si>
  <si>
    <t>2nd Edition</t>
  </si>
  <si>
    <t>357891-MDR-000-IC-SP-0001</t>
  </si>
  <si>
    <t>STANDARD SPECIFICATION FOR GENERAL INSTRUMENTS</t>
  </si>
  <si>
    <t>CPCL</t>
  </si>
  <si>
    <t>01</t>
  </si>
  <si>
    <t>357891-MDR-000-IC-SP-0005</t>
  </si>
  <si>
    <t>STANDARD SPECIFICATION FOR CONTROL VALVES</t>
  </si>
  <si>
    <t>0</t>
  </si>
  <si>
    <t>357891-MDR-000-IC-SP-0006</t>
  </si>
  <si>
    <t>STANDARD SPECIFICATION FOR ON-OFF VALVES</t>
  </si>
  <si>
    <t>1</t>
  </si>
  <si>
    <t>357891-MDR-000-IC-SP-0007</t>
  </si>
  <si>
    <t>STANDARD SPECIFICATION FOR SAFTEY RELIEF DEVICES</t>
  </si>
  <si>
    <t>357891-MDR-120-ME-DS-0067</t>
  </si>
  <si>
    <t>MECHANICAL DATA SHEET FOR MAIN BLOWERS</t>
  </si>
  <si>
    <t xml:space="preserve">357891-MDR-120-ME-MR-0039.01 </t>
  </si>
  <si>
    <t>TECHNICAL REQUISITION NOTES FOR MAIN BLOWERS – GROUP C</t>
  </si>
  <si>
    <t>02</t>
  </si>
  <si>
    <t>357891-MDR-120-ME-MR-0039.04</t>
  </si>
  <si>
    <t>SUPPLIER DOCUMENT REQUIREMENT</t>
  </si>
  <si>
    <t>357891-MDR-120-PR-DS-0048</t>
  </si>
  <si>
    <t>PROCESS DATASHEET MAIN BLOWERS</t>
  </si>
  <si>
    <t>A</t>
  </si>
  <si>
    <t>2.1.036</t>
  </si>
  <si>
    <t>SPARE PARTS</t>
  </si>
  <si>
    <t>Danieli</t>
  </si>
  <si>
    <t>06</t>
  </si>
  <si>
    <t>2.1.064</t>
  </si>
  <si>
    <t>E Product Labelling</t>
  </si>
  <si>
    <t>N/A</t>
  </si>
  <si>
    <t>2.1.107</t>
  </si>
  <si>
    <t>Technical Drawings Execution Procedure</t>
  </si>
  <si>
    <t>2.8.018-RU</t>
  </si>
  <si>
    <t>Materials Packaging</t>
  </si>
  <si>
    <t>04RU</t>
  </si>
  <si>
    <t>2.8.302</t>
  </si>
  <si>
    <t>Protective coating of metal surfaces</t>
  </si>
  <si>
    <t>10</t>
  </si>
  <si>
    <t>DPC497-FE21-M3000-RS001</t>
  </si>
  <si>
    <t>PROCESS GAS COMPRESSOR (PG 436-J) TECHNICAL SPECIFICATION</t>
  </si>
  <si>
    <t>DPC497-FE21-M3000-RS001 ANNEX D</t>
  </si>
  <si>
    <t>ANNEX D PROJECT DOCUMENTATION</t>
  </si>
  <si>
    <t>DPC497-FE21-M3000-RS001 ANNEX D1</t>
  </si>
  <si>
    <t>ANNEX D1 DOCUMENTS CONTENT DESCRIPTION</t>
  </si>
  <si>
    <t>DPC497-FE21-M3000-RS001 ANNEX E</t>
  </si>
  <si>
    <t>Electrical and automation Take Over Points (T.O.P.) and Scope of Supply</t>
  </si>
  <si>
    <t>DPC497-FE21-M3000-RS001 ANNEX H</t>
  </si>
  <si>
    <t>SITE ACCEPTANCE TEST</t>
  </si>
  <si>
    <t>DPC497-FE21-M3000-RS001 ANNEX Q</t>
  </si>
  <si>
    <t>PGC COMPRESSOR PROJECT QUALITY PLAN</t>
  </si>
  <si>
    <t>B</t>
  </si>
  <si>
    <t>DPC497-FE21-M3000-RS001 ANNEX V</t>
  </si>
  <si>
    <t>VENDOR LIST</t>
  </si>
  <si>
    <t>00</t>
  </si>
  <si>
    <t>DPC497-FE21-M3010-RS101</t>
  </si>
  <si>
    <t>PROCESS GAS COMPRESSOR FE21A40KTC01 - PG 436-J - Datasheet</t>
  </si>
  <si>
    <t>DPC6JO-AA00-G0000-TS001</t>
  </si>
  <si>
    <t>GENERAL SPECIFICATION</t>
  </si>
  <si>
    <t>DPC6JO-AA00-G0000-ZS001</t>
  </si>
  <si>
    <t>IDENTIFICATION SYSTEM (IDS 2)
Introduction and Structures</t>
  </si>
  <si>
    <t>DPC6JO-AA00-P0000-TS001</t>
  </si>
  <si>
    <t>GENERAL SPECIFICATION
PIPING SYSTEM MATERIAL</t>
  </si>
  <si>
    <t>DPC6JO-FA00-E9000-TS010</t>
  </si>
  <si>
    <t>ELECTRICAL DESIGN BASIS</t>
  </si>
  <si>
    <t>DPC6JO-FA00-G0000-TN001</t>
  </si>
  <si>
    <t>EQUIPMENT IDENTIFICATION CODE</t>
  </si>
  <si>
    <t>DPC6JO-FA00-P7000-TS001</t>
  </si>
  <si>
    <t>SERVICE FLUID BASIC DATA</t>
  </si>
  <si>
    <t>DPC6JO-FA00-S8000-TS006</t>
  </si>
  <si>
    <t>INSTRUMENTATION GENERAL REQUIREMENTS</t>
  </si>
  <si>
    <t>DPC6JO-FE21-M3000-RS001 ANNEX D1</t>
  </si>
  <si>
    <t xml:space="preserve">PROJECT DOCUMENTATION </t>
  </si>
  <si>
    <t>DOCUMENTS CONTENT DESCRIPTION</t>
  </si>
  <si>
    <t>DPC6JO-FE21-M3000-RS001 ANNEX H</t>
  </si>
  <si>
    <t>DPC6JO-FE21-M3000-RS001 ANNEX Q</t>
  </si>
  <si>
    <t>DPC6JO-FE21-M3000-RS001 ANNEX V</t>
  </si>
  <si>
    <t>DPC6JO-FE21-M3010-TS001</t>
  </si>
  <si>
    <t>PROCESS GAS COMPRESSORS PG 436-J11,J12 DATA SHEET</t>
  </si>
  <si>
    <t>DPC6JO-FE21-M3020-TS001</t>
  </si>
  <si>
    <t>COOLING GAS COMPRESSOR CG 438-J DATA SHEET</t>
  </si>
  <si>
    <t>GS-C-04</t>
  </si>
  <si>
    <t>CIVIL STANDARDS</t>
  </si>
  <si>
    <t>08</t>
  </si>
  <si>
    <t>GS-F-01</t>
  </si>
  <si>
    <t xml:space="preserve">GENERAL SPECIFICATION FIRE FIGHTING SYSTEM </t>
  </si>
  <si>
    <t>04</t>
  </si>
  <si>
    <t>GS-H-01</t>
  </si>
  <si>
    <t>HYDRAULIC POWER SYSTEM</t>
  </si>
  <si>
    <t>05</t>
  </si>
  <si>
    <t>GS-P-01</t>
  </si>
  <si>
    <t>PIPEWORK</t>
  </si>
  <si>
    <t>03</t>
  </si>
  <si>
    <t xml:space="preserve">GS-P-02 </t>
  </si>
  <si>
    <t xml:space="preserve">THERMAL INSULATION </t>
  </si>
  <si>
    <t>GS-V-01</t>
  </si>
  <si>
    <t>GENERAL SPECIFICATION (GS) – VENTILATION (V)</t>
  </si>
  <si>
    <t>GS-H-02</t>
  </si>
  <si>
    <t>LUBRICATION SYSTEM</t>
  </si>
  <si>
    <t>DPC6IV-FE21-M3000-RS001</t>
  </si>
  <si>
    <t>PROCESS AND COOLING GAS COMPRESSORS (PG 436-J11/J12 and CG 438-J) TECHNICAL SPECIFICATION</t>
  </si>
  <si>
    <t>DPC6IV-FE21-M3000-RS001 Annex B</t>
  </si>
  <si>
    <t>Scope of Supply - PGC</t>
  </si>
  <si>
    <t>DPC6IV-FE21-M3000-RS001 Annex D</t>
  </si>
  <si>
    <t>Annex D - Project Documentation</t>
  </si>
  <si>
    <t>DPC6IV-FE21-M3000-RS001 Annex H</t>
  </si>
  <si>
    <t>Annex H - Site Acceptance Test</t>
  </si>
  <si>
    <t>DPC6IV-FE21-M3010-TS001</t>
  </si>
  <si>
    <t>PROCESS GAS COMPRESSORS PG 436-J11,J12 DATASHEET</t>
  </si>
  <si>
    <t>2.4.701</t>
  </si>
  <si>
    <t>Safety Prescriptions</t>
  </si>
  <si>
    <t>2.8.118</t>
  </si>
  <si>
    <t>SPECIFICATIONS FOR LONG STORAGE PERIOD AT SITE</t>
  </si>
  <si>
    <t>DRI - Shop Inspection Check List</t>
  </si>
  <si>
    <t>SHOP INSPECTION CHECK LIST</t>
  </si>
  <si>
    <t>OEM Maintenance Requirements</t>
  </si>
  <si>
    <t>EPCM - OEM Requirements - Maintenance</t>
  </si>
  <si>
    <t>Codes &amp; Standards - Dofasco</t>
  </si>
  <si>
    <t>Codes &amp; Standards - Mechanical</t>
  </si>
  <si>
    <t>Codes &amp; Standards - Piping</t>
  </si>
  <si>
    <t>Codes &amp; Standards - Process</t>
  </si>
  <si>
    <t>6-42-0004</t>
  </si>
  <si>
    <t>Standard Specification for Packaged Integrally Geared Centrifugal Air Compressors
Ammendments to API 672 4th Edition</t>
  </si>
  <si>
    <t>EIL</t>
  </si>
  <si>
    <t>6-44-0051</t>
  </si>
  <si>
    <t>Technical Notes for Pipes</t>
  </si>
  <si>
    <t>6-44-0052</t>
  </si>
  <si>
    <t>Technical Notes for Valves</t>
  </si>
  <si>
    <t>6-44-0053</t>
  </si>
  <si>
    <t>Technical Notes for Flanges, Spectacle Blinds and Dip Rings</t>
  </si>
  <si>
    <t>6-44-0054</t>
  </si>
  <si>
    <t>Technical Notes for Butt Welded, Socket Welded and Screwed Fittings</t>
  </si>
  <si>
    <t>6-44-0056</t>
  </si>
  <si>
    <t>Technical Notes for Gaskets</t>
  </si>
  <si>
    <t>6-51-0031</t>
  </si>
  <si>
    <t>Specification for High Voltage Induction Motors</t>
  </si>
  <si>
    <t>6-51-0033</t>
  </si>
  <si>
    <t>Specification for High Voltage Synchronous Motors</t>
  </si>
  <si>
    <t>6-51-0036</t>
  </si>
  <si>
    <t>Specification for Soft Starters for Motors</t>
  </si>
  <si>
    <t>6-51-0048</t>
  </si>
  <si>
    <t>Specification for Stationary Valve Regulated Lead Acid Batteries</t>
  </si>
  <si>
    <t>6-51-0049</t>
  </si>
  <si>
    <t>Specification for Small MV Variable Frequency Drive System</t>
  </si>
  <si>
    <t>6-51-0050</t>
  </si>
  <si>
    <t>Specification for HV Variable Frequency Drive System</t>
  </si>
  <si>
    <t>6-51-0051</t>
  </si>
  <si>
    <t>Specification for Medium &amp; High Voltage Cables &amp; Accessories</t>
  </si>
  <si>
    <t>6-51-0064</t>
  </si>
  <si>
    <t>Specification for Energy Efficient Medium Voltage Induction Motors</t>
  </si>
  <si>
    <t>6-78-0001</t>
  </si>
  <si>
    <t>Specification for Quality Management System Requirement from Bidders</t>
  </si>
  <si>
    <t>6-78-0002</t>
  </si>
  <si>
    <t>Specification for Documentation Requirements from Contractors</t>
  </si>
  <si>
    <t>6-78-0003</t>
  </si>
  <si>
    <t>Specification for Documentation Requirements from Suppliers</t>
  </si>
  <si>
    <t>6-81-0001</t>
  </si>
  <si>
    <t>Standard Specification for Positive Material Identification (PMI) at Suppliers Works</t>
  </si>
  <si>
    <t>6-81-0014</t>
  </si>
  <si>
    <t>Inspection and Test Plan for Stainless Steel Pressure Vessel Columns</t>
  </si>
  <si>
    <t>6-81-0146</t>
  </si>
  <si>
    <t>Inspection and Test Plan for Centrifugal Compressor Package</t>
  </si>
  <si>
    <t>6-81-1031</t>
  </si>
  <si>
    <t>Inspection and Test Plan for High Voltage Induction Motors</t>
  </si>
  <si>
    <t>6-81-1032</t>
  </si>
  <si>
    <t>Inspection and Test Plan for MV Motors</t>
  </si>
  <si>
    <t>6-81-1033</t>
  </si>
  <si>
    <t>Inspection and Test Plan for High Voltage Synchronous Motors</t>
  </si>
  <si>
    <t>6-81-1038</t>
  </si>
  <si>
    <t>Inspection and Test Plan for MV VFD System</t>
  </si>
  <si>
    <t>6-81-1050</t>
  </si>
  <si>
    <t>Inspection and Test Plan for HV VFD Drive System</t>
  </si>
  <si>
    <t>6-81-1051</t>
  </si>
  <si>
    <t>Inspection and Test Plan for MV/HV Cables &amp; Accessories</t>
  </si>
  <si>
    <t>6-81-2013</t>
  </si>
  <si>
    <t>Inspection and Test Plan for Level Instruments</t>
  </si>
  <si>
    <t>6-81-2016</t>
  </si>
  <si>
    <t>Inspection and Test Plan for Pressure Gauges</t>
  </si>
  <si>
    <t>6-81-2021</t>
  </si>
  <si>
    <t>Inspection and Test Plan for Temperature Gauges and Thermowells</t>
  </si>
  <si>
    <t>6-81-2042</t>
  </si>
  <si>
    <t>Inspection and Test Plan for RTDs, Thermocouples and Thermowells</t>
  </si>
  <si>
    <t>6-81-2048</t>
  </si>
  <si>
    <t>Inspection and Test Plan for Junction Boxes and Cable Glands</t>
  </si>
  <si>
    <t>6-82-0002</t>
  </si>
  <si>
    <t>Standard Specification for Positive Material Identification (PMI) at Construction Sites</t>
  </si>
  <si>
    <t>7-12-0026</t>
  </si>
  <si>
    <t>Earthing Lug</t>
  </si>
  <si>
    <t>7-12-0027</t>
  </si>
  <si>
    <t>Nameplate Drawing</t>
  </si>
  <si>
    <t>7-12-0028</t>
  </si>
  <si>
    <t>Manufacturer Nameplate Drawing</t>
  </si>
  <si>
    <t>7-12-0029</t>
  </si>
  <si>
    <t>Bracket for Nameplate Drawing</t>
  </si>
  <si>
    <t>7-51-0103</t>
  </si>
  <si>
    <t>Typical Earth Plate &amp; Fixing Details</t>
  </si>
  <si>
    <t>7-51-0104</t>
  </si>
  <si>
    <t>Typical Earthing of Motors</t>
  </si>
  <si>
    <t>7-51-0116</t>
  </si>
  <si>
    <t>Equipment Earthing Schedule</t>
  </si>
  <si>
    <t>7-68-0417</t>
  </si>
  <si>
    <t>MS Anchor Bolt Assemblies</t>
  </si>
  <si>
    <t>B068-79-41-00-1191</t>
  </si>
  <si>
    <t>P&amp;ID - Standard Symbols &amp; Nomenclature</t>
  </si>
  <si>
    <t>B068-79-41-00-1192</t>
  </si>
  <si>
    <t>P&amp;ID - General Notes &amp; Typical Details</t>
  </si>
  <si>
    <t>B06879-41-PDB-121</t>
  </si>
  <si>
    <t>Basic Engineering Design Basis - Part A</t>
  </si>
  <si>
    <t>B068-999-16-50-EDB-1001</t>
  </si>
  <si>
    <t>Engineering Design Basis - Electrical</t>
  </si>
  <si>
    <t>B068-999-79-41-ODB-1001</t>
  </si>
  <si>
    <t>Basic Engineering Design Basis - Part B</t>
  </si>
  <si>
    <t>B224-000-16-51-SP-0001</t>
  </si>
  <si>
    <t>Guideline for Instrumentation</t>
  </si>
  <si>
    <t>B224-000-16-54-DB-1001</t>
  </si>
  <si>
    <t>Site Specific Seismic Spectra</t>
  </si>
  <si>
    <t>B224-000-79-41-PLS-001</t>
  </si>
  <si>
    <t>Job Specification for Surface Preparation and Protective Coating</t>
  </si>
  <si>
    <t>B224-000-86-41-SP-34</t>
  </si>
  <si>
    <t>Documentation - Software Requirements</t>
  </si>
  <si>
    <t>B224-121-16-42-SP-0001</t>
  </si>
  <si>
    <t>Job Specification for 3D Modelling</t>
  </si>
  <si>
    <t>B224-121-16-50-DS-1015</t>
  </si>
  <si>
    <t>Datasheet - HV Squirrel Cage Induction Motor</t>
  </si>
  <si>
    <t>B224-121-16-50-DS-1016</t>
  </si>
  <si>
    <t>Datasheet - MV Squirrel Cage Induction Motor</t>
  </si>
  <si>
    <t>B224-121-16-50-SL-7306</t>
  </si>
  <si>
    <t>Mandatory Spares List - Electrical</t>
  </si>
  <si>
    <t>B224-121-16-50-SP-7306</t>
  </si>
  <si>
    <t>Job Specification – Electrical</t>
  </si>
  <si>
    <t>B224-121-16-51-7306</t>
  </si>
  <si>
    <t>List of Drawings - Instrumentation</t>
  </si>
  <si>
    <t>B224-121-16-51-SL-7306</t>
  </si>
  <si>
    <t>Mandatory Spares Philosophy - Instrumentation</t>
  </si>
  <si>
    <t>B224-121-16-51-SP-7306</t>
  </si>
  <si>
    <t>Job Spec - Instrumentation</t>
  </si>
  <si>
    <t>B224-121-80-43-DS-1015</t>
  </si>
  <si>
    <t>Datasheet - Lube Oil Pumps</t>
  </si>
  <si>
    <t>B224-121-80-43-DS-1016</t>
  </si>
  <si>
    <t xml:space="preserve">Datasheet - Lube Oil Cooler </t>
  </si>
  <si>
    <t>B224-121-80-43-DS-1023</t>
  </si>
  <si>
    <t>Datasheet - Oil System (Scope &amp; Attachment)</t>
  </si>
  <si>
    <t>B224-121-80-43-DS-1032</t>
  </si>
  <si>
    <t>Datasheet - Special Purpose Coupling (Typical)</t>
  </si>
  <si>
    <t>B224-121-80-43-DS-1033</t>
  </si>
  <si>
    <t>Datasheet - Centrifugal Packaged Integrally Geared Air Compressor</t>
  </si>
  <si>
    <t>B224-121-80-43-ERP</t>
  </si>
  <si>
    <t>Experience Record Proforma</t>
  </si>
  <si>
    <t>B224-121-80-43-SOW-7306</t>
  </si>
  <si>
    <t>Scope of Supply / Works - Static &amp; Machinery Equipment</t>
  </si>
  <si>
    <t>B224-121-80-43-SP-7306</t>
  </si>
  <si>
    <t>Job Specification – Static &amp; Machinery Equipment</t>
  </si>
  <si>
    <t>B224-121-80-43-VDR-7306</t>
  </si>
  <si>
    <t>Vendor Data Requirements for EPCC-06 (S&amp;ME)</t>
  </si>
  <si>
    <t>B224-501-86-41-MVL-01</t>
  </si>
  <si>
    <t>Project Vendor List for Rajasthan Refinery</t>
  </si>
  <si>
    <t>B224-5-1842-0005</t>
  </si>
  <si>
    <t>Inspection Methodology for PM/LSTK  Jobs</t>
  </si>
  <si>
    <t>B224-6-44-0005-7306</t>
  </si>
  <si>
    <t>Piping Material Specification</t>
  </si>
  <si>
    <t>B224-6-44-0005-A1</t>
  </si>
  <si>
    <t>Piping Material Specification General Notes</t>
  </si>
  <si>
    <t>B224-79-41-121-11115</t>
  </si>
  <si>
    <t>P&amp;ID - SRU Main Blowers (Train1)</t>
  </si>
  <si>
    <t>B224-79-41-121-11156</t>
  </si>
  <si>
    <t>P&amp;ID - SRU Incinerator Blowers (Train 1)</t>
  </si>
  <si>
    <t>B224-79-41-121-11215</t>
  </si>
  <si>
    <t>P&amp;ID - SRU Main Blowers (Train 2)</t>
  </si>
  <si>
    <t>B224-79-41-121-11256</t>
  </si>
  <si>
    <t>P&amp;ID - SRU Incinerator Blowers (Train 2)</t>
  </si>
  <si>
    <t>B224-999-16-13-ADD-1001</t>
  </si>
  <si>
    <t>Addendum to Engineering Design Basis – Piping</t>
  </si>
  <si>
    <t>B224-999-16-43-EDB-1001</t>
  </si>
  <si>
    <t>Engineering Design Basis – Piping</t>
  </si>
  <si>
    <t>B224-999-16-51-EDB-1001</t>
  </si>
  <si>
    <t>Engineering Design Basis - Instrumentation</t>
  </si>
  <si>
    <t>B224-999-80-43-EDB-1001</t>
  </si>
  <si>
    <t>Engineering Design Basis - Static Equipment</t>
  </si>
  <si>
    <t>B224-999-80-43-EDB-1002</t>
  </si>
  <si>
    <t>Engineering Design Basis - Packaged Equipment</t>
  </si>
  <si>
    <t>B224-999-80-43-EDB-1003</t>
  </si>
  <si>
    <t>Engineering Design Basis - Rotating Equipment</t>
  </si>
  <si>
    <t>B224-999-81-41-EDB-1001</t>
  </si>
  <si>
    <t>Engineering Design Basis - Civil, Structural &amp; Architectural</t>
  </si>
  <si>
    <t xml:space="preserve">B416-6-44-0005 </t>
  </si>
  <si>
    <t>PIPING MATERIAL SPECIFICATION</t>
  </si>
  <si>
    <t>B416-6-44-0006</t>
  </si>
  <si>
    <t>VALVE MATERIAL SPECIFICATION</t>
  </si>
  <si>
    <t>B416-999-16-43-EDB-1001</t>
  </si>
  <si>
    <t>ENGINEERING DESIGN BASIS PIPING</t>
  </si>
  <si>
    <t>B416-999-79-41-ODB-1001</t>
  </si>
  <si>
    <t>BASIC ENGINEERING DESIGN BASIS (PART B)</t>
  </si>
  <si>
    <t>C</t>
  </si>
  <si>
    <t>B416-999-80-42-EDB-1001</t>
  </si>
  <si>
    <t>ENGINEERING DESIGN BASIS STATIC &amp; MACHINERY EQUIPMENT (EQUIPMENT DIVISION)</t>
  </si>
  <si>
    <t>EL-1P35A-PR-PID-0006-00</t>
  </si>
  <si>
    <t>P&amp;ID</t>
  </si>
  <si>
    <t>B2X</t>
  </si>
  <si>
    <t>EL-1P36A-PR-PID-0006-00</t>
  </si>
  <si>
    <t>Annexure 1</t>
  </si>
  <si>
    <t>Annexure 1 - Scope of Supply</t>
  </si>
  <si>
    <t>HRRL</t>
  </si>
  <si>
    <t>Annexure 2 - Specifications</t>
  </si>
  <si>
    <t>Annexure 3 - VDRS</t>
  </si>
  <si>
    <t>Annexure 4 - Deviation List Format</t>
  </si>
  <si>
    <t>B224-121-80-43-SL-7306</t>
  </si>
  <si>
    <t>Mandatory Spares - Static &amp; Machinery Equipment</t>
  </si>
  <si>
    <t>NR-0ZZZZ-ME-SPE-0012</t>
  </si>
  <si>
    <t>SPECIFICATION FOR PACKAGED INTEGRALLY GEARED CENTRIFUGAL COMPRESSOR
Amednments to API 672 5th Edition</t>
  </si>
  <si>
    <t>Numaligarh Refinery Limited</t>
  </si>
  <si>
    <t>D1</t>
  </si>
  <si>
    <t>07817-121-10KO-K-1001 A/B</t>
  </si>
  <si>
    <t>Process Datasheet for Main Air Blowers</t>
  </si>
  <si>
    <t>Prosernat</t>
  </si>
  <si>
    <t>07817-121-10KO-K-1002 A/B</t>
  </si>
  <si>
    <t>Process Datasheet for Incinerator Blowers</t>
  </si>
  <si>
    <t>DEM 1</t>
  </si>
  <si>
    <t>Thiopaq- DEM-1 Requirements</t>
  </si>
  <si>
    <t>RedIIGreen - Shell Worley</t>
  </si>
  <si>
    <t>DEM 2</t>
  </si>
  <si>
    <t>Thiopaq ISBL – High level Technical Requirements- DEM-2</t>
  </si>
  <si>
    <t>P105458-PC-EDS-005</t>
  </si>
  <si>
    <t xml:space="preserve">Datasheet - Air Compressor -K1501A/B </t>
  </si>
  <si>
    <t>R-0931895</t>
  </si>
  <si>
    <t>Winterization philosophy</t>
  </si>
  <si>
    <t>R-0931970</t>
  </si>
  <si>
    <t>Project Specific Technical Specifications - PSTS - Materials and Corrosion</t>
  </si>
  <si>
    <t>R-0931983</t>
  </si>
  <si>
    <t>Welding of metals</t>
  </si>
  <si>
    <t>R-0932490</t>
  </si>
  <si>
    <t>API617 Overlay</t>
  </si>
  <si>
    <t>R-0932500</t>
  </si>
  <si>
    <t>Project Specific Technical Specifications - PSTS  Lubrication, shaft-sealing and oil-control systems and auxiliaries</t>
  </si>
  <si>
    <t>R-0933250</t>
  </si>
  <si>
    <t>Project Specific Technical Specifications –  Insulation for Piping and Equipment</t>
  </si>
  <si>
    <t>R-0935550</t>
  </si>
  <si>
    <t>SITE AND UTILITY SPECIFICATION</t>
  </si>
  <si>
    <t>RM-OGP-002-MR-7303-0009</t>
  </si>
  <si>
    <t>Technical Requisition Package For Main Air Blower</t>
  </si>
  <si>
    <t>Samsung / Shell</t>
  </si>
  <si>
    <t>RM-OGP-002-IN-5680-0001</t>
  </si>
  <si>
    <t>Instrument, Valve and Cable Selection</t>
  </si>
  <si>
    <t>RM-OGP-002-MP-6180-0001</t>
  </si>
  <si>
    <t>3D Model Review Procedure</t>
  </si>
  <si>
    <t>RM-OGP-002-MP-7704-0001</t>
  </si>
  <si>
    <t>Piping Design Basis</t>
  </si>
  <si>
    <t>SSD0015ESN</t>
  </si>
  <si>
    <t>Requirements for Package Vendor 3D Model</t>
  </si>
  <si>
    <t>Rev 0</t>
  </si>
  <si>
    <t>DEP 01.00.01.30-Gen.</t>
  </si>
  <si>
    <t>DEFINITION OF TEMPERATURE, PRESSURE AND TOXICITY LEVELS</t>
  </si>
  <si>
    <t>Shell</t>
  </si>
  <si>
    <t>DEP 20.21.00.31-Gen.</t>
  </si>
  <si>
    <t>FOULING MARGINS IN TUBULAR HEAT EXCHANGER DESIGN</t>
  </si>
  <si>
    <t>DEP 30.00.60.18-Gen.</t>
  </si>
  <si>
    <t>HUMAN FACTORS ENGINEERING - DESIGN AND PROCUREMENT OF PACKAGED UNITS</t>
  </si>
  <si>
    <t>DEP 30.00.60.21-Gen.</t>
  </si>
  <si>
    <t>HUMAN FACTORS ENGINEERING – LABELLING OF FACILITIES, EQUIPMENT AND PIPING</t>
  </si>
  <si>
    <t>DEP 30.10.02.11-Gen.</t>
  </si>
  <si>
    <t>METALLIC MATERIALS – SELECTED STANDARDS</t>
  </si>
  <si>
    <t>DEP 30.10.02.13-Gen.</t>
  </si>
  <si>
    <t>NON-METALLIC MATERIALS – SELECTION AND APPLICATION</t>
  </si>
  <si>
    <t xml:space="preserve">DEP 30.10.02.34-Gen. </t>
  </si>
  <si>
    <t>CASTING REQUIREMENTS FOR PRESSURE RETAINING AND ROTATING EQUIPMENT COMPONENTS</t>
  </si>
  <si>
    <t>DEP 30.10.02.35-Gen.</t>
  </si>
  <si>
    <t xml:space="preserve">TECHNICAL REQUIREMENTS FOR THE SUPPLY OF COMPONENTS IN 6Mo AUSTENITIC, 22Cr DUPLEX AND 25Cr SUPER DUPLEX STAINLESS STEEL </t>
  </si>
  <si>
    <t>DEP 30.10.05.11-Gen.</t>
  </si>
  <si>
    <t>PLANT 3D CAD MODEL BUILD AND DESIGN REVIEW</t>
  </si>
  <si>
    <t>DEP 30.10.60.18-Gen.</t>
  </si>
  <si>
    <t>WELDING OF METALS (ADDITIONS TO API RP 582)</t>
  </si>
  <si>
    <t>DEP 30.10.60.30-Gen.</t>
  </si>
  <si>
    <t xml:space="preserve">WELDING ON PRESSURIZED PIPES (AMENDMENTS/SUPPLEMENTS TO API STANDARD 1104) </t>
  </si>
  <si>
    <t>DEP 30.10.60.32-Gen.</t>
  </si>
  <si>
    <t xml:space="preserve">WELDING OF METALS, BASED ON ISO STANDARDS </t>
  </si>
  <si>
    <t>DEP 30.46.00.31-Gen.</t>
  </si>
  <si>
    <t>PIPE AND EQUIPMENT INSULATION</t>
  </si>
  <si>
    <t>DEP 31.21.01.12-Gen.</t>
  </si>
  <si>
    <t>SHELL AND TUBE HEAT EXCHANGERS; SELECTION AND APPLICATION</t>
  </si>
  <si>
    <t>DEP 31.21.01.30-Gen.</t>
  </si>
  <si>
    <t>SHELL AND TUBE HEAT EXCHANGERS (AMENDMENTS/SUPPLEMENTS TO API STD 660)</t>
  </si>
  <si>
    <t>DEP 31.22.00.12-Gen.</t>
  </si>
  <si>
    <t>UT IN LIEU OF RT FOR CODE CONSTRUCTION OF PRESSURE EQUIPMENT</t>
  </si>
  <si>
    <t>DEP 31.29.00.33-Gen.</t>
  </si>
  <si>
    <t>SHAFT SEALING SYSTEMS FOR CENTRIFUGAL AND ROTARY PUMPS (AMENDMENTS/SUPPLEMENTS TO API 682)</t>
  </si>
  <si>
    <t>DEP 31.29.02.11-Gen.</t>
  </si>
  <si>
    <t>PUMPS - SELECTION, TESTING AND INSTALLATION</t>
  </si>
  <si>
    <t>DEP 31.29.40.10-Gen.</t>
  </si>
  <si>
    <t>COMPRESSORS – SELECTION, TESTING, AND INSTALLATION</t>
  </si>
  <si>
    <t>DEP 31.29.40.30-Gen.</t>
  </si>
  <si>
    <t>AXIAL, CENTRIFUGAL, AND EXPANDER COMPRESSORS (AMENDMENTS/SUPPLEMENTS TO API STD 617)</t>
  </si>
  <si>
    <t>DEP 31.29.60.32-Gen.</t>
  </si>
  <si>
    <t>LUBRICATION, SHAFT-SEALING AND OIL-CONTROL SYSTEMS AND AUXILIARIES (AMENDMENTS/SUPPLEMENTS TO API 614) - PART 1 &amp; 3 (GENERAL PURPOSE)</t>
  </si>
  <si>
    <t>LUBRICATION, SHAFT-SEALING AND OIL-CONTROL SYSTEMS AND AUXILIARIES (AMENDMENTS/SUPPLEMENTS TO API 614) - PART 1 &amp; 2 (SPECIAL PURPOSE)</t>
  </si>
  <si>
    <t>DEP 31.38.01.10-Gen.</t>
  </si>
  <si>
    <t>PIPING CLASSES – BASIS OF DESIGN</t>
  </si>
  <si>
    <t xml:space="preserve">DEP 31.38.01.14-Gen. </t>
  </si>
  <si>
    <t>PIPING CLASSES</t>
  </si>
  <si>
    <t>DEP 31.38.01.24-Gen.</t>
  </si>
  <si>
    <t>PIPING – ENGINEERING AND LAYOUT REQUIREMENTS</t>
  </si>
  <si>
    <t xml:space="preserve">DEP 31.38.01.25-Gen. </t>
  </si>
  <si>
    <t xml:space="preserve">PIPING – PROCESS DESIGN REQUIREMENTS </t>
  </si>
  <si>
    <t xml:space="preserve">DEP 31.38.01.26-Gen. </t>
  </si>
  <si>
    <t xml:space="preserve">PIPING – PIPE STRESS ANALYSIS REQUIREMENTS </t>
  </si>
  <si>
    <t xml:space="preserve">DEP 31.38.01.29-Gen. </t>
  </si>
  <si>
    <t>PIPE SUPPORTS</t>
  </si>
  <si>
    <t>DEP 31.38.01.31-Gen</t>
  </si>
  <si>
    <t>SHOP AND FIELD FABRICATION OF PIPING</t>
  </si>
  <si>
    <t>DEP 32.31.00.32-Gen.</t>
  </si>
  <si>
    <t>INSTRUMENTS FOR MEASUREMENT AND CONTROL</t>
  </si>
  <si>
    <t>DEP 32.31.09.31-Gen.</t>
  </si>
  <si>
    <t>INSTRUMENTATION FOR PACKAGED EQUIPMENT</t>
  </si>
  <si>
    <t xml:space="preserve">DEP 32.36.01.17-Gen. </t>
  </si>
  <si>
    <t>CONTROL VALVES – SELECTION, SIZING, AND SPECIFICATION</t>
  </si>
  <si>
    <t xml:space="preserve">DEP 32.37.10.11-Gen. </t>
  </si>
  <si>
    <t>INSTALLATION OF ON-LINE INSTRUMENTS</t>
  </si>
  <si>
    <t>DEP 80.36.00.30-Gen.</t>
  </si>
  <si>
    <t>RELIEF DEVICES – SELECTION, SIZING AND SPECIFICATION (AMENDMENTS/SUPPLEMENTS TO API STD 520 PART I:2014)</t>
  </si>
  <si>
    <t>NFF-001</t>
  </si>
  <si>
    <t>Policy Note on Instrumentation and Manifold Bolts Material</t>
  </si>
  <si>
    <t>RM-OGP-000-HX-5680-0001</t>
  </si>
  <si>
    <t xml:space="preserve">Human Factors Engineering Philosophy &amp; Specifications (Onshore) </t>
  </si>
  <si>
    <t>RM-GEN-000-HX-7180-0001</t>
  </si>
  <si>
    <t>HUMAN FACTORS ENGINEERING (HFE) STRATEGY REPORT</t>
  </si>
  <si>
    <t>RM-GEN-000-PX-7771-0001</t>
  </si>
  <si>
    <t>Equipment Tagging Specification</t>
  </si>
  <si>
    <t>SES 38.2</t>
  </si>
  <si>
    <t>SHOP AND FIELD FABRICATION OF PIPING
AMMENDMENTS/SUPPLEMENTS TO: 
DEP 31.38.01.31-Gen: Shop And Field Fabrication Of Piping 
DEP 30.10.60.18-Gen: Welding Of  Metals</t>
  </si>
  <si>
    <t>MESC SPE 74/002</t>
  </si>
  <si>
    <t>CARBON STEEL PIPE (AMENDMENTS/SUPPLEMENTS TO ASTM A106)</t>
  </si>
  <si>
    <t>MESC SPE 76/011</t>
  </si>
  <si>
    <t>Y-TYPE STRAINERS</t>
  </si>
  <si>
    <t>MESC SPE 76</t>
  </si>
  <si>
    <t>FITTINGS &amp; FLANGES (VARIOUS AMMENDMENTS)</t>
  </si>
  <si>
    <t>MESC SPE 77</t>
  </si>
  <si>
    <t>VALVES (VARIOUS AMMENDMENTS)</t>
  </si>
  <si>
    <t>MESC SPE 81</t>
  </si>
  <si>
    <t>FASTENERS (VARIOUS AMMENDMENTS)</t>
  </si>
  <si>
    <t>MESC SPE 85</t>
  </si>
  <si>
    <t>GASKETS (VARIOUS AMMENDMENTS)</t>
  </si>
  <si>
    <t>M-003</t>
  </si>
  <si>
    <t>Material Requisition for Main and Incinerator Blower</t>
  </si>
  <si>
    <t>TATA</t>
  </si>
  <si>
    <t>077154C-27977462-1812-MCR-MR-003</t>
  </si>
  <si>
    <t>MATERIAL REQUISITION FOR MAIN BLOWER</t>
  </si>
  <si>
    <t>Technip Energies / Indian Oil</t>
  </si>
  <si>
    <t>077154C-27977462-1812-MCR-SP-001</t>
  </si>
  <si>
    <t>MECHANICAL DATASHEET FOR MAIN BLOWER (1812-K-001 A/B)</t>
  </si>
  <si>
    <t>77154C-27977462-1812-PRO-PDS-062</t>
  </si>
  <si>
    <t>Main Blowers Process Data Sheet 1812-K-001 A/B Sulphur Recovery Unit - SRU (Unit 1812)</t>
  </si>
  <si>
    <t>077154C-000-JSD-0900-001</t>
  </si>
  <si>
    <t>ENGINEERING DESIGN BASIS FOR ROTATING EQUIPMENT</t>
  </si>
  <si>
    <t>I</t>
  </si>
  <si>
    <t>077154C-000-JSD-4100-001</t>
  </si>
  <si>
    <t>ENGINEERING DESIGN BASIS FOR PACKAGED EQUIPMENT</t>
  </si>
  <si>
    <t>E</t>
  </si>
  <si>
    <t>077154C-000-JSD-0400-001</t>
  </si>
  <si>
    <t>ENGINEERING DESIGN BASIS STATIC EQUIPMENT</t>
  </si>
  <si>
    <t>D</t>
  </si>
  <si>
    <t>077154C-000-JSS-0400-001</t>
  </si>
  <si>
    <t>ENGINEERING DESIGN BASIS PRESSURE EQUIPMENT</t>
  </si>
  <si>
    <t>077154C-000-JSD-0600-001</t>
  </si>
  <si>
    <t>JOB SPECIFICATION FOR THERMAL DESIGN OF SHELL &amp; TUBE AND AIR COOLED HEAT EXCHANGERS</t>
  </si>
  <si>
    <t>077154C -000-JSS-0600-001</t>
  </si>
  <si>
    <t>JOB SPECIFICATION FOR SUPPLY OF SHELL &amp; TUBE HEAT EXCHANGERS</t>
  </si>
  <si>
    <t>077154C‐000‐JSS‐1040‐001</t>
  </si>
  <si>
    <t>JOB SPECIFICATION FOR PACKAGED INTEGRALLY GEARED AIR COMPRESSORS</t>
  </si>
  <si>
    <t>077154C -000-JSS-1112-002</t>
  </si>
  <si>
    <t>JOB SPECIFICATION FOR GENERAL PURPOSE STEAM TURBINES</t>
  </si>
  <si>
    <t>077154C-000-JSS-2600-001</t>
  </si>
  <si>
    <t>JOB SPECIFICATION LUBRICANTS FOR MECHANICAL EQUIPMENT</t>
  </si>
  <si>
    <t>077154C-000-JSS-4100-001</t>
  </si>
  <si>
    <t>JOB SPECIFICATION FOR SUPPLY GENERAL TECHNICAL REQUIREMENTS FOR PACKAGES</t>
  </si>
  <si>
    <t>077154C-27977462-1812-PRO-PID-005</t>
  </si>
  <si>
    <t>PIPING AND INSTRUMENTATION DIAGRAM MAIN BLOWERS</t>
  </si>
  <si>
    <t>077154C-0000-PID-0090-0010</t>
  </si>
  <si>
    <t>PIPING AND INSTRUMENTATION DIAGRAM STANDARD SYMBOLS AND NOMENCLATURE - 
GENERAL - SYMBOLS &amp; LEGENDS</t>
  </si>
  <si>
    <t>077154C-0000-PID-0090-0011</t>
  </si>
  <si>
    <t xml:space="preserve">PIPING AND INSTRUMENTATION DIAGRAM STANDARD SYMBOLS AND NOMENCLATURE - 
GENERAL INSTRUMENTATION SYMBOLS-1 </t>
  </si>
  <si>
    <t>077154C-000-CN-0007-001</t>
  </si>
  <si>
    <t>PROCESS DESIGN BASIS OVERALL</t>
  </si>
  <si>
    <t>077154C-000-JSD-1900-001</t>
  </si>
  <si>
    <t xml:space="preserve">Design Basis for Process safety </t>
  </si>
  <si>
    <t>077154C-000-JSD-1540-001</t>
  </si>
  <si>
    <t>DESIGN BASIS – INSTRUMENTATION</t>
  </si>
  <si>
    <t>G</t>
  </si>
  <si>
    <t xml:space="preserve">077154C-000-JSD-1540-002 </t>
  </si>
  <si>
    <t>CONTROL AND SAFETY SYSTEM DESIGN CRITERIA</t>
  </si>
  <si>
    <t>F</t>
  </si>
  <si>
    <t>077154C-000-JSC-1300-001</t>
  </si>
  <si>
    <t>STANDARD SPECIFICATION FOR FABRICATION &amp; ERECTION OF PIPING</t>
  </si>
  <si>
    <t>077154C-000-JSC-1300-003</t>
  </si>
  <si>
    <t>STANDARD SPECIFICATION FOR COLOUR CODING OF PIPING</t>
  </si>
  <si>
    <t>077154C-000-JSD-1300-002</t>
  </si>
  <si>
    <t>JOB SPECIFICATION DESIGN FOR PIPING MATERIAL SPECIFICATION</t>
  </si>
  <si>
    <t>077154C-000-JSD-2200-001</t>
  </si>
  <si>
    <t>STANDARD SPECIFICATION FOR HOT INSULATION OF VESSELS, PIPING &amp; EQUIPMENT</t>
  </si>
  <si>
    <t>077154C-000-JSS-1310-001</t>
  </si>
  <si>
    <t>JOB SUPPLY SPECIFICATION FOR VALVES</t>
  </si>
  <si>
    <t>077154C-000-JSS-1320-001</t>
  </si>
  <si>
    <t>JOB SUPPLY SPECIFICATION FOR PIPES</t>
  </si>
  <si>
    <t>077154C-000-JSS-1330-001</t>
  </si>
  <si>
    <t>JOB SUPPLY SPECIFICATION FOR FITTINGS, SIZES 2” AND HIGHER</t>
  </si>
  <si>
    <t>077154C-000-JSS-1340-001</t>
  </si>
  <si>
    <t>JOB SUPPLY SPECIFICATION FOR FITTINGS, SMALL BORE 1 ½” AND BELOW</t>
  </si>
  <si>
    <t>077154C-000-JSS-1350-001</t>
  </si>
  <si>
    <t>JOB SUPPLY SPECIFICATION FOR FLANGES, BLIND FLANGES &amp; FIG.8 FLANGES</t>
  </si>
  <si>
    <t>077154C-000-JSS-1360-001</t>
  </si>
  <si>
    <t>JOB SUPPLY SPECIFICATION FOR GASKETS</t>
  </si>
  <si>
    <t>077154C-000-JSS-1370-001</t>
  </si>
  <si>
    <t>JOB SUPPLY SPECIFICATION FOR 
FASTENERS</t>
  </si>
  <si>
    <t>077154C-000-JSS-1700-004</t>
  </si>
  <si>
    <t>SPECIFICATION FOR GROUTING</t>
  </si>
  <si>
    <t>077154C-SPL-LEPC7-001</t>
  </si>
  <si>
    <t>SPARES PHILOSOPHY &amp; MANDATORY SPARE PARTS LIST</t>
  </si>
  <si>
    <t>TP-1ZZZA-PQ-PRC-0005</t>
  </si>
  <si>
    <t>SPARE PARTS, SPECIAL TOOLS AND CONSUMABLES PHILOSOPHY</t>
  </si>
  <si>
    <t>Technip India</t>
  </si>
  <si>
    <t>P2</t>
  </si>
  <si>
    <t>TP-1P35A-ME-LST-2002</t>
  </si>
  <si>
    <t>DOCUMENTS FOR MPMC / OWNER’S REVIEW / RECORDS SULPHUR RECOVERY BLOCK</t>
  </si>
  <si>
    <t>P1</t>
  </si>
  <si>
    <t>TP-1ZZZA-ME-BOD-2001</t>
  </si>
  <si>
    <t>TL-1P35A-ME-DAT-6001</t>
  </si>
  <si>
    <t>MECHANICAL DATA SHEET FOR COMBUSTION AIR BLOWERS</t>
  </si>
  <si>
    <t>Thermax</t>
  </si>
  <si>
    <t>D2</t>
  </si>
  <si>
    <t>TL-1P35A-PR-DAT-6091</t>
  </si>
  <si>
    <t>PROCESS DATA SHEET FOR COMBUSTION AIR BLOWER</t>
  </si>
  <si>
    <t>A1</t>
  </si>
  <si>
    <t>2-CN0000-23-SOW-6000-00</t>
  </si>
  <si>
    <t>Tecnimont</t>
  </si>
  <si>
    <t>Ensure all specs are located above this line, to maintain Lists &amp; Tables: 'List_Spec_Numbers" &amp; "Table_Specs_Reviewed' in name manager</t>
  </si>
  <si>
    <t xml:space="preserve">When adding new specs to this list above, Right click row below last spec entry, and "Insert Row", then just copy and paste in the exact cells you want. Do not copy entire row and use "insert copied cells", as this will create copies of all the Rules, in Rule Manager, </t>
  </si>
  <si>
    <t>which apply colour to the cells based on whether its been reviewed, etc.There should only ever be 4 Rules for this entire worksheet, which apply colour to the cells.</t>
  </si>
  <si>
    <t>Component</t>
  </si>
  <si>
    <t>Part Number</t>
  </si>
  <si>
    <t xml:space="preserve">Requirement </t>
  </si>
  <si>
    <t>Clause</t>
  </si>
  <si>
    <t>Page</t>
  </si>
  <si>
    <t>Deviation</t>
  </si>
  <si>
    <t>Comment to Client</t>
  </si>
  <si>
    <t>Comment to Proposals</t>
  </si>
  <si>
    <t>General Requirements</t>
  </si>
  <si>
    <t>-</t>
  </si>
  <si>
    <t>Applicable Specifications</t>
  </si>
  <si>
    <t>Certification</t>
  </si>
  <si>
    <t>Design Parameters</t>
  </si>
  <si>
    <t>Documentation</t>
  </si>
  <si>
    <t>For P&amp;ID Symbols - see spec reference</t>
  </si>
  <si>
    <t>Annex B</t>
  </si>
  <si>
    <t>Environment</t>
  </si>
  <si>
    <t>Fasteners</t>
  </si>
  <si>
    <t>Fittings</t>
  </si>
  <si>
    <t>Foundation, Civil, Anchor Bolts, Loading etc</t>
  </si>
  <si>
    <t>Gaskets</t>
  </si>
  <si>
    <t>Inspection &amp; Test</t>
  </si>
  <si>
    <t>Lube Oil Piping &amp; Components:
Pressure-containing parts (including auxiliaries) shall be tested hydrostatically with liquid at a 
minimum of 1,5 times the maximum allowable working pressure (MAWP) unless limited by the hydrotest pressure
of a component in the system that has been hydrotested to 1,3 times its MAWP. In this case, hydrotest shall be a
minimum of 1,3 times the MAWP. Minimum hydrotest pressure shall not be less than 150 kPa (1,5 bar; 20 psi).
The test liquid shall be at a higher temperature than the nil-ductility transition temperature of the material being
tested. See ASTM E1003</t>
  </si>
  <si>
    <t>7.3.2.1.</t>
  </si>
  <si>
    <t>Insulation</t>
  </si>
  <si>
    <t>Lifting &amp; Rigging</t>
  </si>
  <si>
    <t xml:space="preserve">Load capacities shall be based upon a minimum safety factor of 1.5
</t>
  </si>
  <si>
    <t>Ch 2, 2.2</t>
  </si>
  <si>
    <t>Materials</t>
  </si>
  <si>
    <t>NACE</t>
  </si>
  <si>
    <t>Performance &amp; Mechanical Testing</t>
  </si>
  <si>
    <t>Painting &amp; Corrosion Inhibition</t>
  </si>
  <si>
    <t>Piping &amp; Piping Components - General</t>
  </si>
  <si>
    <t>Process, Performace &amp; Operating Conditions</t>
  </si>
  <si>
    <t xml:space="preserve">Rotor Dynamics </t>
  </si>
  <si>
    <t>Scope of Supply</t>
  </si>
  <si>
    <t>Lube Oil System:
The purchaser shall define the scope of supply, the level of quality or the brand of components, the system type, the general arrangement (including plan and elevation views of the console orientation), the space available for the console, the service (special purpose or general purpose) and other requirements. Annexes C and D of this part of ISO 10438 are intended to assist in this definition</t>
  </si>
  <si>
    <t>4.3.2.</t>
  </si>
  <si>
    <t>Spares</t>
  </si>
  <si>
    <t>Tagging &amp; Numbering</t>
  </si>
  <si>
    <t>Tie In Points / Battery Limits</t>
  </si>
  <si>
    <t>Utilities</t>
  </si>
  <si>
    <t>Valves</t>
  </si>
  <si>
    <t>Lube Oil Control Valves:
Unless otherwise specified on the schematics, failure modes for control valves and self-contained regulators are the following: 
a) back-pressure fail closed; 
b) pressure reducing  fail open; 
c) temperature control valves  fail mode to divert all flow through the coolers</t>
  </si>
  <si>
    <t>6.3.12.3.</t>
  </si>
  <si>
    <t>Vendor List</t>
  </si>
  <si>
    <t>Vents &amp; Drains</t>
  </si>
  <si>
    <t>Oil drains shall be sized to run no more than half full
Horizontal runs shall slope continuously, at least 40 mm/m (1/2 in/ft), toward the reservoir.
If possible, laterals (not more than one in any transverse plane) should enter drain headers at 45° angles in the direction of the flow.
The minimum size for most oil drains shall be DN 40 (NPS 11/2); however, the minimum size for inner seal-oil drains shall be DN 25 (NPS 1).</t>
  </si>
  <si>
    <t>5.2.1.</t>
  </si>
  <si>
    <t>Flow indicators shall be furnished in the atmospheric oil-drain return line from each bearing, gear and oil seal, and, unless otherwise specified, in the outlet piping of each continuously lubricated coupling. Flow indicators shall not be installed in pressurized lines except as indicated in 6.3.9.5
NOTE 
Oil-drain indicators might not be practical for units where the oil reservoir or sump is part of the equipment or part of a compact package.</t>
  </si>
  <si>
    <t>6.3.9.1.</t>
  </si>
  <si>
    <t xml:space="preserve">Gearbox bearings drain direct to tank via gearbox intetnally. Only 1 common sight glass can be installed on gearbox drain return line to tank.
Defer to NOTE: Standard offering is not to supply flow gauge on Gearbox drain.
</t>
  </si>
  <si>
    <t>5.1.5.</t>
  </si>
  <si>
    <t>Welding</t>
  </si>
  <si>
    <t>Winterisation</t>
  </si>
  <si>
    <t>4.3.8.</t>
  </si>
  <si>
    <t>Bareshaft Groups</t>
  </si>
  <si>
    <t>Bearings</t>
  </si>
  <si>
    <t>Compressor</t>
  </si>
  <si>
    <t>Gearbox</t>
  </si>
  <si>
    <t>Seals</t>
  </si>
  <si>
    <t>Rotating Parts</t>
  </si>
  <si>
    <t>Volute Casing Group - 08/01</t>
  </si>
  <si>
    <t>Volute Casing</t>
  </si>
  <si>
    <t>Impeller &amp; HSS Group - 08/15</t>
  </si>
  <si>
    <t xml:space="preserve">Pinion Shaft </t>
  </si>
  <si>
    <t>Impeller</t>
  </si>
  <si>
    <t>Wheel Shaft Group - 08/04</t>
  </si>
  <si>
    <t xml:space="preserve">Wheel Shaft </t>
  </si>
  <si>
    <t>Mechanical Oil Pump Group - 08/17</t>
  </si>
  <si>
    <t>Mech Oil Pump</t>
  </si>
  <si>
    <t>The minimum criteria given in a) through c) shall be used when sizing pumps.
a) In all cases, pumps shall be sized to deliver the required capacity when pumping lube oil at the highest
temperature and the corresponding minimum viscosity (see 4.5.8). 
b) Each pump (main or standby) shall be capable of supplying the normal oil flow required by the equipment
plus 20 % of the normal oil flow. 
c) Rotary pumps shall be capable of passing the total flow, as established in b), at the pressure-limiting valve
set pressure while not exceeding 90 % of the pump manufacturer's maximum differential pressure rating at
the minimum operating viscosity. The pump shall also be capable of operating continuously at the normal
flow, pressure-limiting valve set pressure and minimum operating viscosity</t>
  </si>
  <si>
    <t>4.5.6.</t>
  </si>
  <si>
    <t>Pumps and drivers shall be mounted on a machined surface. All pads for oil pumps and drivers shall be machined to allow for the installation of stainless steel shims; shim packs, at least 3 mm (1/8 in) thick, shall be placed under the feet of each component</t>
  </si>
  <si>
    <t>Actautor Group - 08/25</t>
  </si>
  <si>
    <t>Actuators</t>
  </si>
  <si>
    <t>Package Groups</t>
  </si>
  <si>
    <t>Misc. Group - 02</t>
  </si>
  <si>
    <t>Mandatory Spares</t>
  </si>
  <si>
    <t>Commissioning Spares</t>
  </si>
  <si>
    <t>Base Frame Group - 03</t>
  </si>
  <si>
    <t>Base Frame</t>
  </si>
  <si>
    <t>Unless otherwise specified, package baseplates shall be of the drain-gutter type with one or more drain connections at least DN 40 (NPS 1 1/2). Baseplates, mounted components and decking shall be arranged and installed to ensure drainage and avoid the retention of liquid. Sloping of the decking is not required</t>
  </si>
  <si>
    <t>Drip rims &amp; plates in stalled where required under lube oil components.</t>
  </si>
  <si>
    <t>The bottom of the baseplate between structural members shall be open. When the baseplate is installed on a concrete foundation and grouted as specified in 4.3.6, accessibility for grouting under all load-carrying structural members shall be provided</t>
  </si>
  <si>
    <t xml:space="preserve">Levelling screws shall be provided in the proximity of each hold-down bolt. </t>
  </si>
  <si>
    <t>4.3.9.</t>
  </si>
  <si>
    <t>Flooring</t>
  </si>
  <si>
    <t>Lifting Beam</t>
  </si>
  <si>
    <t>Process Air Group - 04</t>
  </si>
  <si>
    <t>Expansion Joints / Bellows</t>
  </si>
  <si>
    <t>Air Inlet Bellows</t>
  </si>
  <si>
    <t>Air Outlet Bellows</t>
  </si>
  <si>
    <t>Air Non Return Valve</t>
  </si>
  <si>
    <t>Blow Off Valve</t>
  </si>
  <si>
    <t>Air Isolation Valve</t>
  </si>
  <si>
    <t>Inlet Strainer</t>
  </si>
  <si>
    <t>5.2.</t>
  </si>
  <si>
    <t>Acoustics Group - 05</t>
  </si>
  <si>
    <t>Acoustic Enclosure</t>
  </si>
  <si>
    <t>Inlet Filter / Silencer (combined)</t>
  </si>
  <si>
    <t>Refer to Inlet Filter &amp; Silencer below</t>
  </si>
  <si>
    <t>Inlet Filter</t>
  </si>
  <si>
    <t>Silencers</t>
  </si>
  <si>
    <t>Inlet Silencer</t>
  </si>
  <si>
    <t>Discharge Silencer</t>
  </si>
  <si>
    <t>Blow Off Silencer</t>
  </si>
  <si>
    <t>Inlet Louvre</t>
  </si>
  <si>
    <t>Cooling Water Group - 06</t>
  </si>
  <si>
    <t>Cooling Water General Requirements</t>
  </si>
  <si>
    <t>Cooling Water Piping</t>
  </si>
  <si>
    <t>Cooling Water Piping: Group III</t>
  </si>
  <si>
    <t>5.1.2. d)</t>
  </si>
  <si>
    <t>Cooling Water Piping in Carbon Steel - See spec reference for grades.</t>
  </si>
  <si>
    <t>5.1.2. Table 3</t>
  </si>
  <si>
    <t>Cooling Water Piping minimum wall thickness - see spec reference</t>
  </si>
  <si>
    <t>5.1.2. Table 5</t>
  </si>
  <si>
    <t xml:space="preserve">Cooling Water  Piping shall be in accordance with ISO 10438-1:2007, Tables 3, 5 and 6. </t>
  </si>
  <si>
    <t>5.4.</t>
  </si>
  <si>
    <t>Thermal Relief Valve</t>
  </si>
  <si>
    <t>Lube Oil Group - 07</t>
  </si>
  <si>
    <t>Lube Oil System General Requirements</t>
  </si>
  <si>
    <t>Recycled oil originating upstream of the filters is preferred and is required when there is a possibility of an explosive mixture in the reservoir.
NOTE This is to minimize the potential for generation of static electricity (or a static charge) that can result when filtered
oil bypasses the equipment and is recycled directly to the reservoir</t>
  </si>
  <si>
    <t>4.2.8.</t>
  </si>
  <si>
    <t>"Preferred" so no deviation needed.</t>
  </si>
  <si>
    <t>Unless otherwise specified, pressurized oil systems shall conform to the requirements of API 614, Fifth Edition, Parts 1 and 2.</t>
  </si>
  <si>
    <t>5.3.3.</t>
  </si>
  <si>
    <t>See deviations - yet to be completed</t>
  </si>
  <si>
    <t>Auxiliary systems furnished shall be in accordance with API 614, Fifth Edition, Part 2 (Special Purpose Oil Systems)</t>
  </si>
  <si>
    <t>5.6.1.2.</t>
  </si>
  <si>
    <t>Piping &amp; Piping Components - Lube Oil &amp; Auxilliaries</t>
  </si>
  <si>
    <t>Piping design and joint fabrication examination and inspection shall comply with ISO 15649. 
NOTE 1 ISO 15649 includes ASME B31.3 as a normative reference</t>
  </si>
  <si>
    <t>5.1.1.</t>
  </si>
  <si>
    <t>The design of piping systems shall achieve the following: 
d) elimination of air pockets by the use of valved vents or non-accumulating piping arrangements; 
e) complete drainage through low points without disassembly of piping</t>
  </si>
  <si>
    <t>Pipe threads shall be taper threads in accordance with ISO 7-1. 
NOTE For the purposes of this provision, ANSI/ASME B1.20.1 is equivalent to ISO 7-1.</t>
  </si>
  <si>
    <t>5.1.8.</t>
  </si>
  <si>
    <t>All components, such as flanges, valves, control valve bodies or heads and relief valves, that contain oil, special and/or hazardous fluids or steam over 500 kPa (75 psig) shall be made of steel</t>
  </si>
  <si>
    <t>5.1.19</t>
  </si>
  <si>
    <t>Wafer check valves in accordance with ANSI/API 594 may be used in sizes DN 40 (NPS 11/2) and larger for services other than hazardous process gas and steam</t>
  </si>
  <si>
    <t>Bolting shall be ASTM A193/A193M-07, Grade B7, or the equivalent material and shall use ASTM A194/A194M-07, Grade 2H nuts or the equivalent material</t>
  </si>
  <si>
    <t>5.1.28</t>
  </si>
  <si>
    <t>Unless otherwise specified, through studs shall be used</t>
  </si>
  <si>
    <t>A DN 20 (NPS 3/4) isolating valve shall be provided for all remote-mounted instrumentation. DN 15 (NPS 1/2) piping or tubing, valves and fittings may be used after the isolating valve.</t>
  </si>
  <si>
    <t>5.3.2.</t>
  </si>
  <si>
    <t>Local differential pressure indication shall be provided at the filter
NOTE This can be by local gauge or indicator or by indicating transmitters</t>
  </si>
  <si>
    <t>6.3.8.7.</t>
  </si>
  <si>
    <t>Control valve(s) and self-contained regulators shall be installed to maintain system pressure, reduce pressure, regulate flow, maintain a differential pressure or regulate temperature</t>
  </si>
  <si>
    <t>6.3.12.1.</t>
  </si>
  <si>
    <t>When a failure or a malfunction of a pressure control valve can create a hazard or result in damage to equipment or components, an additional pressure-limiting valve discharging to the reservoir or drain header shall
be furnished.</t>
  </si>
  <si>
    <t>6.3.12.6.</t>
  </si>
  <si>
    <t>Instrumentation at Gearbox manifold will trip machine if pressure is too low. High beraing temperature will also trip the machine. Therefore damage due to failure of PCV is mitigated.</t>
  </si>
  <si>
    <t>Pump suction connections shall be located at least 50 mm (2 in) above the reservoir bottom</t>
  </si>
  <si>
    <t>4.4.3.3.</t>
  </si>
  <si>
    <t>Reservoir pipe connections 40 mm (1 1/2 in) and larger shall be flanged</t>
  </si>
  <si>
    <t>4.4.3.4.</t>
  </si>
  <si>
    <t>Check valves shall be provided on each pump discharge to prevent the flow of oil backwards through a standby or idling pump. 
Shaft-driven pumps may use a drilled check valve or an orificed line to prime the pump (see ISO 10438-1:2007, 4.5.6).</t>
  </si>
  <si>
    <t>4.5.9.</t>
  </si>
  <si>
    <t>For rotary-pump systems, the vendor shall furnish external pressure-limiting valves that shall be installed on the pump or in the piping supplied by the vendor. This valve shall not be used for pressure control. Pressurelimiting valve settings, including an allowance for accumulation, shall be determined after all of the possible equipment and component failures are considered. The settings shall protect the oil-system components and piping. Fully accumulated pressure cannot exceed 110 % of the system design pressure</t>
  </si>
  <si>
    <t>4.5.10.</t>
  </si>
  <si>
    <t>Oil-pressure limiting valves (PLV) shall be pressure-modulating devices (as opposed to snap-acting or pop-type safety relief valves) with a pressure increase proportional to flow above the valve cracking pressure (that is, the pressure at which the valve begins to open). These devices shall be mounted external to the reservoir and shall operate smoothly, without chattering and without causing a drop in supply pressure to the equipment. Pressure-limiting valve piping shall be sized for the full flow of each pump; the valves shall not chatter and the
piping shall not vibrate. The minimum pressure-limiting valve cracking pressure shall be 10 % or 170 kPa (1,7 bar; 25 psi) higher than the highest required operating pressure, including operation at 10 °C (50 °F), whichever is
greater. To avoid unnecessary delay in opening, pressure-limiting valve takeoff points shall be located as close to the oil pump discharge as possible. Pressure-limiting valves shall not be used for continuous pressure regulation</t>
  </si>
  <si>
    <t>4.5.11.</t>
  </si>
  <si>
    <t xml:space="preserve"> The oil system shall be provided with pressure-regulating devices that prevent fluctuation of the oil pressure to the equipment serviced by the lube-oil console when both the main and the standby pump are in operation or when either the main or the standby pump is in operation and the other pump is started, brought up to operating speed or stopped. Each device shall have an adequate response time and shall operate smoothly without hunting, chattering or producing pressure or flow transients that can cause a mechanical problem or
shutdown of the equipment [see 7.3.3.7 e)]. These pressure-regulating devices shall be located so that an excessive rise in oil temperature resulting from a recirculation of uncooled oil is avoided (see, for example, ISO 10438-2:2007, Figure B.11). Where non-pressure-regulating PLV's are used, the pressure-regulating valve shall be selected such that the PLVs do not lift during two-pump operation</t>
  </si>
  <si>
    <t>4.5.12.</t>
  </si>
  <si>
    <t>All pumps (except shaft-driven pumps) shall be installed with flooded suctions to ensure self-priming and shall be installed with suction-block valves (unless the pumps are inside the reservoir) and with discharge-block and check valves. Vertically mounted pumps shall be continuously vented to assure the entire pump remains flooded. Shaft-driven pumps shall have adequate provision for priming and be of positive displacement design. Suction piping shall be continuously vented or arranged to avoid pockets in which air can accumulate or become trapped. Each pump shall have a separate suction line from the reservoir. The pump-suction lines shall be designed to avoid excessive piping loads on the pump casing flanges. Designs for suction piping, suction-block
valves, pump casings and all other components shall avoid the possibility of overpressure caused by leaking discharge check valves</t>
  </si>
  <si>
    <t>4.5.13.</t>
  </si>
  <si>
    <t>Discharge &amp; suction block valves ar not required. Suction and discharge lines are situation above the oil tank and therefore do not require isolation.</t>
  </si>
  <si>
    <t>Unless otherwise specified, for rotary pumps, a permanent Y-type strainer with an austenitic stainless steel basket having a minimum open flow area equal to 150 % of the cross-sectional area of the suction pipe shall be installed in the suction piping of each pump. The strainer shall have a mesh size in accordance with the pump manufacturer's recommendation. A blowdown/drain valve shall be provided on strainers. Strainers can require use of a bushing for blowdown connections if required by space limitations. These bushings shall be rated for the pressure rating of the pipe as a minimum. The maximum strainer hole size shall be 3 mm (1/8 in)</t>
  </si>
  <si>
    <t>Conical "Wicthes Hat" Strainers are prefereable.</t>
  </si>
  <si>
    <t>Offer Conical "Wicthes Hat" Strainers as they use less space.</t>
  </si>
  <si>
    <t>Lube Oil Reservoir</t>
  </si>
  <si>
    <t>Reservoirs shall be separate or combined with the equipment baseplate and be rigid enough to prevent sagging and vibration. Components bolted to the reservoir shall be mounted on pads; no bolt holes shall extend into the
reservoir</t>
  </si>
  <si>
    <t>4.4.1.</t>
  </si>
  <si>
    <t>Reservoirs shall be sealed to prevent dirt and water from entering. Top-surface openings shall be raised at least 6 mm (1/4 in) and shall have a gasket. When pumps, coolers or filters are mounted on top of the reservoir, the reservoir top may be provided with a drain rim or gutter and one or more drain connections.
NOTE For installations on an existing equipment base, a drain rim or gutter might not be required on the reservoi</t>
  </si>
  <si>
    <t>4.4.2.</t>
  </si>
  <si>
    <t xml:space="preserve">All oil return flow streams shall be hydraulically located as far away from the pump suction  connections as possible. </t>
  </si>
  <si>
    <t>4.4.3.</t>
  </si>
  <si>
    <t>All atmospheric oil return connections (including fill connections) shall be located above the maximum 
operating level and shall transport oil (via open-top stilling tubes or degassing trays) as shown in ISO 104382:2007, Figure B.24. Stilling tubes shall have bottom baffles</t>
  </si>
  <si>
    <t>4.4.3.2.</t>
  </si>
  <si>
    <t>Reservoirs shall be furnished with a valved and blind-flanged or plugged-drain connection</t>
  </si>
  <si>
    <t>4.4.4.1.</t>
  </si>
  <si>
    <t>Reservoirs shall be provided with unobstructed access for direct interior visual inspection and cleaning. Manways, if required, shall be at least 600 mm × 600 mm in diameter (24 in × 24 in). If manway-sized access is not required for inspection or cleaning, a minimum 150 mm × 150 mm (6 in × 6 in) port or ports shall be provided</t>
  </si>
  <si>
    <t>4.4.4.4.</t>
  </si>
  <si>
    <t>May not be possbile due to size of skid / space limitations</t>
  </si>
  <si>
    <t>The oil reservoir shall have the following features and appendages: 
a) capacity to settle moisture and foreign matter adequately and to provide allowance for rundown from the entire system; 
b) provisions to eliminate air and minimize migration of foreign matter to each pump suction; 
c) reservoir-level indicator, such as a dipstick, level gauge, or bulls eye; 
d) if specified, an oil level glass arranged to cover the span from at least 25 mm (1 in) above the rundown level to 50 mm (2 in) below the pump suction-loss level. The oil level glass shall be located as far away as possible 
from the oil return lines and be visible from the perimeter of the unit. The maximum and minimum operating
levels, rundown level and suction-loss level shall be indicated on the glass. If more than one level glass is provided, they shall be offset. The top glass shall be of the weld pad type; 
e) weatherproof, corrosion-resistant filter-breather cap at least 50 mm (2 in) in diameter with filtration rating of 10 μm beta 10 or better shall be provided (this connection may also be used as a fill opening); 
f) if specified, a fill opening at least 50 mm (2 in) in diameter that automatically closes (normally held shut by a spring) and is equipped with a stainless steel fine-mesh strainer basket that has an open area equal to 200 % of the internal pipe area; 
g) internal baffles that are not gas-tight; 
h) individual, non-pressurized reservoir return lines that shall enter the reservoir above the maximum operating level (see ISO 10438-1:2007, Annex F)</t>
  </si>
  <si>
    <t>4.4.5.</t>
  </si>
  <si>
    <t>The criteria for sizing a reservoir are given in a) and b) below. 
NOTE 
Refer to ISO 10438-1:2007, Annex F. 
a) The working capacity between the minimum operating level (key item 3 in ISO 10438-1:2007, Figure F.1) and the suction-loss level (key item 4 in ISO 10438-1:2007, Figure F.1) shall be sufficient for at least 3 min of normal flow. 
b) The rundown capacity shall allow for all of the oil contained in all of the components, bearings housings, rundown tanks, control elements and vendor-furnished piping that drain back to the reservoir. The rundown capacity shall also allow for at least an additional 10 % of these volumes for the purchaser's interconnecting piping</t>
  </si>
  <si>
    <t>4.4.6.2.</t>
  </si>
  <si>
    <t>Unless otherwise agreed upon between the purchaser and the vendor, reservoirs and all appendages (except ladders and handrails) welded to reservoirs shall be fabricated from austenitic stainless steel
Where reservoirs are integral with equipment or equipment baseplates, and where stainless steel inserts or cladding is not practical, coated carbon steel is acceptable upon purchaser approval</t>
  </si>
  <si>
    <t>4.4.11.1. &amp; 4.4.11.3.</t>
  </si>
  <si>
    <t>Clarification: If Tank is SS lined, only lining will be SS. (i.e All wetted parts of tank will be SS).</t>
  </si>
  <si>
    <t>Transfer Valves</t>
  </si>
  <si>
    <t>For requirements see spec reference</t>
  </si>
  <si>
    <t>4.8.</t>
  </si>
  <si>
    <t>Run Down Tanks</t>
  </si>
  <si>
    <t>4.9.</t>
  </si>
  <si>
    <t>Lube Oil Pipework Fabrications</t>
  </si>
  <si>
    <t>Lube Oil Piping: Group IV</t>
  </si>
  <si>
    <t>Lube Oil Piping in Stainless Steel - See spec reference for grades.</t>
  </si>
  <si>
    <t>5.1.2. Table 4</t>
  </si>
  <si>
    <t>Lube Oil Piping minimum wall thickness - see spec reference</t>
  </si>
  <si>
    <t xml:space="preserve">Oil Piping shall be in accordance with ISO 10438-1:2007, Tables 4, 5 and 6. </t>
  </si>
  <si>
    <t>Oil Cooler</t>
  </si>
  <si>
    <t xml:space="preserve">Unless otherwise specified, coolers shall be provided to maintain the oil-supply temperature at or  below 50 °C (120 °F). </t>
  </si>
  <si>
    <t>4.6.1.1.</t>
  </si>
  <si>
    <t>Provision shall be made for complete venting and draining of the system or systems</t>
  </si>
  <si>
    <t>4.6.1.2. g)</t>
  </si>
  <si>
    <t>Both the water side and the oil side of the cooler shall be provided with valved vent/drain connections</t>
  </si>
  <si>
    <t>4.6.1.6.</t>
  </si>
  <si>
    <t>Shell-and-tube coolers shall have water on the tube side. Unless otherwise specified, a removable-bundle
design is required for coolers with more than 0,5 m2 (5 ft2) of heat-transfer area. Removable-bundle coolers 
shall be in accordance with TEMA Class C or other heat exchanger code specified and shall be constructed
with a removable channel cover. Nominal tube outside diameter shall be at least 9 mm (3/8 in) and nominal
tube wall thickness shall be at least 18 BWG (1,245 mm; 0,049 in). U-bend tubes may be supplied with
purchaser's approval (see 4.6.2.2). 
NOTE Some non-repairable coolers might be available in thinner tubes. 26 BWG [0,457 mm (0,018 in) in 3/8 tube] is
commonly available.</t>
  </si>
  <si>
    <t>4.6.2.1. a)</t>
  </si>
  <si>
    <t>To prevent the oil from being contaminated if the cooler fails, the oil-side operating pressure shall be higher than the water-side operating pressure, unless otherwise specified</t>
  </si>
  <si>
    <t>4.6.2.1. b)</t>
  </si>
  <si>
    <t>Unless otherwise specified, cooler shells, channels and covers shall be of steel; tube sheets shall be  of brass and tubes shall be of a copper/zinc/tin non-ferrous material such as UNS C44300 (ASTM B111) (inhibited admiralty brass).
NOTE 
Naval brasses (60/40/1 and 70/30/1 copper/zinc/tin) are particularly resistant to impingement of high-velocity water  and are commonly used in marine condensers. An alternate choice can be aluminium bronze material.</t>
  </si>
  <si>
    <t>4.6.2.3.</t>
  </si>
  <si>
    <t>4.7.1.</t>
  </si>
  <si>
    <t>Oil Filter</t>
  </si>
  <si>
    <t>Duplex replaceable full-flow filter with replaceable elements or cartridges shall be provided. Filters shall provide a minimum particle removal efficiency, EPR, of 90 % for 10 μm particles (β10 ≥ 10), and a minimum EPR
 of 99,5 % of 15 μm particles (β15 ≥ 200), both in accordance with ISO 16889 when tested to a minimum terminal (end-of-test run) differential pressure of 350 kPa (3,5 bar; 50 psid). Filter installations shall be in accordance with
the following provisions a) to g). 
NOTE 1 Reference can be made to ISO 10438-1:2007, Annex D, for additional information concerning filter ratings. 
NOTE 2 These filtration levels are based on the film thickness in hydrodynamic bearings. The film thickness of
rolling-element bearings is typically in the range of 0,1 μm. Considerations of oil-film thickness and particle hardness can
require even finer filtration levels</t>
  </si>
  <si>
    <t xml:space="preserve">b) The filters shall be located downstream of the coolers. 
NOTE Coolers can trap and release dirt and debris. 
c) The filters shall be piped in a parallel arrangement using a continuous-flow transfer valve (see 4.8). 
d) Filter cases and heads shall be suitable for operation at the maximum discharge pressure (at the trip speed
for turbine drives) of centrifugal pumps or at a pressure not less than the pressure-limiting device setting of
positive-displacement pumps.
e) Filters that have covers weighing more than 15 kg (35 lbm) shall have cover lifters. 
f) The filters shall not be equipped with differential pressure-limiting valves or other valves that can cause bypass of unfiltered (dirty) oil around the filter elements. 
g) The filters shall be equipped with NPS-pipe-size plugged or blind-flanged vent and drain connections. </t>
  </si>
  <si>
    <t>4.7.1. a) - g)</t>
  </si>
  <si>
    <t>Oil-filter design shall be in accordance with the following provisions a) to p). 
a) Oil shall flow from the outside inward toward the centre of the filter element. 
b) Oil flow from the centre towards the outside of the filter element may be provided with purchasers approval. 
c) Adequate support of the filter elements shall be provided to prevent them from rupturing or to prevent unfiltered (dirty) oil from bypassing the elements and reaching the equipment. 
d) Centre posts and other hardware in contact with filtered oil that are not integral with the filter housing shall be made of stainless steel. 
e) The maximum number of filter cartridges permitted in one stack shall be two. 
f) If the cartridge-to-cartridge joint is not self-aligning, a collar shall be used between the stacked cartridges to ensure alignment. 
g) Filter stacks shall not exceed 1 m (3 ft). 
h) Stacked cartridges shall have adequate support and maintainable alignment. 
i) It shall be possible to drain oil from the filter housing while avoiding contamination of the downstream (clean) side with unfiltered (dirty) oil during replacement of the filter elements. 
j) Filter cartridge materials shall be water- and corrosion-resistant. 
k) Water-resistant filter cartridges shall not deteriorate if water contamination in the oil reaches 5 % by volume and the operating temperature, as high as 70 °C (160 °F).</t>
  </si>
  <si>
    <t>4.7.7.</t>
  </si>
  <si>
    <t xml:space="preserve">n) Metal mesh or sintered metal filter elements are not acceptable. 
o) The pressure drop for clean filter elements or cartridges shall not exceed 30 kPa (0,30 bar; 5 psi) at an operating temperature of 40 °C (100 °F) and normal flow. Pressure drop across the total filter system may exceed these values by the amount of pressure drop across the transfer valve and other filter-system
components. 
NOTE The 30 kPa (0,30 bar; 5 psi) is the difference between the drop across the filter housing with no elements installed and the drop across the filter housing with clean elements installed. 
p) Elements or cartridges shall have a minimum collapsing differential pressure of 500 kPa (5 bar; 70 psi). </t>
  </si>
  <si>
    <t>Aux Oil Pump</t>
  </si>
  <si>
    <t>Refer to Mech Oil Pump requirements above for all pump requirements</t>
  </si>
  <si>
    <t>Pressure Control Valve 1 (Pressure Reducing)</t>
  </si>
  <si>
    <t>Control valve(s) and self-contained regulators shall have steel bodies with stainless steel trim. All air supply or pressure-sensing tubing shall be made of stainless steel. The pressure rating of the body and head shall not be less than the maximum pressure to which the component can be exposed in its failed position</t>
  </si>
  <si>
    <t>Direct-acting control valves and self-contained regulators shall be sized to limit proportional offset to
10 % based on steady state and 25 % for maximum transients</t>
  </si>
  <si>
    <t>Control valve(s) may be either direct-acting or pneumatically operated with the following characteristics. 
a) Pneumatic-control valves shall be sized to be no less than 10 % open with the minimum flow through the
valve and no more than 90 % open with the maximum flow expected through the valve. 
b) Pneumatic-control valve(s) actuator and spring shall be sized to open or close against the maximum pressure
(relief valve plus accumulation) expected in the system. 
c) Direct-acting control valves shall have an external sensing line. 
d) Control valves shall have visual valve stem position indication</t>
  </si>
  <si>
    <t>6.3.12.5.</t>
  </si>
  <si>
    <t>Pressure Control Valve 2 (Spill Back)</t>
  </si>
  <si>
    <t>See Pressure Control Valve 1 for requirements</t>
  </si>
  <si>
    <t>Temperature Control Valve</t>
  </si>
  <si>
    <t>Pressure Relief Valve 1</t>
  </si>
  <si>
    <t>Only pressure safety valves for gas or steam service are required to meet the pressure-limiting requirements defined in API RP 520 (all parts), and in API STD 526</t>
  </si>
  <si>
    <t>6.3.11.1.</t>
  </si>
  <si>
    <t>Pressure-limiting valves shall not have an accumulation exceeding 10 % of the system design pressure</t>
  </si>
  <si>
    <t>6.3.11.4.</t>
  </si>
  <si>
    <t>Pressure Relief Valve 2</t>
  </si>
  <si>
    <t>See Pressure Relief Valve 1 for requirements</t>
  </si>
  <si>
    <t>Check Valve 1</t>
  </si>
  <si>
    <t>Check Valve 2</t>
  </si>
  <si>
    <t>Strainer 1</t>
  </si>
  <si>
    <t>Strainer 2</t>
  </si>
  <si>
    <t>Oil Level Gauge</t>
  </si>
  <si>
    <t>Solenoid Valve</t>
  </si>
  <si>
    <t>Oil Mist Eliminator</t>
  </si>
  <si>
    <t>Gate Valves</t>
  </si>
  <si>
    <t>Globe Valves</t>
  </si>
  <si>
    <t>Ball Valves</t>
  </si>
  <si>
    <t>Level Gauge</t>
  </si>
  <si>
    <t>Sight Glasses</t>
  </si>
  <si>
    <t>Unless otherwise specified, the flow indicator shall 
a) be flanged, 
b) be of the bulls-eye type with glass on both sides, 
c) have a steel body construction, 
d) have a diameter of not less than one half the inside diameter of the oil pipe
e) clearly show the minimum oil flow</t>
  </si>
  <si>
    <t>6.3.9.3.</t>
  </si>
  <si>
    <t>If flow indicators are provided for oil filter and cooler vent tubing, they may utilize screwed  connections</t>
  </si>
  <si>
    <t>6.3.9.4.</t>
  </si>
  <si>
    <t>Lube Oil Fill Trolley</t>
  </si>
  <si>
    <t>Oil Accumulator</t>
  </si>
  <si>
    <t>Oil Rundown Tank</t>
  </si>
  <si>
    <t>Lube Oil Unit (bought in)</t>
  </si>
  <si>
    <t>Bareshaft Group - 08</t>
  </si>
  <si>
    <t>Compressor (bought in)</t>
  </si>
  <si>
    <t>Refer to Bareshaft Group requirements above</t>
  </si>
  <si>
    <t>Gearbox (Bought In) Group - 09</t>
  </si>
  <si>
    <t>Gearbox (bought in)</t>
  </si>
  <si>
    <t>Instrument Group - 10</t>
  </si>
  <si>
    <t>Instrumentation</t>
  </si>
  <si>
    <t>Oil Heater</t>
  </si>
  <si>
    <t>Driver Group - 11</t>
  </si>
  <si>
    <t>Main Driver</t>
  </si>
  <si>
    <t>Steam Turbine</t>
  </si>
  <si>
    <t>Coupling Group - 12</t>
  </si>
  <si>
    <t>Main Drive Coupling (Motor / Gearbox)</t>
  </si>
  <si>
    <t>Couplings as per API 671</t>
  </si>
  <si>
    <t>Main Drive Coupling (Gearbox / Compressor)</t>
  </si>
  <si>
    <t>Coupling Guard Fabrication</t>
  </si>
  <si>
    <t>Air Manifold Group - 25</t>
  </si>
  <si>
    <t>Instrument Air Manifold</t>
  </si>
  <si>
    <t>Cost Adder</t>
  </si>
  <si>
    <t>Section / Component</t>
  </si>
  <si>
    <t>Yes - Detail in Remarks</t>
  </si>
  <si>
    <t>Electrical Documentation</t>
  </si>
  <si>
    <t>Electrical Design</t>
  </si>
  <si>
    <t>Labels</t>
  </si>
  <si>
    <t>Glands</t>
  </si>
  <si>
    <t>Electrical Installation</t>
  </si>
  <si>
    <t>Junction Boxes</t>
  </si>
  <si>
    <t>Control System</t>
  </si>
  <si>
    <t>General Arrangement</t>
  </si>
  <si>
    <t>Baseframe</t>
  </si>
  <si>
    <t>Lifting lugs</t>
  </si>
  <si>
    <t>AV Mounts</t>
  </si>
  <si>
    <t>Nameplates</t>
  </si>
  <si>
    <t>Main Drive Motor</t>
  </si>
  <si>
    <t>Couplings</t>
  </si>
  <si>
    <t>Pumps</t>
  </si>
  <si>
    <t>Filter</t>
  </si>
  <si>
    <t>Coolers</t>
  </si>
  <si>
    <t>Vessels &amp; Tanks</t>
  </si>
  <si>
    <t>Seal System</t>
  </si>
  <si>
    <t>Platforms</t>
  </si>
  <si>
    <t>Pipework</t>
  </si>
  <si>
    <t>Pipe Supports</t>
  </si>
  <si>
    <t>Hook-ups</t>
  </si>
  <si>
    <t>Analysis</t>
  </si>
  <si>
    <t>NDT Testing</t>
  </si>
  <si>
    <t>Set Instructions</t>
  </si>
  <si>
    <t>Painting &amp; Coating</t>
  </si>
  <si>
    <t>Inspection</t>
  </si>
  <si>
    <t>Shipping / Lifting</t>
  </si>
  <si>
    <t>Foundation Loading / Weight datasheet</t>
  </si>
  <si>
    <t>Testing</t>
  </si>
  <si>
    <t>Environment (location, zone, utilities, seismic, etc)</t>
  </si>
  <si>
    <t>Electrical (Junction Boxes, Gauge Boards, E-Stops, cable tray, etc)</t>
  </si>
  <si>
    <t>Fixings</t>
  </si>
  <si>
    <t>Anchor Bolts</t>
  </si>
  <si>
    <t>insulation</t>
  </si>
  <si>
    <t>Rotating Assemblies</t>
  </si>
  <si>
    <t>Volute</t>
  </si>
  <si>
    <t>IGV/VVD</t>
  </si>
  <si>
    <t>Taperpipe</t>
  </si>
  <si>
    <t>Guards</t>
  </si>
  <si>
    <t>Bellows</t>
  </si>
  <si>
    <t>Acoustics</t>
  </si>
  <si>
    <t>Miscellaneous</t>
  </si>
  <si>
    <t>Yes No</t>
  </si>
  <si>
    <t>Petrofac</t>
  </si>
  <si>
    <t>Project Number</t>
  </si>
  <si>
    <t>SCOPE OF SUPPLY FOR API 617 CENTRIFUGAL AIR COMPRESSOR</t>
  </si>
  <si>
    <t>2-CN0000-23-SPE-6000-00</t>
  </si>
  <si>
    <t>PARTICULAR TECHNICAL SPECIFICATION FOR API 617 CENTRIFUGAL AIR COMPRESSORS</t>
  </si>
  <si>
    <t>B1 (Draft 00)</t>
  </si>
  <si>
    <t>HPCORM0091</t>
  </si>
  <si>
    <t>4422-GP-MR-000000002000</t>
  </si>
  <si>
    <t>Specification Number Alt</t>
  </si>
  <si>
    <t>2-CN0000-23-MOR-6000-00</t>
  </si>
  <si>
    <t xml:space="preserve">4422-GP-ML-000000002000 </t>
  </si>
  <si>
    <t>4422-GP-SS-000000002000</t>
  </si>
  <si>
    <t>Proposal</t>
  </si>
  <si>
    <t>HPCORM0074</t>
  </si>
  <si>
    <t>Technip-Chiyoda - NFS</t>
  </si>
  <si>
    <t>Tecnimont-Hail&amp;Ghasha</t>
  </si>
  <si>
    <t>Proposal Number</t>
  </si>
  <si>
    <t>DATASHEET FOR MAIN AIR / START-UP BLOWER 
(TAG NO. MM5151-B-101 A/B / MM5152-B-101 / MM5153-B-101)</t>
  </si>
  <si>
    <t>2-MM5182-23-DSS-4001-00</t>
  </si>
  <si>
    <t>DATASHEET FOR  DEGASSING AIR BLOWER
(TAG NO. MM5151B-102A/B / MM5152-B-102A/B / MM5153-B-102A/B)</t>
  </si>
  <si>
    <t>DATASHEET FOR  COMBUSTION AIR BLOWER
(TAG NO. MM5182-B-101 / MM5182-B-102)</t>
  </si>
  <si>
    <t>4422-GP-SE-MM5151B10100</t>
  </si>
  <si>
    <t>B2</t>
  </si>
  <si>
    <t>4422-GP-SE-MM5151B10200</t>
  </si>
  <si>
    <t>4422-GP-SE-MM5182B10100</t>
  </si>
  <si>
    <t>PROJECT DESIGN BASIS - BASIC ENGINEERING DESIGN DATA (BEDD)</t>
  </si>
  <si>
    <t xml:space="preserve">4422-YZ-SG-000000000001 </t>
  </si>
  <si>
    <t>B3</t>
  </si>
  <si>
    <t xml:space="preserve">4422-GZ-SG-000000001001 </t>
  </si>
  <si>
    <t>DESIGN BASIS - ROTATING EQUIPMENT</t>
  </si>
  <si>
    <t xml:space="preserve">4422-GZ-SG-000000001002 </t>
  </si>
  <si>
    <t>SPARES PHILOSOPHY</t>
  </si>
  <si>
    <t>2-CN0000-23-SPE-0006-00</t>
  </si>
  <si>
    <t>2-CN0000-23-PHL-0002-00</t>
  </si>
  <si>
    <t>2-CN0000-23-BOD-0001-00</t>
  </si>
  <si>
    <t>2-CN0000-59-PHL-0001-00</t>
  </si>
  <si>
    <t>2-MM5151-23-DSS-0002-00</t>
  </si>
  <si>
    <t>2-MM5151-23-DSS-0001-00</t>
  </si>
  <si>
    <t>PROJECT SPECIFICATION FOR API 617 CENTRIFUGAL COMPRESSORS</t>
  </si>
  <si>
    <t>4422-GZ-SG-000000000006</t>
  </si>
  <si>
    <t>2-CN0000-23-SPE-0030-00</t>
  </si>
  <si>
    <t>4422-GZ-SG-000000000030</t>
  </si>
  <si>
    <t>API 672 PACKAGED INTEGRALLY GEARED CENTRIFUGAL AIR COMPRESSORS
(Project amendment to AGES-SP-05-009 Rev.1</t>
  </si>
  <si>
    <t>2-CN0000-23-SPE-0013-00</t>
  </si>
  <si>
    <t>4422-GZ-SG-000000000013</t>
  </si>
  <si>
    <t>PROJECT SPECIFICATION - ROTATING EQUIPMENT AUXILIARY SYSTEMS (API 613, API 614, API 682 &amp;
API 692) (Project amendment to AGES-SP-05-007 Rev.1)</t>
  </si>
  <si>
    <t>2-CN0000-23-SPE-0014-00</t>
  </si>
  <si>
    <t>4422-GZ-SG-000000000014</t>
  </si>
  <si>
    <t>API 676 POSITIVE DISPLACEMENT PUMPS-ROTARY</t>
  </si>
  <si>
    <t>2-CN0000-23-SPE-0001-00</t>
  </si>
  <si>
    <t>PROJECT SPECIFICATION - API 610 CENTRIFUGAL PUMPS</t>
  </si>
  <si>
    <t>4422-GZ-SG-000000000001</t>
  </si>
  <si>
    <t xml:space="preserve">2-CN0000-04-BOD-0102-00 </t>
  </si>
  <si>
    <t xml:space="preserve">4422-WZ-SG-MM5100000002 </t>
  </si>
  <si>
    <t>ONSHORE UTILITY AND FLARE DESIGN BASIS</t>
  </si>
  <si>
    <t>2-CN0000-04-PHL-0004-00</t>
  </si>
  <si>
    <t xml:space="preserve">ISOLATION VENT AND DRAIN PHILOSOPHY </t>
  </si>
  <si>
    <t xml:space="preserve">4422-VZ-SG-001000000004 </t>
  </si>
  <si>
    <t xml:space="preserve">OVERPRESSURE PROTECTION PHILOSOPHY </t>
  </si>
  <si>
    <t>2-CN0000-04-PHL-0005-00</t>
  </si>
  <si>
    <t>4422-VZ-SG-001000000005</t>
  </si>
  <si>
    <t>2-CN0000-04-PHL-0008-00</t>
  </si>
  <si>
    <t>4422-VZ-SG-001000000008</t>
  </si>
  <si>
    <t xml:space="preserve">EMERGENCY SHUTDOWN AND DEPRESSURISATION SYSTEM PHILOSOPHY </t>
  </si>
  <si>
    <t>MATERIAL REQUISITION FOR API 617 CENTRIFUGAL AIR COMPRESSORS (SCOPE &amp; SPECS LIST)</t>
  </si>
  <si>
    <t>2-CN0000-40-PHL-0004-00</t>
  </si>
  <si>
    <t>4422-SZ-SG-000000000004</t>
  </si>
  <si>
    <t>ACTIVE FIRE PROTECTION DESIGN BASIS</t>
  </si>
  <si>
    <t>2-CN0000-13-PHL-0007-00</t>
  </si>
  <si>
    <t>ENVIRONMENTAL PHILOSOPHY</t>
  </si>
  <si>
    <t xml:space="preserve">4422-SZ-SG-000000000007 </t>
  </si>
  <si>
    <t>2-CN0000-40-PHL-0005-00</t>
  </si>
  <si>
    <t>4422-SK-SG-000000000005</t>
  </si>
  <si>
    <t xml:space="preserve">FIRE &amp; GAS DETECTION PHILOSOPHY </t>
  </si>
  <si>
    <t>2-CN0000-40-PHL-0003-00</t>
  </si>
  <si>
    <t>4422-SZ-SG-000000000003</t>
  </si>
  <si>
    <t>H2S (HYDROGEN SULPHIDE) PHILOSOPHY</t>
  </si>
  <si>
    <t xml:space="preserve">2-CN0000-13-PHL-0008-00 </t>
  </si>
  <si>
    <t xml:space="preserve">4422-SZ-SG-000000000008 </t>
  </si>
  <si>
    <t>NOISE GENERAL SPECIFICATION</t>
  </si>
  <si>
    <t>2-CN0000-13-PHL-0009-00</t>
  </si>
  <si>
    <t xml:space="preserve">4422-SZ-SG-000000000009 </t>
  </si>
  <si>
    <t>GUIDELINES FOR VENDORS OF EQUIPMENT SUBJECT TO NOISE CONTROL</t>
  </si>
  <si>
    <t>2-CN0000-22-BOD-0001-00</t>
  </si>
  <si>
    <t>4422-CZ-SG-000000000001</t>
  </si>
  <si>
    <t>DESIGN BASIS FOR STATIC EQUIPMENT</t>
  </si>
  <si>
    <t>2-CN0000-22-SPE-0001-00</t>
  </si>
  <si>
    <t>4422-CZ-SG-000000000002</t>
  </si>
  <si>
    <t>PROJECT SPECIFICATION DESIGN CRITERIA FOR STATIC EQUIPMENT 
(Project Amendment to AGES-SP-06-001, Rev. 1)</t>
  </si>
  <si>
    <t>2-CN0000-22-SPE-0002-00</t>
  </si>
  <si>
    <t>4422-CZ-SG-000000000003</t>
  </si>
  <si>
    <t>PROJECT SPECIFICATION PRESSURE VESSELS
(Project Amendment to AGES-SP-06-002, Rev. 1)</t>
  </si>
  <si>
    <t xml:space="preserve">2-CN0000-22-SPE-0004-00 </t>
  </si>
  <si>
    <t xml:space="preserve">4422-CZ-SG-000000000005 </t>
  </si>
  <si>
    <t>PROJECT SPECIFICATION AIR COOLED HEAT EXCHANGERS 
(Project Amendment to AGES-SP-06-004, Rev. 0)</t>
  </si>
  <si>
    <t>2-CN0000-22-STD-4004-01</t>
  </si>
  <si>
    <t>NAMEPLATE DRAWING FOR MANUFACTURERS</t>
  </si>
  <si>
    <t>Abu Dhabi National Oil Company</t>
  </si>
  <si>
    <t xml:space="preserve">2-CN0000-22-STD-4005-01 </t>
  </si>
  <si>
    <t>NAMEPLATES MOUNTING BRACKET</t>
  </si>
  <si>
    <t xml:space="preserve">2-CN0000-22-STD-4026-01 </t>
  </si>
  <si>
    <t>EARTHING CONNECTION</t>
  </si>
  <si>
    <t xml:space="preserve">2-CN0000-25-PHL-0012-00 </t>
  </si>
  <si>
    <t xml:space="preserve">4422-VW-SG-001000000007 </t>
  </si>
  <si>
    <t>MATERIAL SELECTION AND CORROSION CONTROL PHILOSOPHY - ONSHORE</t>
  </si>
  <si>
    <t xml:space="preserve">2-CN0000-25-PHL-0013-00 </t>
  </si>
  <si>
    <t xml:space="preserve">4422-VW-SG-001000000006 </t>
  </si>
  <si>
    <t xml:space="preserve">MATERIAL SELECTION GUIDELINES </t>
  </si>
  <si>
    <t xml:space="preserve">2-CN0000-25-SPE-0002-00 </t>
  </si>
  <si>
    <t>SPECIFICATION FOR WELDING AND NDT</t>
  </si>
  <si>
    <t>B1</t>
  </si>
  <si>
    <t>2-CN0000-25-SPE-0009-00</t>
  </si>
  <si>
    <t xml:space="preserve">4422-XL-SG-000000000001 </t>
  </si>
  <si>
    <t>SPECIFICATION FOR INSULATION</t>
  </si>
  <si>
    <t>2-CN0000-25-SPE-0012-00</t>
  </si>
  <si>
    <t xml:space="preserve">4422-VW-SG-001000000005 </t>
  </si>
  <si>
    <t>GALVANIZING SPECIFICATION</t>
  </si>
  <si>
    <t xml:space="preserve">2-CN0000-25-SPE-0071-00 </t>
  </si>
  <si>
    <t xml:space="preserve">4422-XZ-SG-000000000002 </t>
  </si>
  <si>
    <t>SPECIFICATION FOR POSITIVE MATERIAL IDENTIFICATION</t>
  </si>
  <si>
    <t>2-CN0000-28-BOD-0097-00</t>
  </si>
  <si>
    <t xml:space="preserve">4422-XZ-SG-000000000001 </t>
  </si>
  <si>
    <t xml:space="preserve">PIPING DESIGN BASIS </t>
  </si>
  <si>
    <t>2-CN0000-28-MRL-0031-00</t>
  </si>
  <si>
    <t>PIPING MATERIAL CLASSES – ONSHORE</t>
  </si>
  <si>
    <t xml:space="preserve">2-CN0000-28-SPE-0021-00 </t>
  </si>
  <si>
    <t xml:space="preserve">4422-XH-SG-000000000002 </t>
  </si>
  <si>
    <t xml:space="preserve">PIPING SUPPORT SPECIFICATION </t>
  </si>
  <si>
    <t xml:space="preserve">2-CN0000-28-STD-0020-00 </t>
  </si>
  <si>
    <t>CONSTRUCTION DRAWINGS FOR STANDARD SUPPORTS</t>
  </si>
  <si>
    <t>A2</t>
  </si>
  <si>
    <t xml:space="preserve">2-CN0000-28-SPE-0056-00 </t>
  </si>
  <si>
    <t xml:space="preserve">4422-XH-SS-000000000004 </t>
  </si>
  <si>
    <t>SPECIFICATION FOR PIPES, FITTINGS AND FLANGES</t>
  </si>
  <si>
    <t xml:space="preserve">2-CN0000-28-SPE-0034-00 </t>
  </si>
  <si>
    <t xml:space="preserve">4422-XH-SG-000000000004 </t>
  </si>
  <si>
    <t>SPECIFICATION FOR PRESSURE TESTING OF PIPING</t>
  </si>
  <si>
    <t xml:space="preserve">2-CN0000-07-BOD-0001-00 </t>
  </si>
  <si>
    <t>4422-AX-SG-000000000001</t>
  </si>
  <si>
    <t>BASIS OF STRUCTURAL DESIGN (ONSHORE)</t>
  </si>
  <si>
    <t>2-CN0000-07-SPE-0003-00</t>
  </si>
  <si>
    <t>4422-AX-SG-000000000003</t>
  </si>
  <si>
    <t>STRUCTURAL DESIGN BASIS ONSHORE SPECIFICATION</t>
  </si>
  <si>
    <t>B4</t>
  </si>
  <si>
    <t xml:space="preserve">2-CN0000-07-SPE-0004-00 </t>
  </si>
  <si>
    <t>4422-AA-SG-000000000004</t>
  </si>
  <si>
    <t>ANCHOR BOLTS AND GROUTING SPECIFICATION</t>
  </si>
  <si>
    <t>2-CN0000-16-BOD-0002-00</t>
  </si>
  <si>
    <t xml:space="preserve">4422-KK-SG-000000010000 </t>
  </si>
  <si>
    <t>DESIGN GENERAL SPECIFICATION - INSTRUMENT DESIGN CRITERIA</t>
  </si>
  <si>
    <t>2-CN0000-16-SPE-0010-00</t>
  </si>
  <si>
    <t>4422-JK-SE-000000140001</t>
  </si>
  <si>
    <t>PROJECT SPECIFICATION ANTISURGE AND PERFORMANCE CONTROL</t>
  </si>
  <si>
    <t>2-CN0000-16-SPE-0024-00</t>
  </si>
  <si>
    <t xml:space="preserve">4422-KK-SG-000000120000 </t>
  </si>
  <si>
    <t>PROJECT SPECIFICATION - CONTROL VALVES</t>
  </si>
  <si>
    <t xml:space="preserve">2-CN0000-16-SPE-0030-00 </t>
  </si>
  <si>
    <t>4422-KK-SG-000000150000</t>
  </si>
  <si>
    <t>PROJECT SPECIFICATION - INSTRUMENT INSTALLATION</t>
  </si>
  <si>
    <t>2-CN0000-16-SPE-0039-00</t>
  </si>
  <si>
    <t>4422-KK-SG-000000160000</t>
  </si>
  <si>
    <t xml:space="preserve">PROJECT SPECIFICATION – INSTRUMENT PIPING CLASSES </t>
  </si>
  <si>
    <t>2-CN0000-16-SPE-0041-00</t>
  </si>
  <si>
    <t xml:space="preserve">4422-KK-SG-000000170000 </t>
  </si>
  <si>
    <t xml:space="preserve">PROJECT SPECIFICATION - PRESSURE RELIEF DEVICES </t>
  </si>
  <si>
    <t>2B</t>
  </si>
  <si>
    <t xml:space="preserve">2-CN0000-16-SPE-0045-00 </t>
  </si>
  <si>
    <t xml:space="preserve">4422-KK-SG-000000210000 </t>
  </si>
  <si>
    <t>PROJECT SPECIFICATION - PRESSURE INSTRUMENT</t>
  </si>
  <si>
    <t xml:space="preserve">2-CN0000-16-SPE-0046-00 </t>
  </si>
  <si>
    <t xml:space="preserve">4422-KK-SG-000000220000 </t>
  </si>
  <si>
    <t>PROJECT SPECIFICATION - LEVEL INSTRUMENTS</t>
  </si>
  <si>
    <t xml:space="preserve">2-CN0000-16-SPE-0047-00 </t>
  </si>
  <si>
    <t xml:space="preserve">4422-KK-SG-000000230000 </t>
  </si>
  <si>
    <t xml:space="preserve">PROJECT SPECIFICATION - TEMPERATURE INSTRUMENTS </t>
  </si>
  <si>
    <t>2-CN0000-16-HUP-0001-00</t>
  </si>
  <si>
    <t xml:space="preserve">TYPICAL INSTRUMENT HOOK-UP DETAIL ONSHORE </t>
  </si>
  <si>
    <t xml:space="preserve">2-CN0000-07-STD-0028-01 </t>
  </si>
  <si>
    <t>STANDARD DRAWING – ANCHOR BOLT MATERIAL, FABRICATION AND MARKING</t>
  </si>
  <si>
    <t xml:space="preserve">2-CN0000-07-STD-0029-01 </t>
  </si>
  <si>
    <t>STANDARD DRAWING ANCHOR BOLT TYPE-A AND TYPE-B</t>
  </si>
  <si>
    <t>2-CN0000-59-PRO-4001-00</t>
  </si>
  <si>
    <t xml:space="preserve">4422-YZ-PC-000000004001 </t>
  </si>
  <si>
    <t>REQUIREMENT FOR VENDOR DOCUMENTATION</t>
  </si>
  <si>
    <t xml:space="preserve">2-CN0000-37-PRO-0003-00 </t>
  </si>
  <si>
    <t xml:space="preserve">4422-IX-SG-000000000001 </t>
  </si>
  <si>
    <t>3D MODEL REQUIREMENTS FOR VENDOR OF SYSTEMS PACKAGE &amp; SKIDS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</si>
</sst>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6"/>
      <color indexed="8"/>
      <name val="Calibri"/>
      <family val="2"/>
    </font>
    <font>
      <b/>
      <sz val="10"/>
      <name val="Arial"/>
      <family val="2"/>
    </font>
    <font>
      <sz val="10"/>
      <name val="Arial"/>
      <family val="2"/>
    </font>
    <font>
      <sz val="11"/>
      <name val="Calibri"/>
      <family val="2"/>
    </font>
    <font>
      <i/>
      <sz val="10"/>
      <name val="Arial"/>
      <family val="2"/>
    </font>
    <font>
      <b/>
      <i/>
      <sz val="14"/>
      <color theme="1"/>
      <name val="Calibri"/>
      <family val="2"/>
      <scheme val="minor"/>
    </font>
    <font>
      <b/>
      <sz val="11"/>
      <color theme="1"/>
      <name val="Arial"/>
      <family val="2"/>
    </font>
    <font>
      <b/>
      <sz val="11"/>
      <name val="Arial"/>
      <family val="2"/>
    </font>
    <font>
      <sz val="11"/>
      <name val="Arial"/>
      <family val="2"/>
    </font>
    <font>
      <b/>
      <i/>
      <sz val="14"/>
      <name val="Calibri"/>
      <family val="2"/>
      <scheme val="minor"/>
    </font>
    <font>
      <i/>
      <sz val="11"/>
      <name val="Arial"/>
      <family val="2"/>
    </font>
    <font>
      <b/>
      <i/>
      <sz val="11"/>
      <name val="Arial"/>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8">
    <border>
      <left/>
      <right/>
      <top/>
      <bottom/>
      <diagonal/>
    </border>
    <border>
      <left/>
      <right/>
      <top style="medium">
        <color indexed="64"/>
      </top>
      <bottom/>
      <diagonal/>
    </border>
    <border>
      <left/>
      <right/>
      <top/>
      <bottom style="medium">
        <color indexed="64"/>
      </bottom>
      <diagonal/>
    </border>
    <border>
      <left/>
      <right/>
      <top style="thin">
        <color theme="0" tint="-0.24994659260841701"/>
      </top>
      <bottom/>
      <diagonal/>
    </border>
    <border>
      <left style="hair">
        <color auto="1"/>
      </left>
      <right style="hair">
        <color auto="1"/>
      </right>
      <top style="hair">
        <color auto="1"/>
      </top>
      <bottom style="hair">
        <color auto="1"/>
      </bottom>
      <diagonal/>
    </border>
    <border>
      <left style="hair">
        <color auto="1"/>
      </left>
      <right style="hair">
        <color auto="1"/>
      </right>
      <top style="medium">
        <color auto="1"/>
      </top>
      <bottom style="hair">
        <color auto="1"/>
      </bottom>
      <diagonal/>
    </border>
    <border>
      <left style="hair">
        <color auto="1"/>
      </left>
      <right style="hair">
        <color auto="1"/>
      </right>
      <top style="hair">
        <color auto="1"/>
      </top>
      <bottom/>
      <diagonal/>
    </border>
    <border>
      <left/>
      <right/>
      <top/>
      <bottom style="thin">
        <color indexed="64"/>
      </bottom>
      <diagonal/>
    </border>
    <border>
      <left/>
      <right/>
      <top style="thin">
        <color auto="1"/>
      </top>
      <bottom style="thin">
        <color auto="1"/>
      </bottom>
      <diagonal/>
    </border>
    <border>
      <left/>
      <right/>
      <top style="thin">
        <color auto="1"/>
      </top>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s>
  <cellStyleXfs count="10">
    <xf numFmtId="0" fontId="0" fillId="0" borderId="0"/>
    <xf numFmtId="0" fontId="10" fillId="0" borderId="0"/>
    <xf numFmtId="0" fontId="7" fillId="0" borderId="0"/>
    <xf numFmtId="0" fontId="6" fillId="0" borderId="0"/>
    <xf numFmtId="0" fontId="5" fillId="0" borderId="0"/>
    <xf numFmtId="0" fontId="5" fillId="0" borderId="0"/>
    <xf numFmtId="0" fontId="4" fillId="0" borderId="0"/>
    <xf numFmtId="0" fontId="4" fillId="0" borderId="0"/>
    <xf numFmtId="0" fontId="4" fillId="0" borderId="0"/>
    <xf numFmtId="0" fontId="4" fillId="0" borderId="0"/>
  </cellStyleXfs>
  <cellXfs count="80">
    <xf numFmtId="0" fontId="0" fillId="0" borderId="0" xfId="0"/>
    <xf numFmtId="0" fontId="10" fillId="0" borderId="0" xfId="0" applyFont="1"/>
    <xf numFmtId="0" fontId="9" fillId="0" borderId="0" xfId="0" applyFont="1"/>
    <xf numFmtId="0" fontId="11" fillId="0" borderId="0" xfId="0" applyFont="1"/>
    <xf numFmtId="0" fontId="7" fillId="0" borderId="1" xfId="2" applyBorder="1" applyAlignment="1">
      <alignment horizontal="left" vertical="top" wrapText="1"/>
    </xf>
    <xf numFmtId="0" fontId="13" fillId="0" borderId="1" xfId="2" applyFont="1" applyBorder="1" applyAlignment="1">
      <alignment horizontal="left" vertical="top" wrapText="1"/>
    </xf>
    <xf numFmtId="0" fontId="7" fillId="0" borderId="0" xfId="2" applyAlignment="1">
      <alignment horizontal="left" vertical="top" wrapText="1"/>
    </xf>
    <xf numFmtId="0" fontId="0" fillId="0" borderId="2" xfId="0" applyBorder="1"/>
    <xf numFmtId="0" fontId="13" fillId="0" borderId="0" xfId="2" applyFont="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10" fillId="0" borderId="0" xfId="0" applyFont="1" applyAlignment="1">
      <alignment horizontal="left" vertical="top"/>
    </xf>
    <xf numFmtId="0" fontId="15" fillId="0" borderId="0" xfId="0" applyFont="1" applyAlignment="1">
      <alignment horizontal="left" vertical="top"/>
    </xf>
    <xf numFmtId="0" fontId="15" fillId="0" borderId="0" xfId="0" applyFont="1" applyAlignment="1">
      <alignment horizontal="left" vertical="top" wrapText="1"/>
    </xf>
    <xf numFmtId="0" fontId="14" fillId="0" borderId="3" xfId="2" applyFont="1" applyBorder="1" applyAlignment="1">
      <alignment horizontal="left" vertical="top" wrapText="1"/>
    </xf>
    <xf numFmtId="0" fontId="16" fillId="0" borderId="0" xfId="0" applyFont="1" applyAlignment="1">
      <alignment horizontal="left" vertical="top" wrapText="1"/>
    </xf>
    <xf numFmtId="0" fontId="16" fillId="0" borderId="0" xfId="0" applyFont="1" applyAlignment="1">
      <alignment horizontal="left" vertical="top"/>
    </xf>
    <xf numFmtId="0" fontId="10" fillId="0" borderId="0" xfId="0" quotePrefix="1" applyFont="1"/>
    <xf numFmtId="0" fontId="0" fillId="0" borderId="0" xfId="0" quotePrefix="1"/>
    <xf numFmtId="0" fontId="0" fillId="2" borderId="0" xfId="0" quotePrefix="1" applyFill="1"/>
    <xf numFmtId="0" fontId="0" fillId="2" borderId="0" xfId="0" applyFill="1"/>
    <xf numFmtId="0" fontId="17" fillId="0" borderId="0" xfId="0" applyFont="1"/>
    <xf numFmtId="164" fontId="16" fillId="0" borderId="0" xfId="0" applyNumberFormat="1" applyFont="1" applyAlignment="1">
      <alignment horizontal="left" vertical="top" wrapText="1"/>
    </xf>
    <xf numFmtId="0" fontId="16" fillId="3" borderId="0" xfId="0" applyFont="1" applyFill="1" applyAlignment="1">
      <alignment horizontal="left" vertical="top" wrapText="1"/>
    </xf>
    <xf numFmtId="0" fontId="3" fillId="0" borderId="0" xfId="2" applyFont="1" applyAlignment="1">
      <alignment horizontal="left" vertical="top" wrapText="1"/>
    </xf>
    <xf numFmtId="0" fontId="9" fillId="0" borderId="0" xfId="0" applyFont="1" applyAlignment="1">
      <alignment horizontal="left" vertical="top" wrapText="1"/>
    </xf>
    <xf numFmtId="0" fontId="9" fillId="0" borderId="0" xfId="0" applyFont="1" applyAlignment="1">
      <alignment horizontal="left" vertical="top"/>
    </xf>
    <xf numFmtId="0" fontId="15" fillId="3" borderId="0" xfId="0" applyFont="1" applyFill="1" applyAlignment="1">
      <alignment horizontal="left" vertical="top" wrapText="1"/>
    </xf>
    <xf numFmtId="0" fontId="16" fillId="3" borderId="0" xfId="0" applyFont="1" applyFill="1" applyAlignment="1">
      <alignment horizontal="left" vertical="top"/>
    </xf>
    <xf numFmtId="0" fontId="19" fillId="3" borderId="0" xfId="0" applyFont="1" applyFill="1" applyAlignment="1">
      <alignment horizontal="left" vertical="top" wrapText="1"/>
    </xf>
    <xf numFmtId="0" fontId="18" fillId="3" borderId="0" xfId="0" applyFont="1" applyFill="1" applyAlignment="1">
      <alignment horizontal="left" vertical="top"/>
    </xf>
    <xf numFmtId="0" fontId="18" fillId="3" borderId="0" xfId="0" applyFont="1" applyFill="1" applyAlignment="1">
      <alignment horizontal="left" vertical="top" wrapText="1"/>
    </xf>
    <xf numFmtId="0" fontId="19" fillId="3" borderId="0" xfId="0" applyFont="1" applyFill="1" applyAlignment="1">
      <alignment horizontal="left" vertical="top"/>
    </xf>
    <xf numFmtId="0" fontId="8" fillId="0" borderId="4" xfId="0" applyFont="1" applyBorder="1" applyAlignment="1">
      <alignment vertical="top" wrapText="1"/>
    </xf>
    <xf numFmtId="0" fontId="8" fillId="0" borderId="4" xfId="0" applyFont="1" applyBorder="1" applyAlignment="1">
      <alignment horizontal="left" vertical="top" wrapText="1"/>
    </xf>
    <xf numFmtId="0" fontId="0" fillId="0" borderId="4" xfId="0" applyBorder="1" applyAlignment="1">
      <alignment vertical="top" wrapText="1"/>
    </xf>
    <xf numFmtId="0" fontId="14" fillId="0" borderId="4" xfId="2" applyFont="1" applyBorder="1" applyAlignment="1">
      <alignment horizontal="left" vertical="top" wrapText="1"/>
    </xf>
    <xf numFmtId="0" fontId="15" fillId="0" borderId="4" xfId="0" applyFont="1" applyBorder="1" applyAlignment="1">
      <alignment horizontal="left" vertical="top" wrapText="1"/>
    </xf>
    <xf numFmtId="0" fontId="12" fillId="0" borderId="5" xfId="0" applyFont="1" applyBorder="1" applyAlignment="1">
      <alignment vertical="top"/>
    </xf>
    <xf numFmtId="0" fontId="15" fillId="3" borderId="7" xfId="0" applyFont="1" applyFill="1" applyBorder="1" applyAlignment="1">
      <alignment horizontal="left" vertical="top" wrapText="1"/>
    </xf>
    <xf numFmtId="0" fontId="16" fillId="3" borderId="7" xfId="0" applyFont="1" applyFill="1" applyBorder="1" applyAlignment="1">
      <alignment horizontal="left" vertical="top"/>
    </xf>
    <xf numFmtId="0" fontId="16" fillId="3" borderId="7" xfId="0" applyFont="1" applyFill="1" applyBorder="1" applyAlignment="1">
      <alignment horizontal="left" vertical="top" wrapText="1"/>
    </xf>
    <xf numFmtId="0" fontId="15" fillId="3" borderId="8" xfId="0" applyFont="1" applyFill="1" applyBorder="1" applyAlignment="1">
      <alignment horizontal="left" vertical="top" wrapText="1"/>
    </xf>
    <xf numFmtId="0" fontId="16" fillId="3" borderId="8" xfId="0" applyFont="1" applyFill="1" applyBorder="1" applyAlignment="1">
      <alignment horizontal="left" vertical="top"/>
    </xf>
    <xf numFmtId="0" fontId="16" fillId="3" borderId="8" xfId="0" applyFont="1" applyFill="1" applyBorder="1" applyAlignment="1">
      <alignment horizontal="left" vertical="top" wrapText="1"/>
    </xf>
    <xf numFmtId="0" fontId="19" fillId="3" borderId="9" xfId="0" applyFont="1" applyFill="1" applyBorder="1" applyAlignment="1">
      <alignment horizontal="left" vertical="top" wrapText="1"/>
    </xf>
    <xf numFmtId="0" fontId="18" fillId="3" borderId="9" xfId="0" applyFont="1" applyFill="1" applyBorder="1" applyAlignment="1">
      <alignment horizontal="left" vertical="top"/>
    </xf>
    <xf numFmtId="0" fontId="18" fillId="3" borderId="9" xfId="0" applyFont="1" applyFill="1" applyBorder="1" applyAlignment="1">
      <alignment horizontal="left" vertical="top" wrapText="1"/>
    </xf>
    <xf numFmtId="0" fontId="16" fillId="3" borderId="9" xfId="0" applyFont="1" applyFill="1" applyBorder="1" applyAlignment="1">
      <alignment horizontal="left" vertical="top"/>
    </xf>
    <xf numFmtId="0" fontId="16" fillId="3" borderId="9" xfId="0" applyFont="1" applyFill="1" applyBorder="1" applyAlignment="1">
      <alignment horizontal="left" vertical="top" wrapText="1"/>
    </xf>
    <xf numFmtId="0" fontId="18" fillId="3" borderId="7" xfId="0" applyFont="1" applyFill="1" applyBorder="1" applyAlignment="1">
      <alignment horizontal="left" vertical="top"/>
    </xf>
    <xf numFmtId="0" fontId="18" fillId="3" borderId="7" xfId="0" applyFont="1" applyFill="1" applyBorder="1" applyAlignment="1">
      <alignment horizontal="left" vertical="top" wrapText="1"/>
    </xf>
    <xf numFmtId="0" fontId="18" fillId="3" borderId="8" xfId="0" applyFont="1" applyFill="1" applyBorder="1" applyAlignment="1">
      <alignment horizontal="left" vertical="top"/>
    </xf>
    <xf numFmtId="0" fontId="19" fillId="3" borderId="9" xfId="0" applyFont="1" applyFill="1" applyBorder="1" applyAlignment="1">
      <alignment horizontal="left" vertical="top"/>
    </xf>
    <xf numFmtId="0" fontId="15" fillId="3" borderId="9" xfId="0" applyFont="1" applyFill="1" applyBorder="1" applyAlignment="1">
      <alignment horizontal="left" vertical="top" wrapText="1"/>
    </xf>
    <xf numFmtId="0" fontId="19" fillId="3" borderId="8" xfId="0" applyFont="1" applyFill="1" applyBorder="1" applyAlignment="1">
      <alignment horizontal="left" vertical="top" wrapText="1"/>
    </xf>
    <xf numFmtId="0" fontId="19" fillId="3" borderId="8" xfId="0" applyFont="1" applyFill="1" applyBorder="1" applyAlignment="1">
      <alignment horizontal="left" vertical="top"/>
    </xf>
    <xf numFmtId="164" fontId="16" fillId="3" borderId="8" xfId="0" applyNumberFormat="1" applyFont="1" applyFill="1" applyBorder="1" applyAlignment="1">
      <alignment horizontal="left" vertical="top" wrapText="1"/>
    </xf>
    <xf numFmtId="0" fontId="0" fillId="0" borderId="4" xfId="0" applyBorder="1" applyAlignment="1">
      <alignment horizontal="left" vertical="center" wrapText="1"/>
    </xf>
    <xf numFmtId="0" fontId="0" fillId="0" borderId="6" xfId="0" applyBorder="1" applyAlignment="1">
      <alignment vertical="top" wrapText="1"/>
    </xf>
    <xf numFmtId="0" fontId="10" fillId="0" borderId="6" xfId="0" applyFont="1" applyBorder="1" applyAlignment="1">
      <alignment vertical="top" wrapText="1"/>
    </xf>
    <xf numFmtId="0" fontId="12" fillId="0" borderId="5" xfId="0" applyFont="1" applyBorder="1" applyAlignment="1">
      <alignment vertical="top" wrapText="1"/>
    </xf>
    <xf numFmtId="0" fontId="0" fillId="0" borderId="5" xfId="0" applyBorder="1" applyAlignment="1">
      <alignment vertical="top" wrapText="1"/>
    </xf>
    <xf numFmtId="0" fontId="0" fillId="0" borderId="6" xfId="0" applyBorder="1" applyAlignment="1">
      <alignment horizontal="left" vertical="center" wrapText="1"/>
    </xf>
    <xf numFmtId="0" fontId="12" fillId="0" borderId="10" xfId="0" applyFont="1" applyBorder="1" applyAlignment="1">
      <alignment vertical="top"/>
    </xf>
    <xf numFmtId="0" fontId="12" fillId="0" borderId="11" xfId="0" applyFont="1" applyBorder="1" applyAlignment="1">
      <alignment vertical="top"/>
    </xf>
    <xf numFmtId="0" fontId="12" fillId="0" borderId="12" xfId="0" applyFont="1" applyBorder="1" applyAlignment="1">
      <alignment vertical="top"/>
    </xf>
    <xf numFmtId="0" fontId="12" fillId="0" borderId="13" xfId="0" applyFont="1" applyBorder="1" applyAlignment="1">
      <alignment vertical="top"/>
    </xf>
    <xf numFmtId="0" fontId="12" fillId="0" borderId="0" xfId="0" applyFont="1" applyAlignment="1">
      <alignment vertical="top"/>
    </xf>
    <xf numFmtId="0" fontId="12" fillId="0" borderId="14" xfId="0" applyFont="1" applyBorder="1" applyAlignment="1">
      <alignment vertical="top"/>
    </xf>
    <xf numFmtId="0" fontId="12" fillId="0" borderId="15" xfId="0" applyFont="1" applyBorder="1" applyAlignment="1">
      <alignment vertical="top"/>
    </xf>
    <xf numFmtId="0" fontId="12" fillId="0" borderId="16" xfId="0" applyFont="1" applyBorder="1" applyAlignment="1">
      <alignment vertical="top"/>
    </xf>
    <xf numFmtId="0" fontId="12" fillId="0" borderId="17" xfId="0" applyFont="1" applyBorder="1" applyAlignment="1">
      <alignment vertical="top"/>
    </xf>
    <xf numFmtId="0" fontId="10" fillId="0" borderId="4" xfId="0" applyFont="1" applyBorder="1" applyAlignment="1">
      <alignment horizontal="left" vertical="center" wrapText="1"/>
    </xf>
    <xf numFmtId="0" fontId="10" fillId="0" borderId="6" xfId="0" applyFont="1" applyBorder="1" applyAlignment="1">
      <alignment horizontal="left" vertical="center" wrapText="1"/>
    </xf>
    <xf numFmtId="0" fontId="2" fillId="0" borderId="0" xfId="2" applyFont="1" applyAlignment="1">
      <alignment horizontal="left" vertical="top" wrapText="1"/>
    </xf>
    <xf numFmtId="0" fontId="10" fillId="0" borderId="4" xfId="0" applyFont="1" applyBorder="1" applyAlignment="1">
      <alignment horizontal="left" vertical="top" wrapText="1"/>
    </xf>
    <xf numFmtId="0" fontId="10" fillId="0" borderId="4" xfId="0" quotePrefix="1" applyFont="1" applyBorder="1" applyAlignment="1">
      <alignment horizontal="left" vertical="center" wrapText="1"/>
    </xf>
    <xf numFmtId="0" fontId="10" fillId="0" borderId="6" xfId="0" applyFont="1" applyBorder="1" applyAlignment="1">
      <alignment horizontal="left" vertical="top" wrapText="1"/>
    </xf>
    <xf numFmtId="0" fontId="1" fillId="0" borderId="0" xfId="2" applyFont="1" applyAlignment="1">
      <alignment horizontal="left" vertical="top" wrapText="1"/>
    </xf>
  </cellXfs>
  <cellStyles count="10">
    <cellStyle name="Normal" xfId="0" builtinId="0"/>
    <cellStyle name="Normal 2" xfId="1" xr:uid="{00000000-0005-0000-0000-000001000000}"/>
    <cellStyle name="Normal 3" xfId="2" xr:uid="{00000000-0005-0000-0000-000002000000}"/>
    <cellStyle name="Normal 3 2" xfId="4" xr:uid="{00000000-0005-0000-0000-000003000000}"/>
    <cellStyle name="Normal 3 2 2" xfId="8" xr:uid="{00000000-0005-0000-0000-000004000000}"/>
    <cellStyle name="Normal 3 3" xfId="6" xr:uid="{00000000-0005-0000-0000-000005000000}"/>
    <cellStyle name="Normal 4" xfId="3" xr:uid="{00000000-0005-0000-0000-000006000000}"/>
    <cellStyle name="Normal 4 2" xfId="5" xr:uid="{00000000-0005-0000-0000-000007000000}"/>
    <cellStyle name="Normal 4 2 2" xfId="9" xr:uid="{00000000-0005-0000-0000-000008000000}"/>
    <cellStyle name="Normal 4 3" xfId="7" xr:uid="{00000000-0005-0000-0000-000009000000}"/>
  </cellStyles>
  <dxfs count="4">
    <dxf>
      <fill>
        <patternFill>
          <bgColor theme="6" tint="0.79998168889431442"/>
        </patternFill>
      </fill>
    </dxf>
    <dxf>
      <fill>
        <patternFill>
          <bgColor theme="0" tint="-0.14996795556505021"/>
        </patternFill>
      </fill>
    </dxf>
    <dxf>
      <fill>
        <patternFill>
          <bgColor theme="9" tint="0.79998168889431442"/>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xdr:colOff>
      <xdr:row>36</xdr:row>
      <xdr:rowOff>19040</xdr:rowOff>
    </xdr:from>
    <xdr:to>
      <xdr:col>9</xdr:col>
      <xdr:colOff>388820</xdr:colOff>
      <xdr:row>58</xdr:row>
      <xdr:rowOff>158741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22376" y="5416540"/>
          <a:ext cx="4667132" cy="3632201"/>
        </a:xfrm>
        <a:prstGeom prst="rect">
          <a:avLst/>
        </a:prstGeom>
        <a:ln>
          <a:solidFill>
            <a:schemeClr val="tx1"/>
          </a:solidFill>
        </a:ln>
      </xdr:spPr>
    </xdr:pic>
    <xdr:clientData/>
  </xdr:twoCellAnchor>
  <xdr:twoCellAnchor editAs="oneCell">
    <xdr:from>
      <xdr:col>1</xdr:col>
      <xdr:colOff>611186</xdr:colOff>
      <xdr:row>13</xdr:row>
      <xdr:rowOff>0</xdr:rowOff>
    </xdr:from>
    <xdr:to>
      <xdr:col>21</xdr:col>
      <xdr:colOff>543777</xdr:colOff>
      <xdr:row>32</xdr:row>
      <xdr:rowOff>134938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22374" y="2063750"/>
          <a:ext cx="12156341" cy="3151188"/>
        </a:xfrm>
        <a:prstGeom prst="rect">
          <a:avLst/>
        </a:prstGeom>
        <a:ln>
          <a:solidFill>
            <a:schemeClr val="tx1"/>
          </a:solidFill>
        </a:ln>
      </xdr:spPr>
    </xdr:pic>
    <xdr:clientData/>
  </xdr:twoCellAnchor>
  <xdr:twoCellAnchor editAs="oneCell">
    <xdr:from>
      <xdr:col>2</xdr:col>
      <xdr:colOff>7936</xdr:colOff>
      <xdr:row>65</xdr:row>
      <xdr:rowOff>134944</xdr:rowOff>
    </xdr:from>
    <xdr:to>
      <xdr:col>24</xdr:col>
      <xdr:colOff>191744</xdr:colOff>
      <xdr:row>118</xdr:row>
      <xdr:rowOff>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3"/>
        <a:srcRect l="29988" t="-752" r="33444" b="11905"/>
        <a:stretch/>
      </xdr:blipFill>
      <xdr:spPr>
        <a:xfrm>
          <a:off x="1230311" y="10136194"/>
          <a:ext cx="13629933" cy="8278812"/>
        </a:xfrm>
        <a:prstGeom prst="rect">
          <a:avLst/>
        </a:prstGeom>
        <a:ln>
          <a:solidFill>
            <a:schemeClr val="tx1"/>
          </a:solidFill>
        </a:ln>
      </xdr:spPr>
    </xdr:pic>
    <xdr:clientData/>
  </xdr:twoCellAnchor>
  <xdr:twoCellAnchor editAs="oneCell">
    <xdr:from>
      <xdr:col>2</xdr:col>
      <xdr:colOff>23233</xdr:colOff>
      <xdr:row>126</xdr:row>
      <xdr:rowOff>69697</xdr:rowOff>
    </xdr:from>
    <xdr:to>
      <xdr:col>26</xdr:col>
      <xdr:colOff>247651</xdr:colOff>
      <xdr:row>174</xdr:row>
      <xdr:rowOff>103253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4"/>
        <a:srcRect l="29963" t="1191" r="39186" b="35393"/>
        <a:stretch/>
      </xdr:blipFill>
      <xdr:spPr>
        <a:xfrm>
          <a:off x="1242433" y="19662622"/>
          <a:ext cx="14854818" cy="7805956"/>
        </a:xfrm>
        <a:prstGeom prst="rect">
          <a:avLst/>
        </a:prstGeom>
        <a:ln>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V180"/>
  <sheetViews>
    <sheetView topLeftCell="A62" zoomScale="110" zoomScaleNormal="110" workbookViewId="0">
      <selection activeCell="A35" sqref="A35"/>
    </sheetView>
  </sheetViews>
  <sheetFormatPr defaultRowHeight="12.75" x14ac:dyDescent="0.2"/>
  <cols>
    <col min="2" max="2" width="9.140625" style="2"/>
  </cols>
  <sheetData>
    <row r="2" spans="2:3" x14ac:dyDescent="0.2">
      <c r="C2" s="2" t="s">
        <v>0</v>
      </c>
    </row>
    <row r="4" spans="2:3" x14ac:dyDescent="0.2">
      <c r="B4" s="2">
        <v>1</v>
      </c>
      <c r="C4" s="1" t="s">
        <v>1</v>
      </c>
    </row>
    <row r="5" spans="2:3" x14ac:dyDescent="0.2">
      <c r="C5" s="2" t="s">
        <v>2</v>
      </c>
    </row>
    <row r="6" spans="2:3" x14ac:dyDescent="0.2">
      <c r="C6" t="s">
        <v>3</v>
      </c>
    </row>
    <row r="8" spans="2:3" x14ac:dyDescent="0.2">
      <c r="B8" s="2">
        <v>2</v>
      </c>
      <c r="C8" s="1" t="s">
        <v>4</v>
      </c>
    </row>
    <row r="10" spans="2:3" x14ac:dyDescent="0.2">
      <c r="B10" s="2">
        <v>3</v>
      </c>
      <c r="C10" s="1" t="s">
        <v>5</v>
      </c>
    </row>
    <row r="11" spans="2:3" x14ac:dyDescent="0.2">
      <c r="C11" s="1"/>
    </row>
    <row r="12" spans="2:3" x14ac:dyDescent="0.2">
      <c r="C12" s="17" t="s">
        <v>6</v>
      </c>
    </row>
    <row r="13" spans="2:3" x14ac:dyDescent="0.2">
      <c r="C13" s="1"/>
    </row>
    <row r="35" spans="3:3" x14ac:dyDescent="0.2">
      <c r="C35" s="17" t="s">
        <v>7</v>
      </c>
    </row>
    <row r="36" spans="3:3" x14ac:dyDescent="0.2">
      <c r="C36" s="17"/>
    </row>
    <row r="61" spans="2:3" x14ac:dyDescent="0.2">
      <c r="B61" s="2">
        <v>4</v>
      </c>
      <c r="C61" t="s">
        <v>8</v>
      </c>
    </row>
    <row r="63" spans="2:3" x14ac:dyDescent="0.2">
      <c r="C63" s="18" t="s">
        <v>9</v>
      </c>
    </row>
    <row r="64" spans="2:3" x14ac:dyDescent="0.2">
      <c r="C64" s="18" t="s">
        <v>10</v>
      </c>
    </row>
    <row r="65" spans="3:3" x14ac:dyDescent="0.2">
      <c r="C65" s="18" t="s">
        <v>11</v>
      </c>
    </row>
    <row r="120" spans="2:22" x14ac:dyDescent="0.2">
      <c r="C120" s="19" t="s">
        <v>12</v>
      </c>
      <c r="D120" s="20"/>
      <c r="E120" s="20"/>
      <c r="F120" s="20"/>
      <c r="G120" s="20"/>
      <c r="H120" s="20"/>
      <c r="I120" s="20"/>
      <c r="J120" s="20"/>
      <c r="K120" s="20"/>
      <c r="L120" s="20"/>
      <c r="M120" s="20"/>
      <c r="N120" s="20"/>
      <c r="O120" s="20"/>
      <c r="P120" s="20"/>
      <c r="Q120" s="20"/>
      <c r="R120" s="20"/>
      <c r="S120" s="20"/>
      <c r="T120" s="20"/>
      <c r="U120" s="20"/>
      <c r="V120" s="20"/>
    </row>
    <row r="121" spans="2:22" x14ac:dyDescent="0.2">
      <c r="C121" s="19" t="s">
        <v>13</v>
      </c>
      <c r="D121" s="20"/>
      <c r="E121" s="20"/>
      <c r="F121" s="20"/>
      <c r="G121" s="20"/>
      <c r="H121" s="20"/>
      <c r="I121" s="20"/>
      <c r="J121" s="20"/>
      <c r="K121" s="20"/>
      <c r="L121" s="20"/>
      <c r="M121" s="20"/>
      <c r="N121" s="20"/>
      <c r="O121" s="20"/>
      <c r="P121" s="20"/>
      <c r="Q121" s="20"/>
      <c r="R121" s="20"/>
      <c r="S121" s="20"/>
      <c r="T121" s="20"/>
      <c r="U121" s="20"/>
      <c r="V121" s="20"/>
    </row>
    <row r="122" spans="2:22" x14ac:dyDescent="0.2">
      <c r="C122" s="19" t="s">
        <v>11</v>
      </c>
      <c r="D122" s="20"/>
      <c r="E122" s="20"/>
      <c r="F122" s="20"/>
      <c r="G122" s="20"/>
      <c r="H122" s="20"/>
      <c r="I122" s="20"/>
      <c r="J122" s="20"/>
      <c r="K122" s="20"/>
      <c r="L122" s="20"/>
      <c r="M122" s="20"/>
      <c r="N122" s="20"/>
      <c r="O122" s="20"/>
      <c r="P122" s="20"/>
      <c r="Q122" s="20"/>
      <c r="R122" s="20"/>
      <c r="S122" s="20"/>
      <c r="T122" s="20"/>
      <c r="U122" s="20"/>
      <c r="V122" s="20"/>
    </row>
    <row r="124" spans="2:22" x14ac:dyDescent="0.2">
      <c r="B124" s="2">
        <v>5</v>
      </c>
      <c r="C124" t="s">
        <v>14</v>
      </c>
    </row>
    <row r="125" spans="2:22" x14ac:dyDescent="0.2">
      <c r="C125" t="s">
        <v>15</v>
      </c>
    </row>
    <row r="177" spans="2:3" x14ac:dyDescent="0.2">
      <c r="B177" s="2">
        <v>6</v>
      </c>
      <c r="C177" t="s">
        <v>16</v>
      </c>
    </row>
    <row r="179" spans="2:3" x14ac:dyDescent="0.2">
      <c r="B179" s="2">
        <v>7</v>
      </c>
      <c r="C179" t="s">
        <v>17</v>
      </c>
    </row>
    <row r="180" spans="2:3" x14ac:dyDescent="0.2">
      <c r="C180" t="s">
        <v>18</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333"/>
  <sheetViews>
    <sheetView zoomScale="90" zoomScaleNormal="90" workbookViewId="0">
      <pane ySplit="2" topLeftCell="A3" activePane="bottomLeft" state="frozen"/>
      <selection pane="bottomLeft" activeCell="D50" sqref="D50"/>
    </sheetView>
  </sheetViews>
  <sheetFormatPr defaultRowHeight="12.75" x14ac:dyDescent="0.2"/>
  <cols>
    <col min="1" max="1" width="3.28515625" style="35" customWidth="1"/>
    <col min="2" max="2" width="36.140625" style="35" customWidth="1"/>
    <col min="3" max="3" width="27" style="35" customWidth="1"/>
    <col min="4" max="4" width="95.28515625" style="35" customWidth="1"/>
    <col min="5" max="5" width="30" style="35" customWidth="1"/>
    <col min="6" max="6" width="12.5703125" style="35" customWidth="1"/>
    <col min="7" max="7" width="10" style="35" customWidth="1"/>
    <col min="8" max="8" width="28.140625" style="35" customWidth="1"/>
    <col min="9" max="9" width="13.7109375" style="35" customWidth="1"/>
    <col min="10" max="10" width="25.42578125" style="35" customWidth="1"/>
    <col min="11" max="11" width="18.5703125" style="35" customWidth="1"/>
    <col min="12" max="16384" width="9.140625" style="35"/>
  </cols>
  <sheetData>
    <row r="1" spans="1:11" ht="21" x14ac:dyDescent="0.2">
      <c r="A1" s="33"/>
      <c r="B1" s="33" t="s">
        <v>19</v>
      </c>
      <c r="C1" s="33"/>
      <c r="D1" s="33"/>
      <c r="E1" s="33"/>
      <c r="F1" s="33"/>
      <c r="G1" s="33"/>
      <c r="H1" s="33"/>
      <c r="I1" s="34"/>
    </row>
    <row r="2" spans="1:11" ht="30" x14ac:dyDescent="0.2">
      <c r="B2" s="36" t="s">
        <v>20</v>
      </c>
      <c r="C2" s="36" t="s">
        <v>911</v>
      </c>
      <c r="D2" s="37" t="s">
        <v>1010</v>
      </c>
      <c r="E2" s="37" t="s">
        <v>22</v>
      </c>
      <c r="F2" s="37" t="s">
        <v>23</v>
      </c>
      <c r="G2" s="37" t="s">
        <v>24</v>
      </c>
      <c r="H2" s="37" t="s">
        <v>25</v>
      </c>
      <c r="I2" s="37" t="s">
        <v>26</v>
      </c>
      <c r="J2" s="37" t="s">
        <v>27</v>
      </c>
      <c r="K2" s="37" t="s">
        <v>919</v>
      </c>
    </row>
    <row r="3" spans="1:11" x14ac:dyDescent="0.2">
      <c r="B3" s="58" t="s">
        <v>28</v>
      </c>
      <c r="C3" s="58"/>
      <c r="D3" s="58" t="s">
        <v>29</v>
      </c>
      <c r="E3" s="58" t="s">
        <v>30</v>
      </c>
      <c r="F3" s="58" t="s">
        <v>31</v>
      </c>
      <c r="G3" s="58">
        <v>60</v>
      </c>
      <c r="H3" s="58" t="s">
        <v>32</v>
      </c>
      <c r="I3" s="58" t="s">
        <v>32</v>
      </c>
      <c r="J3" s="58" t="s">
        <v>33</v>
      </c>
    </row>
    <row r="4" spans="1:11" x14ac:dyDescent="0.2">
      <c r="B4" s="58" t="s">
        <v>34</v>
      </c>
      <c r="C4" s="58"/>
      <c r="D4" s="58" t="s">
        <v>35</v>
      </c>
      <c r="E4" s="58" t="s">
        <v>30</v>
      </c>
      <c r="F4" s="58" t="s">
        <v>31</v>
      </c>
      <c r="G4" s="58">
        <v>65</v>
      </c>
      <c r="H4" s="58" t="s">
        <v>32</v>
      </c>
      <c r="I4" s="58" t="s">
        <v>33</v>
      </c>
      <c r="J4" s="58" t="s">
        <v>33</v>
      </c>
    </row>
    <row r="5" spans="1:11" x14ac:dyDescent="0.2">
      <c r="B5" s="58" t="s">
        <v>36</v>
      </c>
      <c r="C5" s="58"/>
      <c r="D5" s="58" t="s">
        <v>37</v>
      </c>
      <c r="E5" s="58" t="s">
        <v>30</v>
      </c>
      <c r="F5" s="58" t="s">
        <v>31</v>
      </c>
      <c r="G5" s="58">
        <v>37</v>
      </c>
      <c r="H5" s="58" t="s">
        <v>32</v>
      </c>
      <c r="I5" s="58" t="s">
        <v>32</v>
      </c>
      <c r="J5" s="58" t="s">
        <v>33</v>
      </c>
    </row>
    <row r="6" spans="1:11" x14ac:dyDescent="0.2">
      <c r="B6" s="58" t="s">
        <v>38</v>
      </c>
      <c r="C6" s="58"/>
      <c r="D6" s="58" t="s">
        <v>39</v>
      </c>
      <c r="E6" s="58" t="s">
        <v>30</v>
      </c>
      <c r="F6" s="58" t="s">
        <v>40</v>
      </c>
      <c r="G6" s="58"/>
      <c r="H6" s="58" t="s">
        <v>32</v>
      </c>
      <c r="I6" s="58" t="s">
        <v>33</v>
      </c>
      <c r="J6" s="58" t="s">
        <v>33</v>
      </c>
    </row>
    <row r="7" spans="1:11" ht="12.75" customHeight="1" x14ac:dyDescent="0.2">
      <c r="B7" s="58" t="s">
        <v>41</v>
      </c>
      <c r="C7" s="58"/>
      <c r="D7" s="58" t="s">
        <v>42</v>
      </c>
      <c r="E7" s="58" t="s">
        <v>30</v>
      </c>
      <c r="F7" s="58"/>
      <c r="G7" s="58"/>
      <c r="H7" s="58" t="s">
        <v>32</v>
      </c>
      <c r="I7" s="58" t="s">
        <v>33</v>
      </c>
      <c r="J7" s="58" t="s">
        <v>33</v>
      </c>
    </row>
    <row r="8" spans="1:11" x14ac:dyDescent="0.2">
      <c r="B8" s="58" t="s">
        <v>43</v>
      </c>
      <c r="C8" s="58"/>
      <c r="D8" s="58" t="s">
        <v>44</v>
      </c>
      <c r="E8" s="58" t="s">
        <v>30</v>
      </c>
      <c r="F8" s="58" t="s">
        <v>45</v>
      </c>
      <c r="G8" s="58">
        <v>260</v>
      </c>
      <c r="H8" s="58" t="s">
        <v>32</v>
      </c>
      <c r="I8" s="58" t="s">
        <v>33</v>
      </c>
      <c r="J8" s="58" t="s">
        <v>33</v>
      </c>
    </row>
    <row r="9" spans="1:11" x14ac:dyDescent="0.2">
      <c r="B9" s="58" t="s">
        <v>46</v>
      </c>
      <c r="C9" s="58"/>
      <c r="D9" s="58" t="s">
        <v>47</v>
      </c>
      <c r="E9" s="58" t="s">
        <v>48</v>
      </c>
      <c r="F9" s="58" t="s">
        <v>49</v>
      </c>
      <c r="G9" s="58">
        <v>60</v>
      </c>
      <c r="H9" s="58" t="s">
        <v>32</v>
      </c>
      <c r="I9" s="58" t="s">
        <v>32</v>
      </c>
      <c r="J9" s="58" t="s">
        <v>33</v>
      </c>
    </row>
    <row r="10" spans="1:11" x14ac:dyDescent="0.2">
      <c r="B10" s="58" t="s">
        <v>50</v>
      </c>
      <c r="C10" s="58"/>
      <c r="D10" s="58" t="s">
        <v>51</v>
      </c>
      <c r="E10" s="58" t="s">
        <v>48</v>
      </c>
      <c r="F10" s="58" t="s">
        <v>52</v>
      </c>
      <c r="G10" s="58">
        <v>23</v>
      </c>
      <c r="H10" s="58" t="s">
        <v>32</v>
      </c>
      <c r="I10" s="58" t="s">
        <v>32</v>
      </c>
      <c r="J10" s="58" t="s">
        <v>33</v>
      </c>
    </row>
    <row r="11" spans="1:11" ht="15" customHeight="1" x14ac:dyDescent="0.2">
      <c r="B11" s="58" t="s">
        <v>53</v>
      </c>
      <c r="C11" s="58"/>
      <c r="D11" s="58" t="s">
        <v>54</v>
      </c>
      <c r="E11" s="58" t="s">
        <v>48</v>
      </c>
      <c r="F11" s="58" t="s">
        <v>55</v>
      </c>
      <c r="G11" s="58">
        <v>20</v>
      </c>
      <c r="H11" s="58" t="s">
        <v>32</v>
      </c>
      <c r="I11" s="58" t="s">
        <v>32</v>
      </c>
      <c r="J11" s="58" t="s">
        <v>33</v>
      </c>
    </row>
    <row r="12" spans="1:11" x14ac:dyDescent="0.2">
      <c r="B12" s="58" t="s">
        <v>56</v>
      </c>
      <c r="C12" s="58"/>
      <c r="D12" s="58" t="s">
        <v>57</v>
      </c>
      <c r="E12" s="58" t="s">
        <v>48</v>
      </c>
      <c r="F12" s="58" t="s">
        <v>52</v>
      </c>
      <c r="G12" s="58">
        <v>12</v>
      </c>
      <c r="H12" s="58" t="s">
        <v>32</v>
      </c>
      <c r="I12" s="58" t="s">
        <v>32</v>
      </c>
      <c r="J12" s="58" t="s">
        <v>33</v>
      </c>
    </row>
    <row r="13" spans="1:11" x14ac:dyDescent="0.2">
      <c r="B13" s="58" t="s">
        <v>58</v>
      </c>
      <c r="C13" s="58"/>
      <c r="D13" s="58" t="s">
        <v>59</v>
      </c>
      <c r="E13" s="58" t="s">
        <v>48</v>
      </c>
      <c r="F13" s="58" t="s">
        <v>49</v>
      </c>
      <c r="G13" s="58">
        <v>10</v>
      </c>
      <c r="H13" s="58" t="s">
        <v>32</v>
      </c>
      <c r="I13" s="58" t="s">
        <v>32</v>
      </c>
      <c r="J13" s="58" t="s">
        <v>33</v>
      </c>
    </row>
    <row r="14" spans="1:11" x14ac:dyDescent="0.2">
      <c r="B14" s="58" t="s">
        <v>60</v>
      </c>
      <c r="C14" s="58"/>
      <c r="D14" s="58" t="s">
        <v>61</v>
      </c>
      <c r="E14" s="58" t="s">
        <v>48</v>
      </c>
      <c r="F14" s="58" t="s">
        <v>62</v>
      </c>
      <c r="G14" s="58">
        <v>32</v>
      </c>
      <c r="H14" s="58" t="s">
        <v>32</v>
      </c>
      <c r="I14" s="58" t="s">
        <v>32</v>
      </c>
      <c r="J14" s="58" t="s">
        <v>33</v>
      </c>
    </row>
    <row r="15" spans="1:11" x14ac:dyDescent="0.2">
      <c r="B15" s="58" t="s">
        <v>63</v>
      </c>
      <c r="C15" s="58"/>
      <c r="D15" s="58" t="s">
        <v>64</v>
      </c>
      <c r="E15" s="58" t="s">
        <v>48</v>
      </c>
      <c r="F15" s="58" t="s">
        <v>52</v>
      </c>
      <c r="G15" s="58">
        <v>7</v>
      </c>
      <c r="H15" s="58" t="s">
        <v>32</v>
      </c>
      <c r="I15" s="58" t="s">
        <v>32</v>
      </c>
      <c r="J15" s="58" t="s">
        <v>33</v>
      </c>
    </row>
    <row r="16" spans="1:11" x14ac:dyDescent="0.2">
      <c r="B16" s="58" t="s">
        <v>65</v>
      </c>
      <c r="C16" s="58"/>
      <c r="D16" s="58" t="s">
        <v>66</v>
      </c>
      <c r="E16" s="58" t="s">
        <v>48</v>
      </c>
      <c r="F16" s="58" t="s">
        <v>67</v>
      </c>
      <c r="G16" s="58">
        <v>20</v>
      </c>
      <c r="H16" s="58" t="s">
        <v>32</v>
      </c>
      <c r="I16" s="58" t="s">
        <v>32</v>
      </c>
      <c r="J16" s="58" t="s">
        <v>33</v>
      </c>
    </row>
    <row r="17" spans="2:10" x14ac:dyDescent="0.2">
      <c r="B17" s="58" t="s">
        <v>68</v>
      </c>
      <c r="C17" s="58"/>
      <c r="D17" s="58" t="s">
        <v>69</v>
      </c>
      <c r="E17" s="58" t="s">
        <v>70</v>
      </c>
      <c r="F17" s="58" t="s">
        <v>71</v>
      </c>
      <c r="G17" s="58">
        <v>9</v>
      </c>
      <c r="H17" s="58" t="s">
        <v>32</v>
      </c>
      <c r="I17" s="58" t="s">
        <v>32</v>
      </c>
      <c r="J17" s="58" t="s">
        <v>33</v>
      </c>
    </row>
    <row r="18" spans="2:10" x14ac:dyDescent="0.2">
      <c r="B18" s="58" t="s">
        <v>72</v>
      </c>
      <c r="C18" s="58"/>
      <c r="D18" s="58" t="s">
        <v>73</v>
      </c>
      <c r="E18" s="58" t="s">
        <v>70</v>
      </c>
      <c r="F18" s="58" t="s">
        <v>49</v>
      </c>
      <c r="G18" s="58">
        <v>13</v>
      </c>
      <c r="H18" s="58" t="s">
        <v>33</v>
      </c>
      <c r="I18" s="58" t="s">
        <v>74</v>
      </c>
      <c r="J18" s="58" t="s">
        <v>33</v>
      </c>
    </row>
    <row r="19" spans="2:10" x14ac:dyDescent="0.2">
      <c r="B19" s="58" t="s">
        <v>75</v>
      </c>
      <c r="C19" s="58"/>
      <c r="D19" s="58" t="s">
        <v>76</v>
      </c>
      <c r="E19" s="58" t="s">
        <v>70</v>
      </c>
      <c r="F19" s="58" t="s">
        <v>71</v>
      </c>
      <c r="G19" s="58">
        <v>27</v>
      </c>
      <c r="H19" s="58" t="s">
        <v>32</v>
      </c>
      <c r="I19" s="58" t="s">
        <v>32</v>
      </c>
      <c r="J19" s="58" t="s">
        <v>33</v>
      </c>
    </row>
    <row r="20" spans="2:10" x14ac:dyDescent="0.2">
      <c r="B20" s="58" t="s">
        <v>77</v>
      </c>
      <c r="C20" s="58"/>
      <c r="D20" s="58" t="s">
        <v>78</v>
      </c>
      <c r="E20" s="58" t="s">
        <v>70</v>
      </c>
      <c r="F20" s="58" t="s">
        <v>79</v>
      </c>
      <c r="G20" s="58">
        <v>93</v>
      </c>
      <c r="H20" s="58" t="s">
        <v>33</v>
      </c>
      <c r="I20" s="58" t="s">
        <v>74</v>
      </c>
      <c r="J20" s="58" t="s">
        <v>33</v>
      </c>
    </row>
    <row r="21" spans="2:10" x14ac:dyDescent="0.2">
      <c r="B21" s="58" t="s">
        <v>80</v>
      </c>
      <c r="C21" s="58"/>
      <c r="D21" s="58" t="s">
        <v>81</v>
      </c>
      <c r="E21" s="58" t="s">
        <v>70</v>
      </c>
      <c r="F21" s="58" t="s">
        <v>82</v>
      </c>
      <c r="G21" s="58">
        <v>26</v>
      </c>
      <c r="H21" s="58" t="s">
        <v>33</v>
      </c>
      <c r="I21" s="58" t="s">
        <v>74</v>
      </c>
      <c r="J21" s="58" t="s">
        <v>33</v>
      </c>
    </row>
    <row r="22" spans="2:10" x14ac:dyDescent="0.2">
      <c r="B22" s="58" t="s">
        <v>83</v>
      </c>
      <c r="C22" s="58"/>
      <c r="D22" s="58" t="s">
        <v>84</v>
      </c>
      <c r="E22" s="58" t="s">
        <v>70</v>
      </c>
      <c r="F22" s="58" t="s">
        <v>49</v>
      </c>
      <c r="G22" s="58">
        <v>22</v>
      </c>
      <c r="H22" s="58" t="s">
        <v>32</v>
      </c>
      <c r="I22" s="58" t="s">
        <v>32</v>
      </c>
      <c r="J22" s="58" t="s">
        <v>33</v>
      </c>
    </row>
    <row r="23" spans="2:10" x14ac:dyDescent="0.2">
      <c r="B23" s="58" t="s">
        <v>85</v>
      </c>
      <c r="C23" s="58"/>
      <c r="D23" s="58" t="s">
        <v>86</v>
      </c>
      <c r="E23" s="58" t="s">
        <v>70</v>
      </c>
      <c r="F23" s="58" t="s">
        <v>67</v>
      </c>
      <c r="G23" s="58">
        <v>9</v>
      </c>
      <c r="H23" s="58" t="s">
        <v>32</v>
      </c>
      <c r="I23" s="58" t="s">
        <v>32</v>
      </c>
      <c r="J23" s="58" t="s">
        <v>33</v>
      </c>
    </row>
    <row r="24" spans="2:10" x14ac:dyDescent="0.2">
      <c r="B24" s="58" t="s">
        <v>87</v>
      </c>
      <c r="C24" s="58"/>
      <c r="D24" s="58" t="s">
        <v>88</v>
      </c>
      <c r="E24" s="58" t="s">
        <v>70</v>
      </c>
      <c r="F24" s="58" t="s">
        <v>67</v>
      </c>
      <c r="G24" s="58">
        <v>16</v>
      </c>
      <c r="H24" s="58" t="s">
        <v>32</v>
      </c>
      <c r="I24" s="58" t="s">
        <v>32</v>
      </c>
      <c r="J24" s="58" t="s">
        <v>33</v>
      </c>
    </row>
    <row r="25" spans="2:10" x14ac:dyDescent="0.2">
      <c r="B25" s="58" t="s">
        <v>89</v>
      </c>
      <c r="C25" s="58"/>
      <c r="D25" s="58" t="s">
        <v>90</v>
      </c>
      <c r="E25" s="58" t="s">
        <v>70</v>
      </c>
      <c r="F25" s="58" t="s">
        <v>67</v>
      </c>
      <c r="G25" s="58">
        <v>31</v>
      </c>
      <c r="H25" s="58" t="s">
        <v>33</v>
      </c>
      <c r="I25" s="58" t="s">
        <v>74</v>
      </c>
      <c r="J25" s="58" t="s">
        <v>33</v>
      </c>
    </row>
    <row r="26" spans="2:10" x14ac:dyDescent="0.2">
      <c r="B26" s="58" t="s">
        <v>91</v>
      </c>
      <c r="C26" s="58"/>
      <c r="D26" s="58" t="s">
        <v>92</v>
      </c>
      <c r="E26" s="58" t="s">
        <v>70</v>
      </c>
      <c r="F26" s="58" t="s">
        <v>67</v>
      </c>
      <c r="G26" s="58">
        <v>3</v>
      </c>
      <c r="H26" s="58" t="s">
        <v>32</v>
      </c>
      <c r="I26" s="58" t="s">
        <v>32</v>
      </c>
      <c r="J26" s="58" t="s">
        <v>33</v>
      </c>
    </row>
    <row r="27" spans="2:10" x14ac:dyDescent="0.2">
      <c r="B27" s="58" t="s">
        <v>93</v>
      </c>
      <c r="C27" s="58"/>
      <c r="D27" s="58" t="s">
        <v>94</v>
      </c>
      <c r="E27" s="58" t="s">
        <v>70</v>
      </c>
      <c r="F27" s="58" t="s">
        <v>95</v>
      </c>
      <c r="G27" s="58">
        <v>24</v>
      </c>
      <c r="H27" s="58" t="s">
        <v>33</v>
      </c>
      <c r="I27" s="58" t="s">
        <v>74</v>
      </c>
      <c r="J27" s="58" t="s">
        <v>33</v>
      </c>
    </row>
    <row r="28" spans="2:10" x14ac:dyDescent="0.2">
      <c r="B28" s="58" t="s">
        <v>96</v>
      </c>
      <c r="C28" s="58"/>
      <c r="D28" s="58" t="s">
        <v>97</v>
      </c>
      <c r="E28" s="58" t="s">
        <v>70</v>
      </c>
      <c r="F28" s="58" t="s">
        <v>98</v>
      </c>
      <c r="G28" s="58">
        <v>8</v>
      </c>
      <c r="H28" s="58" t="s">
        <v>32</v>
      </c>
      <c r="I28" s="58" t="s">
        <v>32</v>
      </c>
      <c r="J28" s="58" t="s">
        <v>33</v>
      </c>
    </row>
    <row r="29" spans="2:10" x14ac:dyDescent="0.2">
      <c r="B29" s="58" t="s">
        <v>99</v>
      </c>
      <c r="C29" s="58"/>
      <c r="D29" s="58" t="s">
        <v>100</v>
      </c>
      <c r="E29" s="58" t="s">
        <v>70</v>
      </c>
      <c r="F29" s="58" t="s">
        <v>98</v>
      </c>
      <c r="G29" s="58">
        <v>16</v>
      </c>
      <c r="H29" s="58" t="s">
        <v>32</v>
      </c>
      <c r="I29" s="58" t="s">
        <v>32</v>
      </c>
      <c r="J29" s="58" t="s">
        <v>33</v>
      </c>
    </row>
    <row r="30" spans="2:10" x14ac:dyDescent="0.2">
      <c r="B30" s="58" t="s">
        <v>101</v>
      </c>
      <c r="C30" s="58"/>
      <c r="D30" s="58" t="s">
        <v>102</v>
      </c>
      <c r="E30" s="58" t="s">
        <v>70</v>
      </c>
      <c r="F30" s="58" t="s">
        <v>98</v>
      </c>
      <c r="G30" s="58">
        <v>3</v>
      </c>
      <c r="H30" s="58" t="s">
        <v>32</v>
      </c>
      <c r="I30" s="58" t="s">
        <v>32</v>
      </c>
      <c r="J30" s="58" t="s">
        <v>33</v>
      </c>
    </row>
    <row r="31" spans="2:10" ht="25.5" x14ac:dyDescent="0.2">
      <c r="B31" s="58" t="s">
        <v>103</v>
      </c>
      <c r="C31" s="58"/>
      <c r="D31" s="58" t="s">
        <v>104</v>
      </c>
      <c r="E31" s="58" t="s">
        <v>70</v>
      </c>
      <c r="F31" s="58" t="s">
        <v>98</v>
      </c>
      <c r="G31" s="58">
        <v>28</v>
      </c>
      <c r="H31" s="58" t="s">
        <v>32</v>
      </c>
      <c r="I31" s="58" t="s">
        <v>74</v>
      </c>
      <c r="J31" s="58" t="s">
        <v>33</v>
      </c>
    </row>
    <row r="32" spans="2:10" ht="25.5" x14ac:dyDescent="0.2">
      <c r="B32" s="58" t="s">
        <v>105</v>
      </c>
      <c r="C32" s="58"/>
      <c r="D32" s="58" t="s">
        <v>106</v>
      </c>
      <c r="E32" s="58" t="s">
        <v>70</v>
      </c>
      <c r="F32" s="58" t="s">
        <v>98</v>
      </c>
      <c r="G32" s="58">
        <v>53</v>
      </c>
      <c r="H32" s="58" t="s">
        <v>32</v>
      </c>
      <c r="I32" s="58" t="s">
        <v>32</v>
      </c>
      <c r="J32" s="58" t="s">
        <v>33</v>
      </c>
    </row>
    <row r="33" spans="2:10" x14ac:dyDescent="0.2">
      <c r="B33" s="58" t="s">
        <v>107</v>
      </c>
      <c r="C33" s="58"/>
      <c r="D33" s="58" t="s">
        <v>108</v>
      </c>
      <c r="E33" s="58" t="s">
        <v>70</v>
      </c>
      <c r="F33" s="58" t="s">
        <v>98</v>
      </c>
      <c r="G33" s="58">
        <v>12</v>
      </c>
      <c r="H33" s="58" t="s">
        <v>33</v>
      </c>
      <c r="I33" s="58" t="s">
        <v>74</v>
      </c>
      <c r="J33" s="58" t="s">
        <v>33</v>
      </c>
    </row>
    <row r="34" spans="2:10" x14ac:dyDescent="0.2">
      <c r="B34" s="58" t="s">
        <v>109</v>
      </c>
      <c r="C34" s="58"/>
      <c r="D34" s="58" t="s">
        <v>110</v>
      </c>
      <c r="E34" s="58" t="s">
        <v>70</v>
      </c>
      <c r="F34" s="58" t="s">
        <v>98</v>
      </c>
      <c r="G34" s="58">
        <v>64</v>
      </c>
      <c r="H34" s="58" t="s">
        <v>32</v>
      </c>
      <c r="I34" s="58" t="s">
        <v>32</v>
      </c>
      <c r="J34" s="58" t="s">
        <v>33</v>
      </c>
    </row>
    <row r="35" spans="2:10" x14ac:dyDescent="0.2">
      <c r="B35" s="58" t="s">
        <v>111</v>
      </c>
      <c r="C35" s="58"/>
      <c r="D35" s="58" t="s">
        <v>112</v>
      </c>
      <c r="E35" s="58" t="s">
        <v>70</v>
      </c>
      <c r="F35" s="58" t="s">
        <v>98</v>
      </c>
      <c r="G35" s="58">
        <v>9</v>
      </c>
      <c r="H35" s="58" t="s">
        <v>32</v>
      </c>
      <c r="I35" s="58" t="s">
        <v>32</v>
      </c>
      <c r="J35" s="58" t="s">
        <v>33</v>
      </c>
    </row>
    <row r="36" spans="2:10" x14ac:dyDescent="0.2">
      <c r="B36" s="58" t="s">
        <v>113</v>
      </c>
      <c r="C36" s="58"/>
      <c r="D36" s="58" t="s">
        <v>114</v>
      </c>
      <c r="E36" s="58" t="s">
        <v>70</v>
      </c>
      <c r="F36" s="58" t="s">
        <v>98</v>
      </c>
      <c r="G36" s="58">
        <v>30</v>
      </c>
      <c r="H36" s="58" t="s">
        <v>32</v>
      </c>
      <c r="I36" s="58" t="s">
        <v>32</v>
      </c>
      <c r="J36" s="58" t="s">
        <v>33</v>
      </c>
    </row>
    <row r="37" spans="2:10" x14ac:dyDescent="0.2">
      <c r="B37" s="58" t="s">
        <v>115</v>
      </c>
      <c r="C37" s="58"/>
      <c r="D37" s="58" t="s">
        <v>116</v>
      </c>
      <c r="E37" s="58" t="s">
        <v>70</v>
      </c>
      <c r="F37" s="58" t="s">
        <v>67</v>
      </c>
      <c r="G37" s="58">
        <v>8</v>
      </c>
      <c r="H37" s="58" t="s">
        <v>32</v>
      </c>
      <c r="I37" s="58" t="s">
        <v>32</v>
      </c>
      <c r="J37" s="58" t="s">
        <v>33</v>
      </c>
    </row>
    <row r="38" spans="2:10" x14ac:dyDescent="0.2">
      <c r="B38" s="58" t="s">
        <v>115</v>
      </c>
      <c r="C38" s="58"/>
      <c r="D38" s="58" t="s">
        <v>117</v>
      </c>
      <c r="E38" s="58" t="s">
        <v>70</v>
      </c>
      <c r="F38" s="58" t="s">
        <v>95</v>
      </c>
      <c r="G38" s="58">
        <v>17</v>
      </c>
      <c r="H38" s="58" t="s">
        <v>32</v>
      </c>
      <c r="I38" s="58" t="s">
        <v>32</v>
      </c>
      <c r="J38" s="58" t="s">
        <v>33</v>
      </c>
    </row>
    <row r="39" spans="2:10" x14ac:dyDescent="0.2">
      <c r="B39" s="58" t="s">
        <v>118</v>
      </c>
      <c r="C39" s="58"/>
      <c r="D39" s="58" t="s">
        <v>92</v>
      </c>
      <c r="E39" s="58" t="s">
        <v>70</v>
      </c>
      <c r="F39" s="58" t="s">
        <v>67</v>
      </c>
      <c r="G39" s="58">
        <v>4</v>
      </c>
      <c r="H39" s="58" t="s">
        <v>32</v>
      </c>
      <c r="I39" s="58" t="s">
        <v>32</v>
      </c>
      <c r="J39" s="58" t="s">
        <v>33</v>
      </c>
    </row>
    <row r="40" spans="2:10" x14ac:dyDescent="0.2">
      <c r="B40" s="58" t="s">
        <v>119</v>
      </c>
      <c r="C40" s="58"/>
      <c r="D40" s="58" t="s">
        <v>94</v>
      </c>
      <c r="E40" s="58" t="s">
        <v>70</v>
      </c>
      <c r="F40" s="58" t="s">
        <v>67</v>
      </c>
      <c r="G40" s="58">
        <v>25</v>
      </c>
      <c r="H40" s="58" t="s">
        <v>33</v>
      </c>
      <c r="I40" s="58" t="s">
        <v>33</v>
      </c>
      <c r="J40" s="58" t="s">
        <v>33</v>
      </c>
    </row>
    <row r="41" spans="2:10" x14ac:dyDescent="0.2">
      <c r="B41" s="58" t="s">
        <v>120</v>
      </c>
      <c r="C41" s="58"/>
      <c r="D41" s="58" t="s">
        <v>97</v>
      </c>
      <c r="E41" s="58" t="s">
        <v>70</v>
      </c>
      <c r="F41" s="58" t="s">
        <v>98</v>
      </c>
      <c r="G41" s="58">
        <v>6</v>
      </c>
      <c r="H41" s="58" t="s">
        <v>32</v>
      </c>
      <c r="I41" s="58" t="s">
        <v>32</v>
      </c>
      <c r="J41" s="58" t="s">
        <v>33</v>
      </c>
    </row>
    <row r="42" spans="2:10" x14ac:dyDescent="0.2">
      <c r="B42" s="58" t="s">
        <v>121</v>
      </c>
      <c r="C42" s="58"/>
      <c r="D42" s="58" t="s">
        <v>122</v>
      </c>
      <c r="E42" s="58" t="s">
        <v>70</v>
      </c>
      <c r="F42" s="58" t="s">
        <v>49</v>
      </c>
      <c r="G42" s="58">
        <v>15</v>
      </c>
      <c r="H42" s="58" t="s">
        <v>32</v>
      </c>
      <c r="I42" s="58" t="s">
        <v>32</v>
      </c>
      <c r="J42" s="58" t="s">
        <v>33</v>
      </c>
    </row>
    <row r="43" spans="2:10" x14ac:dyDescent="0.2">
      <c r="B43" s="58" t="s">
        <v>123</v>
      </c>
      <c r="C43" s="58"/>
      <c r="D43" s="58" t="s">
        <v>124</v>
      </c>
      <c r="E43" s="58" t="s">
        <v>70</v>
      </c>
      <c r="F43" s="58" t="s">
        <v>49</v>
      </c>
      <c r="G43" s="58">
        <v>15</v>
      </c>
      <c r="H43" s="58" t="s">
        <v>32</v>
      </c>
      <c r="I43" s="58" t="s">
        <v>32</v>
      </c>
      <c r="J43" s="58" t="s">
        <v>33</v>
      </c>
    </row>
    <row r="44" spans="2:10" x14ac:dyDescent="0.2">
      <c r="B44" s="58" t="s">
        <v>125</v>
      </c>
      <c r="C44" s="58"/>
      <c r="D44" s="58" t="s">
        <v>126</v>
      </c>
      <c r="E44" s="58" t="s">
        <v>70</v>
      </c>
      <c r="F44" s="58" t="s">
        <v>127</v>
      </c>
      <c r="G44" s="58">
        <v>199</v>
      </c>
      <c r="H44" s="58" t="s">
        <v>32</v>
      </c>
      <c r="I44" s="58" t="s">
        <v>32</v>
      </c>
      <c r="J44" s="58" t="s">
        <v>33</v>
      </c>
    </row>
    <row r="45" spans="2:10" x14ac:dyDescent="0.2">
      <c r="B45" s="58" t="s">
        <v>128</v>
      </c>
      <c r="C45" s="58"/>
      <c r="D45" s="58" t="s">
        <v>129</v>
      </c>
      <c r="E45" s="58" t="s">
        <v>70</v>
      </c>
      <c r="F45" s="58" t="s">
        <v>130</v>
      </c>
      <c r="G45" s="58">
        <v>19</v>
      </c>
      <c r="H45" s="58" t="s">
        <v>33</v>
      </c>
      <c r="I45" s="58" t="s">
        <v>74</v>
      </c>
      <c r="J45" s="58" t="s">
        <v>33</v>
      </c>
    </row>
    <row r="46" spans="2:10" x14ac:dyDescent="0.2">
      <c r="B46" s="58" t="s">
        <v>131</v>
      </c>
      <c r="C46" s="58"/>
      <c r="D46" s="58" t="s">
        <v>132</v>
      </c>
      <c r="E46" s="58" t="s">
        <v>70</v>
      </c>
      <c r="F46" s="58" t="s">
        <v>133</v>
      </c>
      <c r="G46" s="58">
        <v>38</v>
      </c>
      <c r="H46" s="58" t="s">
        <v>33</v>
      </c>
      <c r="I46" s="58" t="s">
        <v>74</v>
      </c>
      <c r="J46" s="58" t="s">
        <v>33</v>
      </c>
    </row>
    <row r="47" spans="2:10" x14ac:dyDescent="0.2">
      <c r="B47" s="58" t="s">
        <v>134</v>
      </c>
      <c r="C47" s="58"/>
      <c r="D47" s="58" t="s">
        <v>135</v>
      </c>
      <c r="E47" s="58" t="s">
        <v>70</v>
      </c>
      <c r="F47" s="58" t="s">
        <v>136</v>
      </c>
      <c r="G47" s="58">
        <v>68</v>
      </c>
      <c r="H47" s="58" t="s">
        <v>32</v>
      </c>
      <c r="I47" s="58" t="s">
        <v>32</v>
      </c>
      <c r="J47" s="58" t="s">
        <v>33</v>
      </c>
    </row>
    <row r="48" spans="2:10" x14ac:dyDescent="0.2">
      <c r="B48" s="58" t="s">
        <v>137</v>
      </c>
      <c r="C48" s="58"/>
      <c r="D48" s="58" t="s">
        <v>138</v>
      </c>
      <c r="E48" s="58" t="s">
        <v>70</v>
      </c>
      <c r="F48" s="58" t="s">
        <v>62</v>
      </c>
      <c r="G48" s="58">
        <v>24</v>
      </c>
      <c r="H48" s="58" t="s">
        <v>32</v>
      </c>
      <c r="I48" s="58" t="s">
        <v>32</v>
      </c>
      <c r="J48" s="58" t="s">
        <v>33</v>
      </c>
    </row>
    <row r="49" spans="2:10" x14ac:dyDescent="0.2">
      <c r="B49" s="58" t="s">
        <v>139</v>
      </c>
      <c r="C49" s="58"/>
      <c r="D49" s="58" t="s">
        <v>140</v>
      </c>
      <c r="E49" s="58" t="s">
        <v>70</v>
      </c>
      <c r="F49" s="58" t="s">
        <v>62</v>
      </c>
      <c r="G49" s="58">
        <v>77</v>
      </c>
      <c r="H49" s="58" t="s">
        <v>32</v>
      </c>
      <c r="I49" s="58" t="s">
        <v>32</v>
      </c>
      <c r="J49" s="58" t="s">
        <v>33</v>
      </c>
    </row>
    <row r="50" spans="2:10" x14ac:dyDescent="0.2">
      <c r="B50" s="58" t="s">
        <v>141</v>
      </c>
      <c r="C50" s="58"/>
      <c r="D50" s="58" t="s">
        <v>142</v>
      </c>
      <c r="E50" s="58" t="s">
        <v>70</v>
      </c>
      <c r="F50" s="58" t="s">
        <v>133</v>
      </c>
      <c r="G50" s="58">
        <v>43</v>
      </c>
      <c r="H50" s="58" t="s">
        <v>32</v>
      </c>
      <c r="I50" s="58" t="s">
        <v>32</v>
      </c>
      <c r="J50" s="58" t="s">
        <v>33</v>
      </c>
    </row>
    <row r="51" spans="2:10" ht="25.5" x14ac:dyDescent="0.2">
      <c r="B51" s="58" t="s">
        <v>143</v>
      </c>
      <c r="C51" s="58"/>
      <c r="D51" s="58" t="s">
        <v>144</v>
      </c>
      <c r="E51" s="58" t="s">
        <v>70</v>
      </c>
      <c r="F51" s="58" t="s">
        <v>49</v>
      </c>
      <c r="G51" s="58">
        <v>20</v>
      </c>
      <c r="H51" s="58" t="s">
        <v>32</v>
      </c>
      <c r="I51" s="58" t="s">
        <v>32</v>
      </c>
      <c r="J51" s="58" t="s">
        <v>33</v>
      </c>
    </row>
    <row r="52" spans="2:10" x14ac:dyDescent="0.2">
      <c r="B52" s="58" t="s">
        <v>145</v>
      </c>
      <c r="C52" s="58"/>
      <c r="D52" s="58" t="s">
        <v>146</v>
      </c>
      <c r="E52" s="58" t="s">
        <v>70</v>
      </c>
      <c r="F52" s="58" t="s">
        <v>95</v>
      </c>
      <c r="G52" s="58">
        <v>1</v>
      </c>
      <c r="H52" s="58" t="s">
        <v>32</v>
      </c>
      <c r="I52" s="58" t="s">
        <v>32</v>
      </c>
      <c r="J52" s="58" t="s">
        <v>33</v>
      </c>
    </row>
    <row r="53" spans="2:10" x14ac:dyDescent="0.2">
      <c r="B53" s="58" t="s">
        <v>147</v>
      </c>
      <c r="C53" s="58"/>
      <c r="D53" s="58" t="s">
        <v>148</v>
      </c>
      <c r="E53" s="58" t="s">
        <v>70</v>
      </c>
      <c r="F53" s="58" t="s">
        <v>67</v>
      </c>
      <c r="G53" s="58">
        <v>7</v>
      </c>
      <c r="H53" s="58" t="s">
        <v>32</v>
      </c>
      <c r="I53" s="58" t="s">
        <v>32</v>
      </c>
      <c r="J53" s="58" t="s">
        <v>33</v>
      </c>
    </row>
    <row r="54" spans="2:10" x14ac:dyDescent="0.2">
      <c r="B54" s="58" t="s">
        <v>149</v>
      </c>
      <c r="C54" s="58"/>
      <c r="D54" s="58" t="s">
        <v>150</v>
      </c>
      <c r="E54" s="58" t="s">
        <v>70</v>
      </c>
      <c r="F54" s="58" t="s">
        <v>67</v>
      </c>
      <c r="G54" s="58">
        <v>4</v>
      </c>
      <c r="H54" s="58" t="s">
        <v>32</v>
      </c>
      <c r="I54" s="58" t="s">
        <v>32</v>
      </c>
      <c r="J54" s="58" t="s">
        <v>33</v>
      </c>
    </row>
    <row r="55" spans="2:10" x14ac:dyDescent="0.2">
      <c r="B55" s="58" t="s">
        <v>151</v>
      </c>
      <c r="C55" s="58"/>
      <c r="D55" s="58" t="s">
        <v>152</v>
      </c>
      <c r="E55" s="58" t="s">
        <v>70</v>
      </c>
      <c r="F55" s="58" t="s">
        <v>98</v>
      </c>
      <c r="G55" s="58">
        <v>16</v>
      </c>
      <c r="H55" s="58" t="s">
        <v>32</v>
      </c>
      <c r="I55" s="58" t="s">
        <v>32</v>
      </c>
      <c r="J55" s="58" t="s">
        <v>33</v>
      </c>
    </row>
    <row r="56" spans="2:10" x14ac:dyDescent="0.2">
      <c r="B56" s="58" t="s">
        <v>153</v>
      </c>
      <c r="C56" s="58"/>
      <c r="D56" s="58" t="s">
        <v>154</v>
      </c>
      <c r="E56" s="58" t="s">
        <v>70</v>
      </c>
      <c r="F56" s="58">
        <v>4</v>
      </c>
      <c r="G56" s="58">
        <v>14</v>
      </c>
      <c r="H56" s="58" t="s">
        <v>32</v>
      </c>
      <c r="I56" s="58" t="s">
        <v>32</v>
      </c>
      <c r="J56" s="58" t="s">
        <v>33</v>
      </c>
    </row>
    <row r="57" spans="2:10" x14ac:dyDescent="0.2">
      <c r="B57" s="58" t="s">
        <v>155</v>
      </c>
      <c r="C57" s="58"/>
      <c r="D57" s="58" t="s">
        <v>156</v>
      </c>
      <c r="E57" s="58" t="s">
        <v>70</v>
      </c>
      <c r="F57" s="58">
        <v>0</v>
      </c>
      <c r="G57" s="58">
        <v>16</v>
      </c>
      <c r="H57" s="58" t="s">
        <v>33</v>
      </c>
      <c r="I57" s="58" t="s">
        <v>33</v>
      </c>
      <c r="J57" s="58" t="s">
        <v>33</v>
      </c>
    </row>
    <row r="58" spans="2:10" x14ac:dyDescent="0.2">
      <c r="B58" s="58" t="s">
        <v>157</v>
      </c>
      <c r="C58" s="58"/>
      <c r="D58" s="58" t="s">
        <v>158</v>
      </c>
      <c r="E58" s="58" t="s">
        <v>70</v>
      </c>
      <c r="F58" s="58" t="s">
        <v>67</v>
      </c>
      <c r="G58" s="58">
        <v>1</v>
      </c>
      <c r="H58" s="58" t="s">
        <v>32</v>
      </c>
      <c r="I58" s="58" t="s">
        <v>32</v>
      </c>
      <c r="J58" s="58" t="s">
        <v>33</v>
      </c>
    </row>
    <row r="59" spans="2:10" x14ac:dyDescent="0.2">
      <c r="B59" s="73" t="s">
        <v>159</v>
      </c>
      <c r="C59" s="73"/>
      <c r="D59" s="73" t="s">
        <v>160</v>
      </c>
      <c r="E59" s="58" t="s">
        <v>70</v>
      </c>
      <c r="F59" s="73" t="s">
        <v>74</v>
      </c>
      <c r="G59" s="58">
        <v>7</v>
      </c>
      <c r="H59" s="58" t="s">
        <v>33</v>
      </c>
      <c r="I59" s="58" t="s">
        <v>32</v>
      </c>
      <c r="J59" s="58" t="s">
        <v>33</v>
      </c>
    </row>
    <row r="60" spans="2:10" x14ac:dyDescent="0.2">
      <c r="B60" s="73" t="s">
        <v>161</v>
      </c>
      <c r="C60" s="73"/>
      <c r="D60" s="73" t="s">
        <v>161</v>
      </c>
      <c r="E60" s="58" t="s">
        <v>70</v>
      </c>
      <c r="F60" s="73" t="s">
        <v>67</v>
      </c>
      <c r="G60" s="58">
        <v>1</v>
      </c>
      <c r="H60" s="58" t="s">
        <v>32</v>
      </c>
      <c r="I60" s="58" t="s">
        <v>32</v>
      </c>
      <c r="J60" s="58" t="s">
        <v>33</v>
      </c>
    </row>
    <row r="61" spans="2:10" x14ac:dyDescent="0.2">
      <c r="B61" s="73" t="s">
        <v>162</v>
      </c>
      <c r="C61" s="73"/>
      <c r="D61" s="73" t="s">
        <v>162</v>
      </c>
      <c r="E61" s="58" t="s">
        <v>70</v>
      </c>
      <c r="F61" s="73" t="s">
        <v>67</v>
      </c>
      <c r="G61" s="58">
        <v>5</v>
      </c>
      <c r="H61" s="58" t="s">
        <v>32</v>
      </c>
      <c r="I61" s="58" t="s">
        <v>32</v>
      </c>
      <c r="J61" s="58" t="s">
        <v>33</v>
      </c>
    </row>
    <row r="62" spans="2:10" x14ac:dyDescent="0.2">
      <c r="B62" s="73" t="s">
        <v>163</v>
      </c>
      <c r="C62" s="73"/>
      <c r="D62" s="73" t="s">
        <v>163</v>
      </c>
      <c r="E62" s="58" t="s">
        <v>70</v>
      </c>
      <c r="F62" s="73" t="s">
        <v>67</v>
      </c>
      <c r="G62" s="58">
        <v>1</v>
      </c>
      <c r="H62" s="58" t="s">
        <v>32</v>
      </c>
      <c r="I62" s="58" t="s">
        <v>32</v>
      </c>
      <c r="J62" s="58" t="s">
        <v>33</v>
      </c>
    </row>
    <row r="63" spans="2:10" x14ac:dyDescent="0.2">
      <c r="B63" s="73" t="s">
        <v>164</v>
      </c>
      <c r="C63" s="73"/>
      <c r="D63" s="73" t="s">
        <v>164</v>
      </c>
      <c r="E63" s="58" t="s">
        <v>70</v>
      </c>
      <c r="F63" s="73" t="s">
        <v>67</v>
      </c>
      <c r="G63" s="58">
        <v>1</v>
      </c>
      <c r="H63" s="58" t="s">
        <v>32</v>
      </c>
      <c r="I63" s="58" t="s">
        <v>32</v>
      </c>
      <c r="J63" s="58" t="s">
        <v>33</v>
      </c>
    </row>
    <row r="64" spans="2:10" ht="25.5" x14ac:dyDescent="0.2">
      <c r="B64" s="58" t="s">
        <v>165</v>
      </c>
      <c r="C64" s="58"/>
      <c r="D64" s="58" t="s">
        <v>166</v>
      </c>
      <c r="E64" s="58" t="s">
        <v>167</v>
      </c>
      <c r="F64" s="58">
        <v>5</v>
      </c>
      <c r="G64" s="58">
        <v>11</v>
      </c>
      <c r="H64" s="58" t="s">
        <v>32</v>
      </c>
      <c r="I64" s="58" t="s">
        <v>32</v>
      </c>
      <c r="J64" s="58" t="s">
        <v>33</v>
      </c>
    </row>
    <row r="65" spans="2:10" x14ac:dyDescent="0.2">
      <c r="B65" s="58" t="s">
        <v>168</v>
      </c>
      <c r="C65" s="58"/>
      <c r="D65" s="58" t="s">
        <v>169</v>
      </c>
      <c r="E65" s="58" t="s">
        <v>167</v>
      </c>
      <c r="F65" s="58">
        <v>7</v>
      </c>
      <c r="G65" s="58">
        <v>10</v>
      </c>
      <c r="H65" s="58" t="s">
        <v>32</v>
      </c>
      <c r="I65" s="58" t="s">
        <v>32</v>
      </c>
      <c r="J65" s="58" t="s">
        <v>33</v>
      </c>
    </row>
    <row r="66" spans="2:10" x14ac:dyDescent="0.2">
      <c r="B66" s="58" t="s">
        <v>170</v>
      </c>
      <c r="C66" s="58"/>
      <c r="D66" s="58" t="s">
        <v>171</v>
      </c>
      <c r="E66" s="58" t="s">
        <v>167</v>
      </c>
      <c r="F66" s="58">
        <v>7</v>
      </c>
      <c r="G66" s="58">
        <v>12</v>
      </c>
      <c r="H66" s="58" t="s">
        <v>32</v>
      </c>
      <c r="I66" s="58" t="s">
        <v>32</v>
      </c>
      <c r="J66" s="58" t="s">
        <v>33</v>
      </c>
    </row>
    <row r="67" spans="2:10" x14ac:dyDescent="0.2">
      <c r="B67" s="58" t="s">
        <v>172</v>
      </c>
      <c r="C67" s="58"/>
      <c r="D67" s="58" t="s">
        <v>173</v>
      </c>
      <c r="E67" s="58" t="s">
        <v>167</v>
      </c>
      <c r="F67" s="58">
        <v>7</v>
      </c>
      <c r="G67" s="58">
        <v>8</v>
      </c>
      <c r="H67" s="58" t="s">
        <v>32</v>
      </c>
      <c r="I67" s="58" t="s">
        <v>32</v>
      </c>
      <c r="J67" s="58" t="s">
        <v>33</v>
      </c>
    </row>
    <row r="68" spans="2:10" x14ac:dyDescent="0.2">
      <c r="B68" s="58" t="s">
        <v>174</v>
      </c>
      <c r="C68" s="58"/>
      <c r="D68" s="58" t="s">
        <v>175</v>
      </c>
      <c r="E68" s="58" t="s">
        <v>167</v>
      </c>
      <c r="F68" s="58">
        <v>7</v>
      </c>
      <c r="G68" s="58">
        <v>9</v>
      </c>
      <c r="H68" s="58" t="s">
        <v>32</v>
      </c>
      <c r="I68" s="58" t="s">
        <v>32</v>
      </c>
      <c r="J68" s="58" t="s">
        <v>33</v>
      </c>
    </row>
    <row r="69" spans="2:10" x14ac:dyDescent="0.2">
      <c r="B69" s="58" t="s">
        <v>176</v>
      </c>
      <c r="C69" s="58"/>
      <c r="D69" s="58" t="s">
        <v>177</v>
      </c>
      <c r="E69" s="58" t="s">
        <v>167</v>
      </c>
      <c r="F69" s="58">
        <v>5</v>
      </c>
      <c r="G69" s="58">
        <v>5</v>
      </c>
      <c r="H69" s="58" t="s">
        <v>32</v>
      </c>
      <c r="I69" s="58" t="s">
        <v>32</v>
      </c>
      <c r="J69" s="58" t="s">
        <v>33</v>
      </c>
    </row>
    <row r="70" spans="2:10" x14ac:dyDescent="0.2">
      <c r="B70" s="58" t="s">
        <v>178</v>
      </c>
      <c r="C70" s="58"/>
      <c r="D70" s="58" t="s">
        <v>179</v>
      </c>
      <c r="E70" s="58" t="s">
        <v>167</v>
      </c>
      <c r="F70" s="58"/>
      <c r="G70" s="58"/>
      <c r="H70" s="58" t="s">
        <v>33</v>
      </c>
      <c r="I70" s="58" t="s">
        <v>74</v>
      </c>
      <c r="J70" s="58" t="s">
        <v>33</v>
      </c>
    </row>
    <row r="71" spans="2:10" x14ac:dyDescent="0.2">
      <c r="B71" s="58" t="s">
        <v>180</v>
      </c>
      <c r="C71" s="58"/>
      <c r="D71" s="58" t="s">
        <v>181</v>
      </c>
      <c r="E71" s="58" t="s">
        <v>167</v>
      </c>
      <c r="F71" s="58"/>
      <c r="G71" s="58"/>
      <c r="H71" s="58" t="s">
        <v>33</v>
      </c>
      <c r="I71" s="58" t="s">
        <v>33</v>
      </c>
      <c r="J71" s="58" t="s">
        <v>33</v>
      </c>
    </row>
    <row r="72" spans="2:10" x14ac:dyDescent="0.2">
      <c r="B72" s="58" t="s">
        <v>182</v>
      </c>
      <c r="C72" s="58"/>
      <c r="D72" s="58" t="s">
        <v>183</v>
      </c>
      <c r="E72" s="58" t="s">
        <v>167</v>
      </c>
      <c r="F72" s="58"/>
      <c r="G72" s="58"/>
      <c r="H72" s="58" t="s">
        <v>33</v>
      </c>
      <c r="I72" s="58" t="s">
        <v>74</v>
      </c>
      <c r="J72" s="58" t="s">
        <v>33</v>
      </c>
    </row>
    <row r="73" spans="2:10" x14ac:dyDescent="0.2">
      <c r="B73" s="58" t="s">
        <v>184</v>
      </c>
      <c r="C73" s="58"/>
      <c r="D73" s="58" t="s">
        <v>185</v>
      </c>
      <c r="E73" s="58" t="s">
        <v>167</v>
      </c>
      <c r="F73" s="58"/>
      <c r="G73" s="58"/>
      <c r="H73" s="58" t="s">
        <v>33</v>
      </c>
      <c r="I73" s="58" t="s">
        <v>74</v>
      </c>
      <c r="J73" s="58" t="s">
        <v>33</v>
      </c>
    </row>
    <row r="74" spans="2:10" x14ac:dyDescent="0.2">
      <c r="B74" s="58" t="s">
        <v>186</v>
      </c>
      <c r="C74" s="58"/>
      <c r="D74" s="58" t="s">
        <v>187</v>
      </c>
      <c r="E74" s="58" t="s">
        <v>167</v>
      </c>
      <c r="F74" s="58"/>
      <c r="G74" s="58"/>
      <c r="H74" s="58" t="s">
        <v>33</v>
      </c>
      <c r="I74" s="58" t="s">
        <v>74</v>
      </c>
      <c r="J74" s="58" t="s">
        <v>33</v>
      </c>
    </row>
    <row r="75" spans="2:10" x14ac:dyDescent="0.2">
      <c r="B75" s="58" t="s">
        <v>188</v>
      </c>
      <c r="C75" s="58"/>
      <c r="D75" s="58" t="s">
        <v>189</v>
      </c>
      <c r="E75" s="58" t="s">
        <v>167</v>
      </c>
      <c r="F75" s="58"/>
      <c r="G75" s="58"/>
      <c r="H75" s="58" t="s">
        <v>33</v>
      </c>
      <c r="I75" s="58" t="s">
        <v>74</v>
      </c>
      <c r="J75" s="58" t="s">
        <v>33</v>
      </c>
    </row>
    <row r="76" spans="2:10" x14ac:dyDescent="0.2">
      <c r="B76" s="58" t="s">
        <v>190</v>
      </c>
      <c r="C76" s="58"/>
      <c r="D76" s="58" t="s">
        <v>191</v>
      </c>
      <c r="E76" s="58" t="s">
        <v>167</v>
      </c>
      <c r="F76" s="58"/>
      <c r="G76" s="58"/>
      <c r="H76" s="58" t="s">
        <v>33</v>
      </c>
      <c r="I76" s="58" t="s">
        <v>74</v>
      </c>
      <c r="J76" s="58" t="s">
        <v>33</v>
      </c>
    </row>
    <row r="77" spans="2:10" x14ac:dyDescent="0.2">
      <c r="B77" s="58" t="s">
        <v>192</v>
      </c>
      <c r="C77" s="58"/>
      <c r="D77" s="58" t="s">
        <v>193</v>
      </c>
      <c r="E77" s="58" t="s">
        <v>167</v>
      </c>
      <c r="F77" s="58"/>
      <c r="G77" s="58"/>
      <c r="H77" s="58" t="s">
        <v>33</v>
      </c>
      <c r="I77" s="58" t="s">
        <v>74</v>
      </c>
      <c r="J77" s="58" t="s">
        <v>33</v>
      </c>
    </row>
    <row r="78" spans="2:10" x14ac:dyDescent="0.2">
      <c r="B78" s="58" t="s">
        <v>194</v>
      </c>
      <c r="C78" s="58"/>
      <c r="D78" s="58" t="s">
        <v>195</v>
      </c>
      <c r="E78" s="58" t="s">
        <v>167</v>
      </c>
      <c r="F78" s="58"/>
      <c r="G78" s="58"/>
      <c r="H78" s="58" t="s">
        <v>33</v>
      </c>
      <c r="I78" s="58" t="s">
        <v>74</v>
      </c>
      <c r="J78" s="58" t="s">
        <v>33</v>
      </c>
    </row>
    <row r="79" spans="2:10" x14ac:dyDescent="0.2">
      <c r="B79" s="58" t="s">
        <v>196</v>
      </c>
      <c r="C79" s="58"/>
      <c r="D79" s="58" t="s">
        <v>197</v>
      </c>
      <c r="E79" s="58" t="s">
        <v>167</v>
      </c>
      <c r="F79" s="58">
        <v>2</v>
      </c>
      <c r="G79" s="58">
        <v>8</v>
      </c>
      <c r="H79" s="58" t="s">
        <v>32</v>
      </c>
      <c r="I79" s="58" t="s">
        <v>32</v>
      </c>
      <c r="J79" s="58" t="s">
        <v>33</v>
      </c>
    </row>
    <row r="80" spans="2:10" x14ac:dyDescent="0.2">
      <c r="B80" s="58" t="s">
        <v>198</v>
      </c>
      <c r="C80" s="58"/>
      <c r="D80" s="58" t="s">
        <v>199</v>
      </c>
      <c r="E80" s="58" t="s">
        <v>167</v>
      </c>
      <c r="F80" s="58">
        <v>2</v>
      </c>
      <c r="G80" s="58">
        <v>8</v>
      </c>
      <c r="H80" s="58" t="s">
        <v>32</v>
      </c>
      <c r="I80" s="58" t="s">
        <v>32</v>
      </c>
      <c r="J80" s="58" t="s">
        <v>33</v>
      </c>
    </row>
    <row r="81" spans="2:10" x14ac:dyDescent="0.2">
      <c r="B81" s="58" t="s">
        <v>200</v>
      </c>
      <c r="C81" s="58"/>
      <c r="D81" s="58" t="s">
        <v>201</v>
      </c>
      <c r="E81" s="58" t="s">
        <v>167</v>
      </c>
      <c r="F81" s="58"/>
      <c r="G81" s="58"/>
      <c r="H81" s="58" t="s">
        <v>33</v>
      </c>
      <c r="I81" s="58" t="s">
        <v>74</v>
      </c>
      <c r="J81" s="58" t="s">
        <v>33</v>
      </c>
    </row>
    <row r="82" spans="2:10" x14ac:dyDescent="0.2">
      <c r="B82" s="58" t="s">
        <v>202</v>
      </c>
      <c r="C82" s="58"/>
      <c r="D82" s="58" t="s">
        <v>203</v>
      </c>
      <c r="E82" s="58" t="s">
        <v>167</v>
      </c>
      <c r="F82" s="58"/>
      <c r="G82" s="58"/>
      <c r="H82" s="58" t="s">
        <v>33</v>
      </c>
      <c r="I82" s="58" t="s">
        <v>74</v>
      </c>
      <c r="J82" s="58" t="s">
        <v>33</v>
      </c>
    </row>
    <row r="83" spans="2:10" x14ac:dyDescent="0.2">
      <c r="B83" s="58" t="s">
        <v>204</v>
      </c>
      <c r="C83" s="58"/>
      <c r="D83" s="58" t="s">
        <v>205</v>
      </c>
      <c r="E83" s="58" t="s">
        <v>167</v>
      </c>
      <c r="F83" s="58"/>
      <c r="G83" s="58"/>
      <c r="H83" s="58" t="s">
        <v>33</v>
      </c>
      <c r="I83" s="58" t="s">
        <v>74</v>
      </c>
      <c r="J83" s="58" t="s">
        <v>33</v>
      </c>
    </row>
    <row r="84" spans="2:10" x14ac:dyDescent="0.2">
      <c r="B84" s="58" t="s">
        <v>206</v>
      </c>
      <c r="C84" s="58"/>
      <c r="D84" s="58" t="s">
        <v>207</v>
      </c>
      <c r="E84" s="58" t="s">
        <v>167</v>
      </c>
      <c r="F84" s="58"/>
      <c r="G84" s="58"/>
      <c r="H84" s="58" t="s">
        <v>33</v>
      </c>
      <c r="I84" s="58" t="s">
        <v>74</v>
      </c>
      <c r="J84" s="58" t="s">
        <v>33</v>
      </c>
    </row>
    <row r="85" spans="2:10" x14ac:dyDescent="0.2">
      <c r="B85" s="58" t="s">
        <v>208</v>
      </c>
      <c r="C85" s="58"/>
      <c r="D85" s="58" t="s">
        <v>209</v>
      </c>
      <c r="E85" s="58" t="s">
        <v>167</v>
      </c>
      <c r="F85" s="58"/>
      <c r="G85" s="58"/>
      <c r="H85" s="58" t="s">
        <v>33</v>
      </c>
      <c r="I85" s="58" t="s">
        <v>74</v>
      </c>
      <c r="J85" s="58" t="s">
        <v>33</v>
      </c>
    </row>
    <row r="86" spans="2:10" x14ac:dyDescent="0.2">
      <c r="B86" s="58" t="s">
        <v>210</v>
      </c>
      <c r="C86" s="58"/>
      <c r="D86" s="58" t="s">
        <v>211</v>
      </c>
      <c r="E86" s="58" t="s">
        <v>167</v>
      </c>
      <c r="F86" s="58"/>
      <c r="G86" s="58"/>
      <c r="H86" s="58" t="s">
        <v>33</v>
      </c>
      <c r="I86" s="58" t="s">
        <v>74</v>
      </c>
      <c r="J86" s="58" t="s">
        <v>33</v>
      </c>
    </row>
    <row r="87" spans="2:10" x14ac:dyDescent="0.2">
      <c r="B87" s="58" t="s">
        <v>212</v>
      </c>
      <c r="C87" s="58"/>
      <c r="D87" s="58" t="s">
        <v>213</v>
      </c>
      <c r="E87" s="58" t="s">
        <v>167</v>
      </c>
      <c r="F87" s="58"/>
      <c r="G87" s="58"/>
      <c r="H87" s="58" t="s">
        <v>33</v>
      </c>
      <c r="I87" s="58" t="s">
        <v>74</v>
      </c>
      <c r="J87" s="58" t="s">
        <v>33</v>
      </c>
    </row>
    <row r="88" spans="2:10" x14ac:dyDescent="0.2">
      <c r="B88" s="58" t="s">
        <v>214</v>
      </c>
      <c r="C88" s="58"/>
      <c r="D88" s="58" t="s">
        <v>215</v>
      </c>
      <c r="E88" s="58" t="s">
        <v>167</v>
      </c>
      <c r="F88" s="58"/>
      <c r="G88" s="58"/>
      <c r="H88" s="58" t="s">
        <v>33</v>
      </c>
      <c r="I88" s="58" t="s">
        <v>74</v>
      </c>
      <c r="J88" s="58" t="s">
        <v>33</v>
      </c>
    </row>
    <row r="89" spans="2:10" x14ac:dyDescent="0.2">
      <c r="B89" s="58" t="s">
        <v>216</v>
      </c>
      <c r="C89" s="58"/>
      <c r="D89" s="58" t="s">
        <v>217</v>
      </c>
      <c r="E89" s="58" t="s">
        <v>167</v>
      </c>
      <c r="F89" s="58"/>
      <c r="G89" s="58"/>
      <c r="H89" s="58" t="s">
        <v>33</v>
      </c>
      <c r="I89" s="58" t="s">
        <v>74</v>
      </c>
      <c r="J89" s="58" t="s">
        <v>33</v>
      </c>
    </row>
    <row r="90" spans="2:10" x14ac:dyDescent="0.2">
      <c r="B90" s="58" t="s">
        <v>218</v>
      </c>
      <c r="C90" s="58"/>
      <c r="D90" s="58" t="s">
        <v>219</v>
      </c>
      <c r="E90" s="58" t="s">
        <v>167</v>
      </c>
      <c r="F90" s="58"/>
      <c r="G90" s="58"/>
      <c r="H90" s="58" t="s">
        <v>33</v>
      </c>
      <c r="I90" s="58" t="s">
        <v>74</v>
      </c>
      <c r="J90" s="58" t="s">
        <v>33</v>
      </c>
    </row>
    <row r="91" spans="2:10" x14ac:dyDescent="0.2">
      <c r="B91" s="58" t="s">
        <v>220</v>
      </c>
      <c r="C91" s="58"/>
      <c r="D91" s="58" t="s">
        <v>221</v>
      </c>
      <c r="E91" s="58" t="s">
        <v>167</v>
      </c>
      <c r="F91" s="58"/>
      <c r="G91" s="58"/>
      <c r="H91" s="58" t="s">
        <v>33</v>
      </c>
      <c r="I91" s="58" t="s">
        <v>74</v>
      </c>
      <c r="J91" s="58" t="s">
        <v>33</v>
      </c>
    </row>
    <row r="92" spans="2:10" x14ac:dyDescent="0.2">
      <c r="B92" s="58" t="s">
        <v>222</v>
      </c>
      <c r="C92" s="58"/>
      <c r="D92" s="58" t="s">
        <v>223</v>
      </c>
      <c r="E92" s="58" t="s">
        <v>167</v>
      </c>
      <c r="F92" s="58"/>
      <c r="G92" s="58"/>
      <c r="H92" s="58" t="s">
        <v>33</v>
      </c>
      <c r="I92" s="58" t="s">
        <v>74</v>
      </c>
      <c r="J92" s="58" t="s">
        <v>33</v>
      </c>
    </row>
    <row r="93" spans="2:10" x14ac:dyDescent="0.2">
      <c r="B93" s="58" t="s">
        <v>224</v>
      </c>
      <c r="C93" s="58"/>
      <c r="D93" s="58" t="s">
        <v>225</v>
      </c>
      <c r="E93" s="58" t="s">
        <v>167</v>
      </c>
      <c r="F93" s="58"/>
      <c r="G93" s="58"/>
      <c r="H93" s="58" t="s">
        <v>33</v>
      </c>
      <c r="I93" s="58" t="s">
        <v>74</v>
      </c>
      <c r="J93" s="58" t="s">
        <v>33</v>
      </c>
    </row>
    <row r="94" spans="2:10" x14ac:dyDescent="0.2">
      <c r="B94" s="58" t="s">
        <v>226</v>
      </c>
      <c r="C94" s="58"/>
      <c r="D94" s="58" t="s">
        <v>227</v>
      </c>
      <c r="E94" s="58" t="s">
        <v>167</v>
      </c>
      <c r="F94" s="58"/>
      <c r="G94" s="58"/>
      <c r="H94" s="58" t="s">
        <v>33</v>
      </c>
      <c r="I94" s="58" t="s">
        <v>74</v>
      </c>
      <c r="J94" s="58" t="s">
        <v>33</v>
      </c>
    </row>
    <row r="95" spans="2:10" x14ac:dyDescent="0.2">
      <c r="B95" s="58" t="s">
        <v>228</v>
      </c>
      <c r="C95" s="58"/>
      <c r="D95" s="58" t="s">
        <v>229</v>
      </c>
      <c r="E95" s="58" t="s">
        <v>167</v>
      </c>
      <c r="F95" s="58"/>
      <c r="G95" s="58"/>
      <c r="H95" s="58" t="s">
        <v>33</v>
      </c>
      <c r="I95" s="58" t="s">
        <v>74</v>
      </c>
      <c r="J95" s="58" t="s">
        <v>33</v>
      </c>
    </row>
    <row r="96" spans="2:10" ht="20.25" customHeight="1" x14ac:dyDescent="0.2">
      <c r="B96" s="58" t="s">
        <v>230</v>
      </c>
      <c r="C96" s="58"/>
      <c r="D96" s="58" t="s">
        <v>231</v>
      </c>
      <c r="E96" s="58" t="s">
        <v>167</v>
      </c>
      <c r="F96" s="58"/>
      <c r="G96" s="58"/>
      <c r="H96" s="58" t="s">
        <v>33</v>
      </c>
      <c r="I96" s="58" t="s">
        <v>74</v>
      </c>
      <c r="J96" s="58" t="s">
        <v>33</v>
      </c>
    </row>
    <row r="97" spans="2:10" x14ac:dyDescent="0.2">
      <c r="B97" s="58" t="s">
        <v>232</v>
      </c>
      <c r="C97" s="58"/>
      <c r="D97" s="58" t="s">
        <v>233</v>
      </c>
      <c r="E97" s="58" t="s">
        <v>167</v>
      </c>
      <c r="F97" s="58"/>
      <c r="G97" s="58"/>
      <c r="H97" s="58" t="s">
        <v>33</v>
      </c>
      <c r="I97" s="58" t="s">
        <v>74</v>
      </c>
      <c r="J97" s="58" t="s">
        <v>33</v>
      </c>
    </row>
    <row r="98" spans="2:10" x14ac:dyDescent="0.2">
      <c r="B98" s="58" t="s">
        <v>234</v>
      </c>
      <c r="C98" s="58"/>
      <c r="D98" s="58" t="s">
        <v>235</v>
      </c>
      <c r="E98" s="58" t="s">
        <v>167</v>
      </c>
      <c r="F98" s="58"/>
      <c r="G98" s="58"/>
      <c r="H98" s="58" t="s">
        <v>33</v>
      </c>
      <c r="I98" s="58" t="s">
        <v>74</v>
      </c>
      <c r="J98" s="58" t="s">
        <v>33</v>
      </c>
    </row>
    <row r="99" spans="2:10" x14ac:dyDescent="0.2">
      <c r="B99" s="58" t="s">
        <v>236</v>
      </c>
      <c r="C99" s="58"/>
      <c r="D99" s="58" t="s">
        <v>237</v>
      </c>
      <c r="E99" s="58" t="s">
        <v>167</v>
      </c>
      <c r="F99" s="58"/>
      <c r="G99" s="58"/>
      <c r="H99" s="58" t="s">
        <v>33</v>
      </c>
      <c r="I99" s="58" t="s">
        <v>74</v>
      </c>
      <c r="J99" s="58" t="s">
        <v>33</v>
      </c>
    </row>
    <row r="100" spans="2:10" x14ac:dyDescent="0.2">
      <c r="B100" s="58" t="s">
        <v>238</v>
      </c>
      <c r="C100" s="58"/>
      <c r="D100" s="58" t="s">
        <v>239</v>
      </c>
      <c r="E100" s="58" t="s">
        <v>167</v>
      </c>
      <c r="F100" s="58"/>
      <c r="G100" s="58"/>
      <c r="H100" s="58" t="s">
        <v>33</v>
      </c>
      <c r="I100" s="58" t="s">
        <v>74</v>
      </c>
      <c r="J100" s="58" t="s">
        <v>33</v>
      </c>
    </row>
    <row r="101" spans="2:10" x14ac:dyDescent="0.2">
      <c r="B101" s="58" t="s">
        <v>240</v>
      </c>
      <c r="C101" s="58"/>
      <c r="D101" s="58" t="s">
        <v>241</v>
      </c>
      <c r="E101" s="58" t="s">
        <v>167</v>
      </c>
      <c r="F101" s="58"/>
      <c r="G101" s="58"/>
      <c r="H101" s="58" t="s">
        <v>33</v>
      </c>
      <c r="I101" s="58" t="s">
        <v>74</v>
      </c>
      <c r="J101" s="58" t="s">
        <v>33</v>
      </c>
    </row>
    <row r="102" spans="2:10" x14ac:dyDescent="0.2">
      <c r="B102" s="58" t="s">
        <v>242</v>
      </c>
      <c r="C102" s="58"/>
      <c r="D102" s="58" t="s">
        <v>243</v>
      </c>
      <c r="E102" s="58" t="s">
        <v>167</v>
      </c>
      <c r="F102" s="58"/>
      <c r="G102" s="58"/>
      <c r="H102" s="58" t="s">
        <v>33</v>
      </c>
      <c r="I102" s="58" t="s">
        <v>74</v>
      </c>
      <c r="J102" s="58" t="s">
        <v>33</v>
      </c>
    </row>
    <row r="103" spans="2:10" x14ac:dyDescent="0.2">
      <c r="B103" s="58" t="s">
        <v>244</v>
      </c>
      <c r="C103" s="58"/>
      <c r="D103" s="58" t="s">
        <v>245</v>
      </c>
      <c r="E103" s="58" t="s">
        <v>167</v>
      </c>
      <c r="F103" s="58">
        <v>8</v>
      </c>
      <c r="G103" s="58">
        <v>7</v>
      </c>
      <c r="H103" s="58" t="s">
        <v>32</v>
      </c>
      <c r="I103" s="58" t="s">
        <v>32</v>
      </c>
      <c r="J103" s="58" t="s">
        <v>33</v>
      </c>
    </row>
    <row r="104" spans="2:10" x14ac:dyDescent="0.2">
      <c r="B104" s="58" t="s">
        <v>246</v>
      </c>
      <c r="C104" s="58"/>
      <c r="D104" s="58" t="s">
        <v>247</v>
      </c>
      <c r="E104" s="58" t="s">
        <v>167</v>
      </c>
      <c r="F104" s="58"/>
      <c r="G104" s="58"/>
      <c r="H104" s="58" t="s">
        <v>32</v>
      </c>
      <c r="I104" s="58" t="s">
        <v>32</v>
      </c>
      <c r="J104" s="58" t="s">
        <v>33</v>
      </c>
    </row>
    <row r="105" spans="2:10" x14ac:dyDescent="0.2">
      <c r="B105" s="58" t="s">
        <v>248</v>
      </c>
      <c r="C105" s="58"/>
      <c r="D105" s="58" t="s">
        <v>249</v>
      </c>
      <c r="E105" s="58" t="s">
        <v>167</v>
      </c>
      <c r="F105" s="58"/>
      <c r="G105" s="58"/>
      <c r="H105" s="58" t="s">
        <v>32</v>
      </c>
      <c r="I105" s="58" t="s">
        <v>32</v>
      </c>
      <c r="J105" s="58" t="s">
        <v>33</v>
      </c>
    </row>
    <row r="106" spans="2:10" x14ac:dyDescent="0.2">
      <c r="B106" s="58" t="s">
        <v>250</v>
      </c>
      <c r="C106" s="58"/>
      <c r="D106" s="58" t="s">
        <v>251</v>
      </c>
      <c r="E106" s="58" t="s">
        <v>167</v>
      </c>
      <c r="F106" s="58">
        <v>0</v>
      </c>
      <c r="G106" s="58">
        <v>39</v>
      </c>
      <c r="H106" s="58" t="s">
        <v>32</v>
      </c>
      <c r="I106" s="58" t="s">
        <v>32</v>
      </c>
      <c r="J106" s="58" t="s">
        <v>33</v>
      </c>
    </row>
    <row r="107" spans="2:10" x14ac:dyDescent="0.2">
      <c r="B107" s="58" t="s">
        <v>252</v>
      </c>
      <c r="C107" s="58"/>
      <c r="D107" s="58" t="s">
        <v>253</v>
      </c>
      <c r="E107" s="58" t="s">
        <v>167</v>
      </c>
      <c r="F107" s="58"/>
      <c r="G107" s="58"/>
      <c r="H107" s="58" t="s">
        <v>33</v>
      </c>
      <c r="I107" s="58" t="s">
        <v>74</v>
      </c>
      <c r="J107" s="58" t="s">
        <v>33</v>
      </c>
    </row>
    <row r="108" spans="2:10" x14ac:dyDescent="0.2">
      <c r="B108" s="58" t="s">
        <v>254</v>
      </c>
      <c r="C108" s="58"/>
      <c r="D108" s="58" t="s">
        <v>255</v>
      </c>
      <c r="E108" s="58" t="s">
        <v>167</v>
      </c>
      <c r="F108" s="58">
        <v>3</v>
      </c>
      <c r="G108" s="58">
        <v>115</v>
      </c>
      <c r="H108" s="58" t="s">
        <v>32</v>
      </c>
      <c r="I108" s="58" t="s">
        <v>32</v>
      </c>
      <c r="J108" s="58" t="s">
        <v>33</v>
      </c>
    </row>
    <row r="109" spans="2:10" x14ac:dyDescent="0.2">
      <c r="B109" s="58" t="s">
        <v>256</v>
      </c>
      <c r="C109" s="58"/>
      <c r="D109" s="58" t="s">
        <v>257</v>
      </c>
      <c r="E109" s="58" t="s">
        <v>167</v>
      </c>
      <c r="F109" s="58"/>
      <c r="G109" s="58"/>
      <c r="H109" s="58" t="s">
        <v>33</v>
      </c>
      <c r="I109" s="58" t="s">
        <v>74</v>
      </c>
      <c r="J109" s="58" t="s">
        <v>33</v>
      </c>
    </row>
    <row r="110" spans="2:10" x14ac:dyDescent="0.2">
      <c r="B110" s="58" t="s">
        <v>258</v>
      </c>
      <c r="C110" s="58"/>
      <c r="D110" s="58" t="s">
        <v>259</v>
      </c>
      <c r="E110" s="58" t="s">
        <v>167</v>
      </c>
      <c r="F110" s="58"/>
      <c r="G110" s="58"/>
      <c r="H110" s="58" t="s">
        <v>33</v>
      </c>
      <c r="I110" s="58" t="s">
        <v>74</v>
      </c>
      <c r="J110" s="58" t="s">
        <v>33</v>
      </c>
    </row>
    <row r="111" spans="2:10" ht="15" customHeight="1" x14ac:dyDescent="0.2">
      <c r="B111" s="58" t="s">
        <v>260</v>
      </c>
      <c r="C111" s="58"/>
      <c r="D111" s="58" t="s">
        <v>261</v>
      </c>
      <c r="E111" s="58" t="s">
        <v>167</v>
      </c>
      <c r="F111" s="58"/>
      <c r="G111" s="58"/>
      <c r="H111" s="58" t="s">
        <v>33</v>
      </c>
      <c r="I111" s="58" t="s">
        <v>74</v>
      </c>
      <c r="J111" s="58" t="s">
        <v>33</v>
      </c>
    </row>
    <row r="112" spans="2:10" x14ac:dyDescent="0.2">
      <c r="B112" s="58" t="s">
        <v>262</v>
      </c>
      <c r="C112" s="58"/>
      <c r="D112" s="58" t="s">
        <v>263</v>
      </c>
      <c r="E112" s="58" t="s">
        <v>167</v>
      </c>
      <c r="F112" s="58">
        <v>0</v>
      </c>
      <c r="G112" s="58">
        <v>17</v>
      </c>
      <c r="H112" s="58" t="s">
        <v>32</v>
      </c>
      <c r="I112" s="58" t="s">
        <v>32</v>
      </c>
      <c r="J112" s="58" t="s">
        <v>33</v>
      </c>
    </row>
    <row r="113" spans="2:10" x14ac:dyDescent="0.2">
      <c r="B113" s="58" t="s">
        <v>264</v>
      </c>
      <c r="C113" s="58"/>
      <c r="D113" s="58" t="s">
        <v>265</v>
      </c>
      <c r="E113" s="58" t="s">
        <v>167</v>
      </c>
      <c r="F113" s="58" t="s">
        <v>95</v>
      </c>
      <c r="G113" s="58">
        <v>12</v>
      </c>
      <c r="H113" s="58" t="s">
        <v>32</v>
      </c>
      <c r="I113" s="58" t="s">
        <v>32</v>
      </c>
      <c r="J113" s="58" t="s">
        <v>33</v>
      </c>
    </row>
    <row r="114" spans="2:10" x14ac:dyDescent="0.2">
      <c r="B114" s="58" t="s">
        <v>266</v>
      </c>
      <c r="C114" s="58"/>
      <c r="D114" s="58" t="s">
        <v>267</v>
      </c>
      <c r="E114" s="58" t="s">
        <v>167</v>
      </c>
      <c r="F114" s="58"/>
      <c r="G114" s="58"/>
      <c r="H114" s="58" t="s">
        <v>33</v>
      </c>
      <c r="I114" s="58" t="s">
        <v>74</v>
      </c>
      <c r="J114" s="58" t="s">
        <v>33</v>
      </c>
    </row>
    <row r="115" spans="2:10" x14ac:dyDescent="0.2">
      <c r="B115" s="58" t="s">
        <v>268</v>
      </c>
      <c r="C115" s="58"/>
      <c r="D115" s="58" t="s">
        <v>269</v>
      </c>
      <c r="E115" s="58" t="s">
        <v>167</v>
      </c>
      <c r="F115" s="58"/>
      <c r="G115" s="58"/>
      <c r="H115" s="58" t="s">
        <v>33</v>
      </c>
      <c r="I115" s="58" t="s">
        <v>74</v>
      </c>
      <c r="J115" s="58" t="s">
        <v>33</v>
      </c>
    </row>
    <row r="116" spans="2:10" x14ac:dyDescent="0.2">
      <c r="B116" s="58" t="s">
        <v>270</v>
      </c>
      <c r="C116" s="58"/>
      <c r="D116" s="58" t="s">
        <v>271</v>
      </c>
      <c r="E116" s="58" t="s">
        <v>167</v>
      </c>
      <c r="F116" s="58"/>
      <c r="G116" s="58"/>
      <c r="H116" s="58" t="s">
        <v>33</v>
      </c>
      <c r="I116" s="58" t="s">
        <v>74</v>
      </c>
      <c r="J116" s="58" t="s">
        <v>33</v>
      </c>
    </row>
    <row r="117" spans="2:10" x14ac:dyDescent="0.2">
      <c r="B117" s="58" t="s">
        <v>272</v>
      </c>
      <c r="C117" s="58"/>
      <c r="D117" s="58" t="s">
        <v>273</v>
      </c>
      <c r="E117" s="58" t="s">
        <v>167</v>
      </c>
      <c r="F117" s="58"/>
      <c r="G117" s="58"/>
      <c r="H117" s="58" t="s">
        <v>33</v>
      </c>
      <c r="I117" s="58" t="s">
        <v>74</v>
      </c>
      <c r="J117" s="58" t="s">
        <v>33</v>
      </c>
    </row>
    <row r="118" spans="2:10" x14ac:dyDescent="0.2">
      <c r="B118" s="58" t="s">
        <v>274</v>
      </c>
      <c r="C118" s="58"/>
      <c r="D118" s="58" t="s">
        <v>275</v>
      </c>
      <c r="E118" s="58" t="s">
        <v>167</v>
      </c>
      <c r="F118" s="58"/>
      <c r="G118" s="58"/>
      <c r="H118" s="58" t="s">
        <v>33</v>
      </c>
      <c r="I118" s="58" t="s">
        <v>74</v>
      </c>
      <c r="J118" s="58" t="s">
        <v>33</v>
      </c>
    </row>
    <row r="119" spans="2:10" x14ac:dyDescent="0.2">
      <c r="B119" s="58" t="s">
        <v>276</v>
      </c>
      <c r="C119" s="58"/>
      <c r="D119" s="58" t="s">
        <v>277</v>
      </c>
      <c r="E119" s="58" t="s">
        <v>167</v>
      </c>
      <c r="F119" s="58"/>
      <c r="G119" s="58"/>
      <c r="H119" s="58" t="s">
        <v>33</v>
      </c>
      <c r="I119" s="58" t="s">
        <v>74</v>
      </c>
      <c r="J119" s="58" t="s">
        <v>33</v>
      </c>
    </row>
    <row r="120" spans="2:10" x14ac:dyDescent="0.2">
      <c r="B120" s="58" t="s">
        <v>278</v>
      </c>
      <c r="C120" s="58"/>
      <c r="D120" s="58" t="s">
        <v>279</v>
      </c>
      <c r="E120" s="58" t="s">
        <v>167</v>
      </c>
      <c r="F120" s="58"/>
      <c r="G120" s="58"/>
      <c r="H120" s="58" t="s">
        <v>33</v>
      </c>
      <c r="I120" s="58" t="s">
        <v>74</v>
      </c>
      <c r="J120" s="58" t="s">
        <v>33</v>
      </c>
    </row>
    <row r="121" spans="2:10" x14ac:dyDescent="0.2">
      <c r="B121" s="58" t="s">
        <v>280</v>
      </c>
      <c r="C121" s="58"/>
      <c r="D121" s="58" t="s">
        <v>281</v>
      </c>
      <c r="E121" s="58" t="s">
        <v>167</v>
      </c>
      <c r="F121" s="58"/>
      <c r="G121" s="58"/>
      <c r="H121" s="58" t="s">
        <v>32</v>
      </c>
      <c r="I121" s="58" t="s">
        <v>32</v>
      </c>
      <c r="J121" s="58" t="s">
        <v>33</v>
      </c>
    </row>
    <row r="122" spans="2:10" ht="15" customHeight="1" x14ac:dyDescent="0.2">
      <c r="B122" s="58" t="s">
        <v>282</v>
      </c>
      <c r="C122" s="58"/>
      <c r="D122" s="58" t="s">
        <v>283</v>
      </c>
      <c r="E122" s="58" t="s">
        <v>167</v>
      </c>
      <c r="F122" s="58"/>
      <c r="G122" s="58"/>
      <c r="H122" s="58" t="s">
        <v>32</v>
      </c>
      <c r="I122" s="58" t="s">
        <v>32</v>
      </c>
      <c r="J122" s="58" t="s">
        <v>33</v>
      </c>
    </row>
    <row r="123" spans="2:10" x14ac:dyDescent="0.2">
      <c r="B123" s="58" t="s">
        <v>284</v>
      </c>
      <c r="C123" s="58"/>
      <c r="D123" s="58" t="s">
        <v>285</v>
      </c>
      <c r="E123" s="58" t="s">
        <v>167</v>
      </c>
      <c r="F123" s="58"/>
      <c r="G123" s="58"/>
      <c r="H123" s="58" t="s">
        <v>32</v>
      </c>
      <c r="I123" s="58" t="s">
        <v>32</v>
      </c>
      <c r="J123" s="58" t="s">
        <v>33</v>
      </c>
    </row>
    <row r="124" spans="2:10" ht="15" customHeight="1" x14ac:dyDescent="0.2">
      <c r="B124" s="58" t="s">
        <v>286</v>
      </c>
      <c r="C124" s="58"/>
      <c r="D124" s="58" t="s">
        <v>287</v>
      </c>
      <c r="E124" s="58" t="s">
        <v>167</v>
      </c>
      <c r="F124" s="58"/>
      <c r="G124" s="58"/>
      <c r="H124" s="58" t="s">
        <v>32</v>
      </c>
      <c r="I124" s="58" t="s">
        <v>32</v>
      </c>
      <c r="J124" s="58" t="s">
        <v>33</v>
      </c>
    </row>
    <row r="125" spans="2:10" x14ac:dyDescent="0.2">
      <c r="B125" s="58" t="s">
        <v>288</v>
      </c>
      <c r="C125" s="58"/>
      <c r="D125" s="58" t="s">
        <v>289</v>
      </c>
      <c r="E125" s="58" t="s">
        <v>167</v>
      </c>
      <c r="F125" s="58" t="s">
        <v>67</v>
      </c>
      <c r="G125" s="58">
        <v>9</v>
      </c>
      <c r="H125" s="58" t="s">
        <v>32</v>
      </c>
      <c r="I125" s="58" t="s">
        <v>32</v>
      </c>
      <c r="J125" s="58" t="s">
        <v>33</v>
      </c>
    </row>
    <row r="126" spans="2:10" x14ac:dyDescent="0.2">
      <c r="B126" s="58" t="s">
        <v>290</v>
      </c>
      <c r="C126" s="58"/>
      <c r="D126" s="58" t="s">
        <v>291</v>
      </c>
      <c r="E126" s="58" t="s">
        <v>167</v>
      </c>
      <c r="F126" s="58"/>
      <c r="G126" s="58"/>
      <c r="H126" s="58" t="s">
        <v>33</v>
      </c>
      <c r="I126" s="58" t="s">
        <v>74</v>
      </c>
      <c r="J126" s="58" t="s">
        <v>33</v>
      </c>
    </row>
    <row r="127" spans="2:10" x14ac:dyDescent="0.2">
      <c r="B127" s="58" t="s">
        <v>292</v>
      </c>
      <c r="C127" s="58"/>
      <c r="D127" s="58" t="s">
        <v>293</v>
      </c>
      <c r="E127" s="58" t="s">
        <v>167</v>
      </c>
      <c r="F127" s="58">
        <v>0</v>
      </c>
      <c r="G127" s="58">
        <v>35</v>
      </c>
      <c r="H127" s="58" t="s">
        <v>32</v>
      </c>
      <c r="I127" s="58" t="s">
        <v>32</v>
      </c>
      <c r="J127" s="58" t="s">
        <v>33</v>
      </c>
    </row>
    <row r="128" spans="2:10" x14ac:dyDescent="0.2">
      <c r="B128" s="58" t="s">
        <v>294</v>
      </c>
      <c r="C128" s="58"/>
      <c r="D128" s="58" t="s">
        <v>295</v>
      </c>
      <c r="E128" s="58" t="s">
        <v>167</v>
      </c>
      <c r="F128" s="58">
        <v>0</v>
      </c>
      <c r="G128" s="58">
        <v>148</v>
      </c>
      <c r="H128" s="58" t="s">
        <v>32</v>
      </c>
      <c r="I128" s="58" t="s">
        <v>32</v>
      </c>
      <c r="J128" s="58" t="s">
        <v>33</v>
      </c>
    </row>
    <row r="129" spans="2:10" x14ac:dyDescent="0.2">
      <c r="B129" s="58" t="s">
        <v>296</v>
      </c>
      <c r="C129" s="58"/>
      <c r="D129" s="58" t="s">
        <v>297</v>
      </c>
      <c r="E129" s="58" t="s">
        <v>167</v>
      </c>
      <c r="F129" s="58">
        <v>0</v>
      </c>
      <c r="G129" s="58">
        <v>9</v>
      </c>
      <c r="H129" s="58" t="s">
        <v>32</v>
      </c>
      <c r="I129" s="58" t="s">
        <v>32</v>
      </c>
      <c r="J129" s="58" t="s">
        <v>33</v>
      </c>
    </row>
    <row r="130" spans="2:10" x14ac:dyDescent="0.2">
      <c r="B130" s="58" t="s">
        <v>298</v>
      </c>
      <c r="C130" s="58"/>
      <c r="D130" s="58" t="s">
        <v>299</v>
      </c>
      <c r="E130" s="58" t="s">
        <v>167</v>
      </c>
      <c r="F130" s="58"/>
      <c r="G130" s="58"/>
      <c r="H130" s="58" t="s">
        <v>33</v>
      </c>
      <c r="I130" s="58" t="s">
        <v>74</v>
      </c>
      <c r="J130" s="58" t="s">
        <v>33</v>
      </c>
    </row>
    <row r="131" spans="2:10" x14ac:dyDescent="0.2">
      <c r="B131" s="58" t="s">
        <v>300</v>
      </c>
      <c r="C131" s="58"/>
      <c r="D131" s="58" t="s">
        <v>301</v>
      </c>
      <c r="E131" s="58" t="s">
        <v>167</v>
      </c>
      <c r="F131" s="58"/>
      <c r="G131" s="58"/>
      <c r="H131" s="58" t="s">
        <v>33</v>
      </c>
      <c r="I131" s="58" t="s">
        <v>74</v>
      </c>
      <c r="J131" s="58" t="s">
        <v>33</v>
      </c>
    </row>
    <row r="132" spans="2:10" x14ac:dyDescent="0.2">
      <c r="B132" s="58" t="s">
        <v>302</v>
      </c>
      <c r="C132" s="58"/>
      <c r="D132" s="58" t="s">
        <v>303</v>
      </c>
      <c r="E132" s="58" t="s">
        <v>167</v>
      </c>
      <c r="F132" s="58" t="s">
        <v>67</v>
      </c>
      <c r="G132" s="58">
        <v>261</v>
      </c>
      <c r="H132" s="58" t="s">
        <v>32</v>
      </c>
      <c r="I132" s="58" t="s">
        <v>32</v>
      </c>
      <c r="J132" s="58" t="s">
        <v>33</v>
      </c>
    </row>
    <row r="133" spans="2:10" x14ac:dyDescent="0.2">
      <c r="B133" s="58" t="s">
        <v>304</v>
      </c>
      <c r="C133" s="58"/>
      <c r="D133" s="58" t="s">
        <v>305</v>
      </c>
      <c r="E133" s="58" t="s">
        <v>167</v>
      </c>
      <c r="F133" s="58" t="s">
        <v>95</v>
      </c>
      <c r="G133" s="58">
        <v>13</v>
      </c>
      <c r="H133" s="58" t="s">
        <v>32</v>
      </c>
      <c r="I133" s="58" t="s">
        <v>32</v>
      </c>
      <c r="J133" s="58" t="s">
        <v>33</v>
      </c>
    </row>
    <row r="134" spans="2:10" x14ac:dyDescent="0.2">
      <c r="B134" s="58" t="s">
        <v>306</v>
      </c>
      <c r="C134" s="58"/>
      <c r="D134" s="58" t="s">
        <v>307</v>
      </c>
      <c r="E134" s="58" t="s">
        <v>167</v>
      </c>
      <c r="F134" s="58"/>
      <c r="G134" s="58"/>
      <c r="H134" s="58" t="s">
        <v>32</v>
      </c>
      <c r="I134" s="58" t="s">
        <v>32</v>
      </c>
      <c r="J134" s="58" t="s">
        <v>33</v>
      </c>
    </row>
    <row r="135" spans="2:10" x14ac:dyDescent="0.2">
      <c r="B135" s="58" t="s">
        <v>308</v>
      </c>
      <c r="C135" s="58"/>
      <c r="D135" s="58" t="s">
        <v>309</v>
      </c>
      <c r="E135" s="58" t="s">
        <v>167</v>
      </c>
      <c r="F135" s="58"/>
      <c r="G135" s="58"/>
      <c r="H135" s="58" t="s">
        <v>32</v>
      </c>
      <c r="I135" s="58" t="s">
        <v>32</v>
      </c>
      <c r="J135" s="58" t="s">
        <v>33</v>
      </c>
    </row>
    <row r="136" spans="2:10" x14ac:dyDescent="0.2">
      <c r="B136" s="58" t="s">
        <v>310</v>
      </c>
      <c r="C136" s="58"/>
      <c r="D136" s="58" t="s">
        <v>311</v>
      </c>
      <c r="E136" s="58" t="s">
        <v>167</v>
      </c>
      <c r="F136" s="58"/>
      <c r="G136" s="58"/>
      <c r="H136" s="58" t="s">
        <v>32</v>
      </c>
      <c r="I136" s="58" t="s">
        <v>32</v>
      </c>
      <c r="J136" s="58" t="s">
        <v>33</v>
      </c>
    </row>
    <row r="137" spans="2:10" x14ac:dyDescent="0.2">
      <c r="B137" s="58" t="s">
        <v>312</v>
      </c>
      <c r="C137" s="58"/>
      <c r="D137" s="58" t="s">
        <v>313</v>
      </c>
      <c r="E137" s="58" t="s">
        <v>167</v>
      </c>
      <c r="F137" s="58"/>
      <c r="G137" s="58"/>
      <c r="H137" s="58" t="s">
        <v>32</v>
      </c>
      <c r="I137" s="58" t="s">
        <v>32</v>
      </c>
      <c r="J137" s="58" t="s">
        <v>33</v>
      </c>
    </row>
    <row r="138" spans="2:10" x14ac:dyDescent="0.2">
      <c r="B138" s="58" t="s">
        <v>314</v>
      </c>
      <c r="C138" s="58"/>
      <c r="D138" s="58" t="s">
        <v>315</v>
      </c>
      <c r="E138" s="58" t="s">
        <v>167</v>
      </c>
      <c r="F138" s="58">
        <v>4</v>
      </c>
      <c r="G138" s="58">
        <v>3</v>
      </c>
      <c r="H138" s="58" t="s">
        <v>32</v>
      </c>
      <c r="I138" s="58" t="s">
        <v>32</v>
      </c>
      <c r="J138" s="58" t="s">
        <v>33</v>
      </c>
    </row>
    <row r="139" spans="2:10" x14ac:dyDescent="0.2">
      <c r="B139" s="58" t="s">
        <v>316</v>
      </c>
      <c r="C139" s="58"/>
      <c r="D139" s="58" t="s">
        <v>317</v>
      </c>
      <c r="E139" s="58" t="s">
        <v>167</v>
      </c>
      <c r="F139" s="58">
        <v>0</v>
      </c>
      <c r="G139" s="58">
        <v>44</v>
      </c>
      <c r="H139" s="58" t="s">
        <v>32</v>
      </c>
      <c r="I139" s="58" t="s">
        <v>32</v>
      </c>
      <c r="J139" s="58" t="s">
        <v>33</v>
      </c>
    </row>
    <row r="140" spans="2:10" x14ac:dyDescent="0.2">
      <c r="B140" s="58" t="s">
        <v>318</v>
      </c>
      <c r="C140" s="58"/>
      <c r="D140" s="58" t="s">
        <v>319</v>
      </c>
      <c r="E140" s="58" t="s">
        <v>167</v>
      </c>
      <c r="F140" s="58"/>
      <c r="G140" s="58"/>
      <c r="H140" s="58" t="s">
        <v>33</v>
      </c>
      <c r="I140" s="58" t="s">
        <v>74</v>
      </c>
      <c r="J140" s="58" t="s">
        <v>33</v>
      </c>
    </row>
    <row r="141" spans="2:10" x14ac:dyDescent="0.2">
      <c r="B141" s="58" t="s">
        <v>320</v>
      </c>
      <c r="C141" s="58"/>
      <c r="D141" s="58" t="s">
        <v>321</v>
      </c>
      <c r="E141" s="58" t="s">
        <v>167</v>
      </c>
      <c r="F141" s="58">
        <v>0</v>
      </c>
      <c r="G141" s="58">
        <v>18</v>
      </c>
      <c r="H141" s="58" t="s">
        <v>32</v>
      </c>
      <c r="I141" s="58" t="s">
        <v>32</v>
      </c>
      <c r="J141" s="58" t="s">
        <v>33</v>
      </c>
    </row>
    <row r="142" spans="2:10" x14ac:dyDescent="0.2">
      <c r="B142" s="58" t="s">
        <v>322</v>
      </c>
      <c r="C142" s="58"/>
      <c r="D142" s="58" t="s">
        <v>323</v>
      </c>
      <c r="E142" s="58" t="s">
        <v>167</v>
      </c>
      <c r="F142" s="58">
        <v>0</v>
      </c>
      <c r="G142" s="58">
        <v>30</v>
      </c>
      <c r="H142" s="58" t="s">
        <v>32</v>
      </c>
      <c r="I142" s="58" t="s">
        <v>32</v>
      </c>
      <c r="J142" s="58" t="s">
        <v>33</v>
      </c>
    </row>
    <row r="143" spans="2:10" x14ac:dyDescent="0.2">
      <c r="B143" s="58" t="s">
        <v>324</v>
      </c>
      <c r="C143" s="58"/>
      <c r="D143" s="58" t="s">
        <v>325</v>
      </c>
      <c r="E143" s="58" t="s">
        <v>167</v>
      </c>
      <c r="F143" s="58">
        <v>1</v>
      </c>
      <c r="G143" s="58">
        <v>28</v>
      </c>
      <c r="H143" s="58" t="s">
        <v>32</v>
      </c>
      <c r="I143" s="58" t="s">
        <v>32</v>
      </c>
      <c r="J143" s="58" t="s">
        <v>33</v>
      </c>
    </row>
    <row r="144" spans="2:10" x14ac:dyDescent="0.2">
      <c r="B144" s="58" t="s">
        <v>326</v>
      </c>
      <c r="C144" s="58"/>
      <c r="D144" s="58" t="s">
        <v>327</v>
      </c>
      <c r="E144" s="58" t="s">
        <v>167</v>
      </c>
      <c r="F144" s="58"/>
      <c r="G144" s="58"/>
      <c r="H144" s="58" t="s">
        <v>33</v>
      </c>
      <c r="I144" s="58" t="s">
        <v>74</v>
      </c>
      <c r="J144" s="58" t="s">
        <v>33</v>
      </c>
    </row>
    <row r="145" spans="2:10" x14ac:dyDescent="0.2">
      <c r="B145" s="58" t="s">
        <v>328</v>
      </c>
      <c r="C145" s="58"/>
      <c r="D145" s="58" t="s">
        <v>329</v>
      </c>
      <c r="E145" s="58" t="s">
        <v>167</v>
      </c>
      <c r="F145" s="58" t="s">
        <v>52</v>
      </c>
      <c r="G145" s="58">
        <v>726</v>
      </c>
      <c r="H145" s="58" t="s">
        <v>32</v>
      </c>
      <c r="I145" s="58" t="s">
        <v>32</v>
      </c>
      <c r="J145" s="58" t="s">
        <v>33</v>
      </c>
    </row>
    <row r="146" spans="2:10" x14ac:dyDescent="0.2">
      <c r="B146" s="58" t="s">
        <v>330</v>
      </c>
      <c r="C146" s="58"/>
      <c r="D146" s="58" t="s">
        <v>331</v>
      </c>
      <c r="E146" s="58" t="s">
        <v>167</v>
      </c>
      <c r="F146" s="58" t="s">
        <v>52</v>
      </c>
      <c r="G146" s="58">
        <v>293</v>
      </c>
      <c r="H146" s="58" t="s">
        <v>32</v>
      </c>
      <c r="I146" s="58" t="s">
        <v>32</v>
      </c>
      <c r="J146" s="58" t="s">
        <v>33</v>
      </c>
    </row>
    <row r="147" spans="2:10" x14ac:dyDescent="0.2">
      <c r="B147" s="58" t="s">
        <v>332</v>
      </c>
      <c r="C147" s="58"/>
      <c r="D147" s="58" t="s">
        <v>333</v>
      </c>
      <c r="E147" s="58" t="s">
        <v>167</v>
      </c>
      <c r="F147" s="58" t="s">
        <v>52</v>
      </c>
      <c r="G147" s="58">
        <v>44</v>
      </c>
      <c r="H147" s="58" t="s">
        <v>32</v>
      </c>
      <c r="I147" s="58" t="s">
        <v>32</v>
      </c>
      <c r="J147" s="58" t="s">
        <v>33</v>
      </c>
    </row>
    <row r="148" spans="2:10" x14ac:dyDescent="0.2">
      <c r="B148" s="58" t="s">
        <v>334</v>
      </c>
      <c r="C148" s="58"/>
      <c r="D148" s="58" t="s">
        <v>335</v>
      </c>
      <c r="E148" s="58" t="s">
        <v>167</v>
      </c>
      <c r="F148" s="58" t="s">
        <v>336</v>
      </c>
      <c r="G148" s="58">
        <v>110</v>
      </c>
      <c r="H148" s="58" t="s">
        <v>32</v>
      </c>
      <c r="I148" s="58" t="s">
        <v>32</v>
      </c>
      <c r="J148" s="58" t="s">
        <v>33</v>
      </c>
    </row>
    <row r="149" spans="2:10" x14ac:dyDescent="0.2">
      <c r="B149" s="58" t="s">
        <v>337</v>
      </c>
      <c r="C149" s="58"/>
      <c r="D149" s="58" t="s">
        <v>338</v>
      </c>
      <c r="E149" s="58" t="s">
        <v>167</v>
      </c>
      <c r="F149" s="58" t="s">
        <v>52</v>
      </c>
      <c r="G149" s="58">
        <v>101</v>
      </c>
      <c r="H149" s="58" t="s">
        <v>32</v>
      </c>
      <c r="I149" s="58" t="s">
        <v>32</v>
      </c>
      <c r="J149" s="58" t="s">
        <v>33</v>
      </c>
    </row>
    <row r="150" spans="2:10" x14ac:dyDescent="0.2">
      <c r="B150" s="58" t="s">
        <v>339</v>
      </c>
      <c r="C150" s="58"/>
      <c r="D150" s="58" t="s">
        <v>340</v>
      </c>
      <c r="E150" s="58" t="s">
        <v>167</v>
      </c>
      <c r="F150" s="58" t="s">
        <v>341</v>
      </c>
      <c r="G150" s="58">
        <v>1</v>
      </c>
      <c r="H150" s="58" t="s">
        <v>32</v>
      </c>
      <c r="I150" s="58" t="s">
        <v>32</v>
      </c>
      <c r="J150" s="58" t="s">
        <v>33</v>
      </c>
    </row>
    <row r="151" spans="2:10" x14ac:dyDescent="0.2">
      <c r="B151" s="58" t="s">
        <v>342</v>
      </c>
      <c r="C151" s="58"/>
      <c r="D151" s="58" t="s">
        <v>340</v>
      </c>
      <c r="E151" s="58" t="s">
        <v>167</v>
      </c>
      <c r="F151" s="58" t="s">
        <v>341</v>
      </c>
      <c r="G151" s="58">
        <v>1</v>
      </c>
      <c r="H151" s="58" t="s">
        <v>32</v>
      </c>
      <c r="I151" s="58" t="s">
        <v>32</v>
      </c>
      <c r="J151" s="58" t="s">
        <v>33</v>
      </c>
    </row>
    <row r="152" spans="2:10" x14ac:dyDescent="0.2">
      <c r="B152" s="58" t="s">
        <v>343</v>
      </c>
      <c r="C152" s="58"/>
      <c r="D152" s="58" t="s">
        <v>344</v>
      </c>
      <c r="E152" s="58" t="s">
        <v>345</v>
      </c>
      <c r="F152" s="58"/>
      <c r="G152" s="58"/>
      <c r="H152" s="58" t="s">
        <v>33</v>
      </c>
      <c r="I152" s="58" t="s">
        <v>74</v>
      </c>
      <c r="J152" s="58" t="s">
        <v>33</v>
      </c>
    </row>
    <row r="153" spans="2:10" x14ac:dyDescent="0.2">
      <c r="B153" s="58" t="s">
        <v>346</v>
      </c>
      <c r="C153" s="58"/>
      <c r="D153" s="58" t="s">
        <v>346</v>
      </c>
      <c r="E153" s="58" t="s">
        <v>345</v>
      </c>
      <c r="F153" s="58"/>
      <c r="G153" s="58"/>
      <c r="H153" s="58" t="s">
        <v>32</v>
      </c>
      <c r="I153" s="58" t="s">
        <v>32</v>
      </c>
      <c r="J153" s="58" t="s">
        <v>33</v>
      </c>
    </row>
    <row r="154" spans="2:10" x14ac:dyDescent="0.2">
      <c r="B154" s="58" t="s">
        <v>347</v>
      </c>
      <c r="C154" s="58"/>
      <c r="D154" s="58" t="s">
        <v>347</v>
      </c>
      <c r="E154" s="58" t="s">
        <v>345</v>
      </c>
      <c r="F154" s="58"/>
      <c r="G154" s="58"/>
      <c r="H154" s="58" t="s">
        <v>32</v>
      </c>
      <c r="I154" s="58" t="s">
        <v>32</v>
      </c>
      <c r="J154" s="58" t="s">
        <v>33</v>
      </c>
    </row>
    <row r="155" spans="2:10" x14ac:dyDescent="0.2">
      <c r="B155" s="58" t="s">
        <v>348</v>
      </c>
      <c r="C155" s="58"/>
      <c r="D155" s="58" t="s">
        <v>348</v>
      </c>
      <c r="E155" s="58" t="s">
        <v>345</v>
      </c>
      <c r="F155" s="58"/>
      <c r="G155" s="58"/>
      <c r="H155" s="58" t="s">
        <v>33</v>
      </c>
      <c r="I155" s="58" t="s">
        <v>74</v>
      </c>
      <c r="J155" s="58" t="s">
        <v>33</v>
      </c>
    </row>
    <row r="156" spans="2:10" x14ac:dyDescent="0.2">
      <c r="B156" s="58" t="s">
        <v>349</v>
      </c>
      <c r="C156" s="58"/>
      <c r="D156" s="58" t="s">
        <v>350</v>
      </c>
      <c r="E156" s="58" t="s">
        <v>345</v>
      </c>
      <c r="F156" s="58">
        <v>0</v>
      </c>
      <c r="G156" s="58">
        <v>6</v>
      </c>
      <c r="H156" s="58" t="s">
        <v>32</v>
      </c>
      <c r="I156" s="58" t="s">
        <v>32</v>
      </c>
      <c r="J156" s="58" t="s">
        <v>33</v>
      </c>
    </row>
    <row r="157" spans="2:10" ht="25.5" x14ac:dyDescent="0.2">
      <c r="B157" s="58" t="s">
        <v>351</v>
      </c>
      <c r="C157" s="58"/>
      <c r="D157" s="58" t="s">
        <v>352</v>
      </c>
      <c r="E157" s="58" t="s">
        <v>353</v>
      </c>
      <c r="F157" s="58" t="s">
        <v>354</v>
      </c>
      <c r="G157" s="58">
        <v>25</v>
      </c>
      <c r="H157" s="58" t="s">
        <v>32</v>
      </c>
      <c r="I157" s="58" t="s">
        <v>32</v>
      </c>
      <c r="J157" s="58" t="s">
        <v>33</v>
      </c>
    </row>
    <row r="158" spans="2:10" x14ac:dyDescent="0.2">
      <c r="B158" s="58" t="s">
        <v>355</v>
      </c>
      <c r="C158" s="58"/>
      <c r="D158" s="58" t="s">
        <v>356</v>
      </c>
      <c r="E158" s="58" t="s">
        <v>357</v>
      </c>
      <c r="F158" s="58">
        <v>0</v>
      </c>
      <c r="G158" s="58">
        <v>5</v>
      </c>
      <c r="H158" s="58" t="s">
        <v>32</v>
      </c>
      <c r="I158" s="58" t="s">
        <v>32</v>
      </c>
      <c r="J158" s="58" t="s">
        <v>33</v>
      </c>
    </row>
    <row r="159" spans="2:10" x14ac:dyDescent="0.2">
      <c r="B159" s="58" t="s">
        <v>358</v>
      </c>
      <c r="C159" s="58"/>
      <c r="D159" s="58" t="s">
        <v>359</v>
      </c>
      <c r="E159" s="58" t="s">
        <v>357</v>
      </c>
      <c r="F159" s="58">
        <v>0</v>
      </c>
      <c r="G159" s="58">
        <v>5</v>
      </c>
      <c r="H159" s="58" t="s">
        <v>32</v>
      </c>
      <c r="I159" s="58" t="s">
        <v>32</v>
      </c>
      <c r="J159" s="58" t="s">
        <v>33</v>
      </c>
    </row>
    <row r="160" spans="2:10" x14ac:dyDescent="0.2">
      <c r="B160" s="58" t="s">
        <v>360</v>
      </c>
      <c r="C160" s="58"/>
      <c r="D160" s="58" t="s">
        <v>361</v>
      </c>
      <c r="E160" s="58" t="s">
        <v>362</v>
      </c>
      <c r="F160" s="58"/>
      <c r="G160" s="58">
        <v>201</v>
      </c>
      <c r="H160" s="58" t="s">
        <v>32</v>
      </c>
      <c r="I160" s="58" t="s">
        <v>32</v>
      </c>
      <c r="J160" s="58" t="s">
        <v>33</v>
      </c>
    </row>
    <row r="161" spans="2:10" x14ac:dyDescent="0.2">
      <c r="B161" s="58" t="s">
        <v>363</v>
      </c>
      <c r="C161" s="58"/>
      <c r="D161" s="58" t="s">
        <v>364</v>
      </c>
      <c r="E161" s="58" t="s">
        <v>362</v>
      </c>
      <c r="F161" s="58">
        <v>0</v>
      </c>
      <c r="G161" s="58">
        <v>104</v>
      </c>
      <c r="H161" s="58" t="s">
        <v>32</v>
      </c>
      <c r="I161" s="58" t="s">
        <v>32</v>
      </c>
      <c r="J161" s="58" t="s">
        <v>33</v>
      </c>
    </row>
    <row r="162" spans="2:10" x14ac:dyDescent="0.2">
      <c r="B162" s="58" t="s">
        <v>365</v>
      </c>
      <c r="C162" s="58"/>
      <c r="D162" s="58" t="s">
        <v>366</v>
      </c>
      <c r="E162" s="58" t="s">
        <v>362</v>
      </c>
      <c r="F162" s="58">
        <v>4</v>
      </c>
      <c r="G162" s="58">
        <v>5</v>
      </c>
      <c r="H162" s="58" t="s">
        <v>32</v>
      </c>
      <c r="I162" s="58" t="s">
        <v>32</v>
      </c>
      <c r="J162" s="58" t="s">
        <v>33</v>
      </c>
    </row>
    <row r="163" spans="2:10" x14ac:dyDescent="0.2">
      <c r="B163" s="58" t="s">
        <v>367</v>
      </c>
      <c r="C163" s="58"/>
      <c r="D163" s="58" t="s">
        <v>368</v>
      </c>
      <c r="E163" s="58" t="s">
        <v>362</v>
      </c>
      <c r="F163" s="58">
        <v>2</v>
      </c>
      <c r="G163" s="58">
        <v>13</v>
      </c>
      <c r="H163" s="58" t="s">
        <v>32</v>
      </c>
      <c r="I163" s="58" t="s">
        <v>32</v>
      </c>
      <c r="J163" s="58" t="s">
        <v>33</v>
      </c>
    </row>
    <row r="164" spans="2:10" x14ac:dyDescent="0.2">
      <c r="B164" s="58" t="s">
        <v>369</v>
      </c>
      <c r="C164" s="58"/>
      <c r="D164" s="58" t="s">
        <v>370</v>
      </c>
      <c r="E164" s="58" t="s">
        <v>362</v>
      </c>
      <c r="F164" s="58">
        <v>1</v>
      </c>
      <c r="G164" s="58">
        <v>123</v>
      </c>
      <c r="H164" s="58" t="s">
        <v>32</v>
      </c>
      <c r="I164" s="58" t="s">
        <v>32</v>
      </c>
      <c r="J164" s="58" t="s">
        <v>33</v>
      </c>
    </row>
    <row r="165" spans="2:10" x14ac:dyDescent="0.2">
      <c r="B165" s="58" t="s">
        <v>371</v>
      </c>
      <c r="C165" s="58"/>
      <c r="D165" s="58" t="s">
        <v>372</v>
      </c>
      <c r="E165" s="58" t="s">
        <v>362</v>
      </c>
      <c r="F165" s="58">
        <v>2</v>
      </c>
      <c r="G165" s="58">
        <v>38</v>
      </c>
      <c r="H165" s="58" t="s">
        <v>32</v>
      </c>
      <c r="I165" s="58" t="s">
        <v>32</v>
      </c>
      <c r="J165" s="58" t="s">
        <v>33</v>
      </c>
    </row>
    <row r="166" spans="2:10" x14ac:dyDescent="0.2">
      <c r="B166" s="58" t="s">
        <v>373</v>
      </c>
      <c r="C166" s="58"/>
      <c r="D166" s="58" t="s">
        <v>374</v>
      </c>
      <c r="E166" s="58" t="s">
        <v>362</v>
      </c>
      <c r="F166" s="58">
        <v>1</v>
      </c>
      <c r="G166" s="58">
        <v>75</v>
      </c>
      <c r="H166" s="58" t="s">
        <v>32</v>
      </c>
      <c r="I166" s="58" t="s">
        <v>32</v>
      </c>
      <c r="J166" s="58" t="s">
        <v>33</v>
      </c>
    </row>
    <row r="167" spans="2:10" ht="25.5" x14ac:dyDescent="0.2">
      <c r="B167" s="58" t="s">
        <v>375</v>
      </c>
      <c r="C167" s="58"/>
      <c r="D167" s="58" t="s">
        <v>376</v>
      </c>
      <c r="E167" s="58" t="s">
        <v>362</v>
      </c>
      <c r="F167" s="58">
        <v>1</v>
      </c>
      <c r="G167" s="58">
        <v>24</v>
      </c>
      <c r="H167" s="58" t="s">
        <v>32</v>
      </c>
      <c r="I167" s="58" t="s">
        <v>32</v>
      </c>
      <c r="J167" s="58" t="s">
        <v>33</v>
      </c>
    </row>
    <row r="168" spans="2:10" x14ac:dyDescent="0.2">
      <c r="B168" s="58" t="s">
        <v>377</v>
      </c>
      <c r="C168" s="58"/>
      <c r="D168" s="58" t="s">
        <v>378</v>
      </c>
      <c r="E168" s="58" t="s">
        <v>362</v>
      </c>
      <c r="F168" s="58">
        <v>2</v>
      </c>
      <c r="G168" s="58">
        <v>60</v>
      </c>
      <c r="H168" s="58" t="s">
        <v>32</v>
      </c>
      <c r="I168" s="58" t="s">
        <v>32</v>
      </c>
      <c r="J168" s="58" t="s">
        <v>33</v>
      </c>
    </row>
    <row r="169" spans="2:10" x14ac:dyDescent="0.2">
      <c r="B169" s="58" t="s">
        <v>379</v>
      </c>
      <c r="C169" s="58"/>
      <c r="D169" s="58" t="s">
        <v>380</v>
      </c>
      <c r="E169" s="58" t="s">
        <v>362</v>
      </c>
      <c r="F169" s="58" t="s">
        <v>130</v>
      </c>
      <c r="G169" s="58">
        <v>20</v>
      </c>
      <c r="H169" s="58" t="s">
        <v>32</v>
      </c>
      <c r="I169" s="58" t="s">
        <v>32</v>
      </c>
      <c r="J169" s="58" t="s">
        <v>33</v>
      </c>
    </row>
    <row r="170" spans="2:10" x14ac:dyDescent="0.2">
      <c r="B170" s="58" t="s">
        <v>381</v>
      </c>
      <c r="C170" s="58"/>
      <c r="D170" s="58" t="s">
        <v>382</v>
      </c>
      <c r="E170" s="58" t="s">
        <v>383</v>
      </c>
      <c r="F170" s="58">
        <v>3</v>
      </c>
      <c r="G170" s="58">
        <v>302</v>
      </c>
      <c r="H170" s="58" t="s">
        <v>32</v>
      </c>
      <c r="I170" s="58" t="s">
        <v>32</v>
      </c>
      <c r="J170" s="58" t="s">
        <v>33</v>
      </c>
    </row>
    <row r="171" spans="2:10" x14ac:dyDescent="0.2">
      <c r="B171" s="58" t="s">
        <v>384</v>
      </c>
      <c r="C171" s="58"/>
      <c r="D171" s="58" t="s">
        <v>385</v>
      </c>
      <c r="E171" s="58" t="s">
        <v>383</v>
      </c>
      <c r="F171" s="58">
        <v>44092</v>
      </c>
      <c r="G171" s="58">
        <v>115</v>
      </c>
      <c r="H171" s="58" t="s">
        <v>32</v>
      </c>
      <c r="I171" s="58" t="s">
        <v>32</v>
      </c>
      <c r="J171" s="58" t="s">
        <v>33</v>
      </c>
    </row>
    <row r="172" spans="2:10" x14ac:dyDescent="0.2">
      <c r="B172" s="58" t="s">
        <v>386</v>
      </c>
      <c r="C172" s="58"/>
      <c r="D172" s="58" t="s">
        <v>387</v>
      </c>
      <c r="E172" s="58" t="s">
        <v>383</v>
      </c>
      <c r="F172" s="58">
        <v>44439</v>
      </c>
      <c r="G172" s="58">
        <v>29</v>
      </c>
      <c r="H172" s="58" t="s">
        <v>32</v>
      </c>
      <c r="I172" s="58" t="s">
        <v>32</v>
      </c>
      <c r="J172" s="58" t="s">
        <v>33</v>
      </c>
    </row>
    <row r="173" spans="2:10" x14ac:dyDescent="0.2">
      <c r="B173" s="58" t="s">
        <v>388</v>
      </c>
      <c r="C173" s="58"/>
      <c r="D173" s="58" t="s">
        <v>389</v>
      </c>
      <c r="E173" s="58" t="s">
        <v>383</v>
      </c>
      <c r="F173" s="58">
        <v>44123</v>
      </c>
      <c r="G173" s="58">
        <v>69</v>
      </c>
      <c r="H173" s="58" t="s">
        <v>32</v>
      </c>
      <c r="I173" s="58" t="s">
        <v>32</v>
      </c>
      <c r="J173" s="58" t="s">
        <v>33</v>
      </c>
    </row>
    <row r="174" spans="2:10" x14ac:dyDescent="0.2">
      <c r="B174" s="58" t="s">
        <v>390</v>
      </c>
      <c r="C174" s="58"/>
      <c r="D174" s="58" t="s">
        <v>391</v>
      </c>
      <c r="E174" s="58" t="s">
        <v>383</v>
      </c>
      <c r="F174" s="58">
        <v>43244</v>
      </c>
      <c r="G174" s="58" t="s">
        <v>392</v>
      </c>
      <c r="H174" s="58" t="s">
        <v>32</v>
      </c>
      <c r="I174" s="58" t="s">
        <v>32</v>
      </c>
      <c r="J174" s="58" t="s">
        <v>33</v>
      </c>
    </row>
    <row r="175" spans="2:10" x14ac:dyDescent="0.2">
      <c r="B175" s="58" t="s">
        <v>393</v>
      </c>
      <c r="C175" s="58"/>
      <c r="D175" s="58" t="s">
        <v>394</v>
      </c>
      <c r="E175" s="58" t="s">
        <v>395</v>
      </c>
      <c r="F175" s="58">
        <v>42767</v>
      </c>
      <c r="G175" s="58">
        <v>28</v>
      </c>
      <c r="H175" s="58" t="s">
        <v>32</v>
      </c>
      <c r="I175" s="58" t="s">
        <v>32</v>
      </c>
      <c r="J175" s="58" t="s">
        <v>33</v>
      </c>
    </row>
    <row r="176" spans="2:10" x14ac:dyDescent="0.2">
      <c r="B176" s="58" t="s">
        <v>396</v>
      </c>
      <c r="C176" s="58"/>
      <c r="D176" s="58" t="s">
        <v>397</v>
      </c>
      <c r="E176" s="58" t="s">
        <v>395</v>
      </c>
      <c r="F176" s="58">
        <v>42767</v>
      </c>
      <c r="G176" s="58">
        <v>38</v>
      </c>
      <c r="H176" s="58" t="s">
        <v>32</v>
      </c>
      <c r="I176" s="58" t="s">
        <v>32</v>
      </c>
      <c r="J176" s="58" t="s">
        <v>33</v>
      </c>
    </row>
    <row r="177" spans="2:10" ht="12.75" customHeight="1" x14ac:dyDescent="0.2">
      <c r="B177" s="58" t="s">
        <v>398</v>
      </c>
      <c r="C177" s="58"/>
      <c r="D177" s="58" t="s">
        <v>399</v>
      </c>
      <c r="E177" s="58" t="s">
        <v>395</v>
      </c>
      <c r="F177" s="58">
        <v>43132</v>
      </c>
      <c r="G177" s="58">
        <v>20</v>
      </c>
      <c r="H177" s="58" t="s">
        <v>32</v>
      </c>
      <c r="I177" s="58" t="s">
        <v>32</v>
      </c>
      <c r="J177" s="58" t="s">
        <v>33</v>
      </c>
    </row>
    <row r="178" spans="2:10" x14ac:dyDescent="0.2">
      <c r="B178" s="58" t="s">
        <v>400</v>
      </c>
      <c r="C178" s="58"/>
      <c r="D178" s="58" t="s">
        <v>401</v>
      </c>
      <c r="E178" s="58" t="s">
        <v>395</v>
      </c>
      <c r="F178" s="58">
        <v>42767</v>
      </c>
      <c r="G178" s="58">
        <v>38</v>
      </c>
      <c r="H178" s="58" t="s">
        <v>32</v>
      </c>
      <c r="I178" s="58" t="s">
        <v>32</v>
      </c>
      <c r="J178" s="58" t="s">
        <v>33</v>
      </c>
    </row>
    <row r="179" spans="2:10" x14ac:dyDescent="0.2">
      <c r="B179" s="58" t="s">
        <v>402</v>
      </c>
      <c r="C179" s="58"/>
      <c r="D179" s="58" t="s">
        <v>403</v>
      </c>
      <c r="E179" s="58" t="s">
        <v>395</v>
      </c>
      <c r="F179" s="58">
        <v>42767</v>
      </c>
      <c r="G179" s="58">
        <v>111</v>
      </c>
      <c r="H179" s="58" t="s">
        <v>32</v>
      </c>
      <c r="I179" s="58" t="s">
        <v>32</v>
      </c>
      <c r="J179" s="58" t="s">
        <v>33</v>
      </c>
    </row>
    <row r="180" spans="2:10" x14ac:dyDescent="0.2">
      <c r="B180" s="58" t="s">
        <v>404</v>
      </c>
      <c r="C180" s="58"/>
      <c r="D180" s="58" t="s">
        <v>405</v>
      </c>
      <c r="E180" s="58" t="s">
        <v>395</v>
      </c>
      <c r="F180" s="58">
        <v>42767</v>
      </c>
      <c r="G180" s="58">
        <v>25</v>
      </c>
      <c r="H180" s="58" t="s">
        <v>33</v>
      </c>
      <c r="I180" s="58" t="s">
        <v>32</v>
      </c>
      <c r="J180" s="58" t="s">
        <v>33</v>
      </c>
    </row>
    <row r="181" spans="2:10" x14ac:dyDescent="0.2">
      <c r="B181" s="58" t="s">
        <v>406</v>
      </c>
      <c r="C181" s="58"/>
      <c r="D181" s="58" t="s">
        <v>407</v>
      </c>
      <c r="E181" s="58" t="s">
        <v>395</v>
      </c>
      <c r="F181" s="58">
        <v>43132</v>
      </c>
      <c r="G181" s="58">
        <v>13</v>
      </c>
      <c r="H181" s="58" t="s">
        <v>32</v>
      </c>
      <c r="I181" s="58" t="s">
        <v>32</v>
      </c>
      <c r="J181" s="58" t="s">
        <v>33</v>
      </c>
    </row>
    <row r="182" spans="2:10" ht="25.5" x14ac:dyDescent="0.2">
      <c r="B182" s="58" t="s">
        <v>408</v>
      </c>
      <c r="C182" s="58"/>
      <c r="D182" s="58" t="s">
        <v>409</v>
      </c>
      <c r="E182" s="58" t="s">
        <v>395</v>
      </c>
      <c r="F182" s="58">
        <v>43132</v>
      </c>
      <c r="G182" s="58">
        <v>22</v>
      </c>
      <c r="H182" s="58" t="s">
        <v>32</v>
      </c>
      <c r="I182" s="58" t="s">
        <v>32</v>
      </c>
      <c r="J182" s="58" t="s">
        <v>33</v>
      </c>
    </row>
    <row r="183" spans="2:10" x14ac:dyDescent="0.2">
      <c r="B183" s="58" t="s">
        <v>410</v>
      </c>
      <c r="C183" s="58"/>
      <c r="D183" s="58" t="s">
        <v>411</v>
      </c>
      <c r="E183" s="58" t="s">
        <v>395</v>
      </c>
      <c r="F183" s="58">
        <v>43497</v>
      </c>
      <c r="G183" s="58">
        <v>41</v>
      </c>
      <c r="H183" s="58" t="s">
        <v>32</v>
      </c>
      <c r="I183" s="58" t="s">
        <v>32</v>
      </c>
      <c r="J183" s="58" t="s">
        <v>33</v>
      </c>
    </row>
    <row r="184" spans="2:10" x14ac:dyDescent="0.2">
      <c r="B184" s="58" t="s">
        <v>412</v>
      </c>
      <c r="C184" s="58"/>
      <c r="D184" s="58" t="s">
        <v>413</v>
      </c>
      <c r="E184" s="58" t="s">
        <v>395</v>
      </c>
      <c r="F184" s="58">
        <v>42767</v>
      </c>
      <c r="G184" s="58">
        <v>56</v>
      </c>
      <c r="H184" s="58" t="s">
        <v>32</v>
      </c>
      <c r="I184" s="58" t="s">
        <v>32</v>
      </c>
      <c r="J184" s="58" t="s">
        <v>33</v>
      </c>
    </row>
    <row r="185" spans="2:10" x14ac:dyDescent="0.2">
      <c r="B185" s="58" t="s">
        <v>414</v>
      </c>
      <c r="C185" s="58"/>
      <c r="D185" s="58" t="s">
        <v>415</v>
      </c>
      <c r="E185" s="58" t="s">
        <v>395</v>
      </c>
      <c r="F185" s="58">
        <v>43132</v>
      </c>
      <c r="G185" s="58">
        <v>30</v>
      </c>
      <c r="H185" s="58" t="s">
        <v>32</v>
      </c>
      <c r="I185" s="58" t="s">
        <v>32</v>
      </c>
      <c r="J185" s="58" t="s">
        <v>33</v>
      </c>
    </row>
    <row r="186" spans="2:10" x14ac:dyDescent="0.2">
      <c r="B186" s="58" t="s">
        <v>416</v>
      </c>
      <c r="C186" s="58"/>
      <c r="D186" s="58" t="s">
        <v>417</v>
      </c>
      <c r="E186" s="58" t="s">
        <v>395</v>
      </c>
      <c r="F186" s="58">
        <v>43497</v>
      </c>
      <c r="G186" s="58">
        <v>71</v>
      </c>
      <c r="H186" s="58" t="s">
        <v>33</v>
      </c>
      <c r="I186" s="58" t="s">
        <v>33</v>
      </c>
      <c r="J186" s="58" t="s">
        <v>33</v>
      </c>
    </row>
    <row r="187" spans="2:10" x14ac:dyDescent="0.2">
      <c r="B187" s="58" t="s">
        <v>418</v>
      </c>
      <c r="C187" s="58"/>
      <c r="D187" s="58" t="s">
        <v>419</v>
      </c>
      <c r="E187" s="58" t="s">
        <v>395</v>
      </c>
      <c r="F187" s="58">
        <v>43497</v>
      </c>
      <c r="G187" s="58">
        <v>44</v>
      </c>
      <c r="H187" s="58" t="s">
        <v>32</v>
      </c>
      <c r="I187" s="58" t="s">
        <v>32</v>
      </c>
      <c r="J187" s="58" t="s">
        <v>33</v>
      </c>
    </row>
    <row r="188" spans="2:10" x14ac:dyDescent="0.2">
      <c r="B188" s="58" t="s">
        <v>420</v>
      </c>
      <c r="C188" s="58"/>
      <c r="D188" s="58" t="s">
        <v>421</v>
      </c>
      <c r="E188" s="58" t="s">
        <v>395</v>
      </c>
      <c r="F188" s="58">
        <v>42767</v>
      </c>
      <c r="G188" s="58">
        <v>64</v>
      </c>
      <c r="H188" s="58" t="s">
        <v>32</v>
      </c>
      <c r="I188" s="58" t="s">
        <v>32</v>
      </c>
      <c r="J188" s="58" t="s">
        <v>33</v>
      </c>
    </row>
    <row r="189" spans="2:10" x14ac:dyDescent="0.2">
      <c r="B189" s="58" t="s">
        <v>422</v>
      </c>
      <c r="C189" s="58"/>
      <c r="D189" s="58" t="s">
        <v>423</v>
      </c>
      <c r="E189" s="58" t="s">
        <v>395</v>
      </c>
      <c r="F189" s="58">
        <v>43497</v>
      </c>
      <c r="G189" s="58">
        <v>57</v>
      </c>
      <c r="H189" s="58" t="s">
        <v>32</v>
      </c>
      <c r="I189" s="58" t="s">
        <v>32</v>
      </c>
      <c r="J189" s="58" t="s">
        <v>33</v>
      </c>
    </row>
    <row r="190" spans="2:10" x14ac:dyDescent="0.2">
      <c r="B190" s="58" t="s">
        <v>424</v>
      </c>
      <c r="C190" s="58"/>
      <c r="D190" s="58" t="s">
        <v>425</v>
      </c>
      <c r="E190" s="58" t="s">
        <v>395</v>
      </c>
      <c r="F190" s="58">
        <v>42767</v>
      </c>
      <c r="G190" s="58">
        <v>13</v>
      </c>
      <c r="H190" s="58" t="s">
        <v>32</v>
      </c>
      <c r="I190" s="58" t="s">
        <v>32</v>
      </c>
      <c r="J190" s="58" t="s">
        <v>33</v>
      </c>
    </row>
    <row r="191" spans="2:10" ht="25.5" x14ac:dyDescent="0.2">
      <c r="B191" s="58" t="s">
        <v>426</v>
      </c>
      <c r="C191" s="58"/>
      <c r="D191" s="58" t="s">
        <v>427</v>
      </c>
      <c r="E191" s="58" t="s">
        <v>395</v>
      </c>
      <c r="F191" s="58">
        <v>43132</v>
      </c>
      <c r="G191" s="58">
        <v>50</v>
      </c>
      <c r="H191" s="58" t="s">
        <v>32</v>
      </c>
      <c r="I191" s="58" t="s">
        <v>32</v>
      </c>
      <c r="J191" s="58" t="s">
        <v>33</v>
      </c>
    </row>
    <row r="192" spans="2:10" ht="25.5" x14ac:dyDescent="0.2">
      <c r="B192" s="58" t="s">
        <v>426</v>
      </c>
      <c r="C192" s="58"/>
      <c r="D192" s="58" t="s">
        <v>427</v>
      </c>
      <c r="E192" s="58" t="s">
        <v>395</v>
      </c>
      <c r="F192" s="58">
        <v>43132</v>
      </c>
      <c r="G192" s="58">
        <v>50</v>
      </c>
      <c r="H192" s="58" t="s">
        <v>32</v>
      </c>
      <c r="I192" s="58" t="s">
        <v>32</v>
      </c>
      <c r="J192" s="58" t="s">
        <v>33</v>
      </c>
    </row>
    <row r="193" spans="2:10" x14ac:dyDescent="0.2">
      <c r="B193" s="58" t="s">
        <v>428</v>
      </c>
      <c r="C193" s="58"/>
      <c r="D193" s="58" t="s">
        <v>429</v>
      </c>
      <c r="E193" s="58" t="s">
        <v>395</v>
      </c>
      <c r="F193" s="58">
        <v>43497</v>
      </c>
      <c r="G193" s="58">
        <v>25</v>
      </c>
      <c r="H193" s="58" t="s">
        <v>32</v>
      </c>
      <c r="I193" s="58" t="s">
        <v>32</v>
      </c>
      <c r="J193" s="58" t="s">
        <v>33</v>
      </c>
    </row>
    <row r="194" spans="2:10" x14ac:dyDescent="0.2">
      <c r="B194" s="58" t="s">
        <v>430</v>
      </c>
      <c r="C194" s="58"/>
      <c r="D194" s="58" t="s">
        <v>431</v>
      </c>
      <c r="E194" s="58" t="s">
        <v>395</v>
      </c>
      <c r="F194" s="58">
        <v>43497</v>
      </c>
      <c r="G194" s="58">
        <v>37</v>
      </c>
      <c r="H194" s="58" t="s">
        <v>32</v>
      </c>
      <c r="I194" s="58" t="s">
        <v>32</v>
      </c>
      <c r="J194" s="58" t="s">
        <v>33</v>
      </c>
    </row>
    <row r="195" spans="2:10" ht="25.5" x14ac:dyDescent="0.2">
      <c r="B195" s="58" t="s">
        <v>432</v>
      </c>
      <c r="C195" s="58"/>
      <c r="D195" s="58" t="s">
        <v>433</v>
      </c>
      <c r="E195" s="58" t="s">
        <v>395</v>
      </c>
      <c r="F195" s="58">
        <v>42767</v>
      </c>
      <c r="G195" s="58">
        <v>77</v>
      </c>
      <c r="H195" s="58" t="s">
        <v>32</v>
      </c>
      <c r="I195" s="58" t="s">
        <v>32</v>
      </c>
      <c r="J195" s="58" t="s">
        <v>33</v>
      </c>
    </row>
    <row r="196" spans="2:10" ht="25.5" x14ac:dyDescent="0.2">
      <c r="B196" s="58" t="s">
        <v>434</v>
      </c>
      <c r="C196" s="58"/>
      <c r="D196" s="58" t="s">
        <v>435</v>
      </c>
      <c r="E196" s="58" t="s">
        <v>395</v>
      </c>
      <c r="F196" s="58">
        <v>43132</v>
      </c>
      <c r="G196" s="58">
        <v>42</v>
      </c>
      <c r="H196" s="58" t="s">
        <v>32</v>
      </c>
      <c r="I196" s="58" t="s">
        <v>32</v>
      </c>
      <c r="J196" s="58" t="s">
        <v>33</v>
      </c>
    </row>
    <row r="197" spans="2:10" ht="25.5" x14ac:dyDescent="0.2">
      <c r="B197" s="58" t="s">
        <v>434</v>
      </c>
      <c r="C197" s="58"/>
      <c r="D197" s="58" t="s">
        <v>436</v>
      </c>
      <c r="E197" s="58" t="s">
        <v>395</v>
      </c>
      <c r="F197" s="58">
        <v>43132</v>
      </c>
      <c r="G197" s="58">
        <v>42</v>
      </c>
      <c r="H197" s="58" t="s">
        <v>32</v>
      </c>
      <c r="I197" s="58" t="s">
        <v>33</v>
      </c>
      <c r="J197" s="58" t="s">
        <v>33</v>
      </c>
    </row>
    <row r="198" spans="2:10" x14ac:dyDescent="0.2">
      <c r="B198" s="58" t="s">
        <v>437</v>
      </c>
      <c r="C198" s="58"/>
      <c r="D198" s="58" t="s">
        <v>438</v>
      </c>
      <c r="E198" s="58" t="s">
        <v>395</v>
      </c>
      <c r="F198" s="58">
        <v>43497</v>
      </c>
      <c r="G198" s="58">
        <v>36</v>
      </c>
      <c r="H198" s="58" t="s">
        <v>32</v>
      </c>
      <c r="I198" s="58" t="s">
        <v>32</v>
      </c>
      <c r="J198" s="58" t="s">
        <v>33</v>
      </c>
    </row>
    <row r="199" spans="2:10" x14ac:dyDescent="0.2">
      <c r="B199" s="58" t="s">
        <v>439</v>
      </c>
      <c r="C199" s="58"/>
      <c r="D199" s="58" t="s">
        <v>440</v>
      </c>
      <c r="E199" s="58" t="s">
        <v>395</v>
      </c>
      <c r="F199" s="58">
        <v>43497</v>
      </c>
      <c r="G199" s="58">
        <v>14</v>
      </c>
      <c r="H199" s="58" t="s">
        <v>32</v>
      </c>
      <c r="I199" s="58" t="s">
        <v>32</v>
      </c>
      <c r="J199" s="58" t="s">
        <v>33</v>
      </c>
    </row>
    <row r="200" spans="2:10" x14ac:dyDescent="0.2">
      <c r="B200" s="58" t="s">
        <v>441</v>
      </c>
      <c r="C200" s="58"/>
      <c r="D200" s="58" t="s">
        <v>442</v>
      </c>
      <c r="E200" s="58" t="s">
        <v>395</v>
      </c>
      <c r="F200" s="58">
        <v>43497</v>
      </c>
      <c r="G200" s="58">
        <v>117</v>
      </c>
      <c r="H200" s="58" t="s">
        <v>33</v>
      </c>
      <c r="I200" s="58" t="s">
        <v>33</v>
      </c>
      <c r="J200" s="58" t="s">
        <v>33</v>
      </c>
    </row>
    <row r="201" spans="2:10" x14ac:dyDescent="0.2">
      <c r="B201" s="58" t="s">
        <v>443</v>
      </c>
      <c r="C201" s="58"/>
      <c r="D201" s="58" t="s">
        <v>444</v>
      </c>
      <c r="E201" s="58" t="s">
        <v>395</v>
      </c>
      <c r="F201" s="58">
        <v>43497</v>
      </c>
      <c r="G201" s="58">
        <v>43</v>
      </c>
      <c r="H201" s="58" t="s">
        <v>33</v>
      </c>
      <c r="I201" s="58" t="s">
        <v>33</v>
      </c>
      <c r="J201" s="58" t="s">
        <v>33</v>
      </c>
    </row>
    <row r="202" spans="2:10" x14ac:dyDescent="0.2">
      <c r="B202" s="58" t="s">
        <v>445</v>
      </c>
      <c r="C202" s="58"/>
      <c r="D202" s="58" t="s">
        <v>446</v>
      </c>
      <c r="E202" s="58" t="s">
        <v>395</v>
      </c>
      <c r="F202" s="58">
        <v>43497</v>
      </c>
      <c r="G202" s="58">
        <v>117</v>
      </c>
      <c r="H202" s="58" t="s">
        <v>33</v>
      </c>
      <c r="I202" s="58" t="s">
        <v>33</v>
      </c>
      <c r="J202" s="58" t="s">
        <v>33</v>
      </c>
    </row>
    <row r="203" spans="2:10" x14ac:dyDescent="0.2">
      <c r="B203" s="58" t="s">
        <v>447</v>
      </c>
      <c r="C203" s="58"/>
      <c r="D203" s="58" t="s">
        <v>448</v>
      </c>
      <c r="E203" s="58" t="s">
        <v>395</v>
      </c>
      <c r="F203" s="58">
        <v>43497</v>
      </c>
      <c r="G203" s="58">
        <v>34</v>
      </c>
      <c r="H203" s="58" t="s">
        <v>33</v>
      </c>
      <c r="I203" s="58" t="s">
        <v>33</v>
      </c>
      <c r="J203" s="58" t="s">
        <v>33</v>
      </c>
    </row>
    <row r="204" spans="2:10" x14ac:dyDescent="0.2">
      <c r="B204" s="58" t="s">
        <v>449</v>
      </c>
      <c r="C204" s="58"/>
      <c r="D204" s="58" t="s">
        <v>450</v>
      </c>
      <c r="E204" s="58" t="s">
        <v>395</v>
      </c>
      <c r="F204" s="58">
        <v>43497</v>
      </c>
      <c r="G204" s="58">
        <v>93</v>
      </c>
      <c r="H204" s="58" t="s">
        <v>32</v>
      </c>
      <c r="I204" s="58" t="s">
        <v>32</v>
      </c>
      <c r="J204" s="58" t="s">
        <v>33</v>
      </c>
    </row>
    <row r="205" spans="2:10" x14ac:dyDescent="0.2">
      <c r="B205" s="58" t="s">
        <v>451</v>
      </c>
      <c r="C205" s="58"/>
      <c r="D205" s="58" t="s">
        <v>452</v>
      </c>
      <c r="E205" s="58" t="s">
        <v>395</v>
      </c>
      <c r="F205" s="58">
        <v>43497</v>
      </c>
      <c r="G205" s="58">
        <v>27</v>
      </c>
      <c r="H205" s="58" t="s">
        <v>32</v>
      </c>
      <c r="I205" s="58" t="s">
        <v>32</v>
      </c>
      <c r="J205" s="58" t="s">
        <v>33</v>
      </c>
    </row>
    <row r="206" spans="2:10" x14ac:dyDescent="0.2">
      <c r="B206" s="58" t="s">
        <v>453</v>
      </c>
      <c r="C206" s="58"/>
      <c r="D206" s="58" t="s">
        <v>454</v>
      </c>
      <c r="E206" s="58" t="s">
        <v>395</v>
      </c>
      <c r="F206" s="58">
        <v>43132</v>
      </c>
      <c r="G206" s="58">
        <v>17</v>
      </c>
      <c r="H206" s="58" t="s">
        <v>32</v>
      </c>
      <c r="I206" s="58" t="s">
        <v>32</v>
      </c>
      <c r="J206" s="58" t="s">
        <v>33</v>
      </c>
    </row>
    <row r="207" spans="2:10" x14ac:dyDescent="0.2">
      <c r="B207" s="58" t="s">
        <v>455</v>
      </c>
      <c r="C207" s="58"/>
      <c r="D207" s="58" t="s">
        <v>456</v>
      </c>
      <c r="E207" s="58" t="s">
        <v>395</v>
      </c>
      <c r="F207" s="58">
        <v>43497</v>
      </c>
      <c r="G207" s="58">
        <v>67</v>
      </c>
      <c r="H207" s="58" t="s">
        <v>32</v>
      </c>
      <c r="I207" s="58" t="s">
        <v>32</v>
      </c>
      <c r="J207" s="58" t="s">
        <v>33</v>
      </c>
    </row>
    <row r="208" spans="2:10" x14ac:dyDescent="0.2">
      <c r="B208" s="58" t="s">
        <v>457</v>
      </c>
      <c r="C208" s="58"/>
      <c r="D208" s="58" t="s">
        <v>458</v>
      </c>
      <c r="E208" s="58" t="s">
        <v>395</v>
      </c>
      <c r="F208" s="58">
        <v>43497</v>
      </c>
      <c r="G208" s="58">
        <v>29</v>
      </c>
      <c r="H208" s="58" t="s">
        <v>32</v>
      </c>
      <c r="I208" s="58" t="s">
        <v>32</v>
      </c>
      <c r="J208" s="58" t="s">
        <v>33</v>
      </c>
    </row>
    <row r="209" spans="2:10" ht="25.5" x14ac:dyDescent="0.2">
      <c r="B209" s="58" t="s">
        <v>459</v>
      </c>
      <c r="C209" s="58"/>
      <c r="D209" s="58" t="s">
        <v>460</v>
      </c>
      <c r="E209" s="58" t="s">
        <v>395</v>
      </c>
      <c r="F209" s="58">
        <v>43497</v>
      </c>
      <c r="G209" s="58">
        <v>26</v>
      </c>
      <c r="H209" s="58" t="s">
        <v>32</v>
      </c>
      <c r="I209" s="58" t="s">
        <v>32</v>
      </c>
      <c r="J209" s="58" t="s">
        <v>33</v>
      </c>
    </row>
    <row r="210" spans="2:10" x14ac:dyDescent="0.2">
      <c r="B210" s="58" t="s">
        <v>461</v>
      </c>
      <c r="C210" s="58"/>
      <c r="D210" s="58" t="s">
        <v>462</v>
      </c>
      <c r="E210" s="58" t="s">
        <v>395</v>
      </c>
      <c r="F210" s="58">
        <v>42850</v>
      </c>
      <c r="G210" s="58">
        <v>4</v>
      </c>
      <c r="H210" s="58" t="s">
        <v>32</v>
      </c>
      <c r="I210" s="58" t="s">
        <v>32</v>
      </c>
      <c r="J210" s="58" t="s">
        <v>33</v>
      </c>
    </row>
    <row r="211" spans="2:10" x14ac:dyDescent="0.2">
      <c r="B211" s="58" t="s">
        <v>463</v>
      </c>
      <c r="C211" s="58"/>
      <c r="D211" s="58" t="s">
        <v>464</v>
      </c>
      <c r="E211" s="58" t="s">
        <v>395</v>
      </c>
      <c r="F211" s="58">
        <v>43616</v>
      </c>
      <c r="G211" s="58">
        <v>136</v>
      </c>
      <c r="H211" s="58" t="s">
        <v>32</v>
      </c>
      <c r="I211" s="58" t="s">
        <v>32</v>
      </c>
      <c r="J211" s="58" t="s">
        <v>33</v>
      </c>
    </row>
    <row r="212" spans="2:10" x14ac:dyDescent="0.2">
      <c r="B212" s="58" t="s">
        <v>465</v>
      </c>
      <c r="C212" s="58"/>
      <c r="D212" s="58" t="s">
        <v>466</v>
      </c>
      <c r="E212" s="58" t="s">
        <v>395</v>
      </c>
      <c r="F212" s="58">
        <v>43823</v>
      </c>
      <c r="G212" s="58">
        <v>40</v>
      </c>
      <c r="H212" s="58" t="s">
        <v>33</v>
      </c>
      <c r="I212" s="58" t="s">
        <v>32</v>
      </c>
      <c r="J212" s="58" t="s">
        <v>33</v>
      </c>
    </row>
    <row r="213" spans="2:10" x14ac:dyDescent="0.2">
      <c r="B213" s="58" t="s">
        <v>467</v>
      </c>
      <c r="C213" s="58"/>
      <c r="D213" s="58" t="s">
        <v>468</v>
      </c>
      <c r="E213" s="58" t="s">
        <v>395</v>
      </c>
      <c r="F213" s="58">
        <v>43784</v>
      </c>
      <c r="G213" s="58">
        <v>78</v>
      </c>
      <c r="H213" s="58" t="s">
        <v>32</v>
      </c>
      <c r="I213" s="58" t="s">
        <v>32</v>
      </c>
      <c r="J213" s="58" t="s">
        <v>33</v>
      </c>
    </row>
    <row r="214" spans="2:10" ht="63.75" x14ac:dyDescent="0.2">
      <c r="B214" s="58" t="s">
        <v>469</v>
      </c>
      <c r="C214" s="58"/>
      <c r="D214" s="58" t="s">
        <v>470</v>
      </c>
      <c r="E214" s="58" t="s">
        <v>395</v>
      </c>
      <c r="F214" s="58">
        <v>44058</v>
      </c>
      <c r="G214" s="58">
        <v>28</v>
      </c>
      <c r="H214" s="58" t="s">
        <v>32</v>
      </c>
      <c r="I214" s="58" t="s">
        <v>32</v>
      </c>
      <c r="J214" s="58" t="s">
        <v>33</v>
      </c>
    </row>
    <row r="215" spans="2:10" x14ac:dyDescent="0.2">
      <c r="B215" s="58" t="s">
        <v>471</v>
      </c>
      <c r="C215" s="58"/>
      <c r="D215" s="58" t="s">
        <v>472</v>
      </c>
      <c r="E215" s="58" t="s">
        <v>395</v>
      </c>
      <c r="F215" s="58">
        <v>43497</v>
      </c>
      <c r="G215" s="58">
        <v>9</v>
      </c>
      <c r="H215" s="58" t="s">
        <v>32</v>
      </c>
      <c r="I215" s="58" t="s">
        <v>32</v>
      </c>
      <c r="J215" s="58" t="s">
        <v>33</v>
      </c>
    </row>
    <row r="216" spans="2:10" x14ac:dyDescent="0.2">
      <c r="B216" s="58" t="s">
        <v>473</v>
      </c>
      <c r="C216" s="58"/>
      <c r="D216" s="58" t="s">
        <v>474</v>
      </c>
      <c r="E216" s="58" t="s">
        <v>395</v>
      </c>
      <c r="F216" s="58">
        <v>42767</v>
      </c>
      <c r="G216" s="58">
        <v>8</v>
      </c>
      <c r="H216" s="58" t="s">
        <v>32</v>
      </c>
      <c r="I216" s="58" t="s">
        <v>32</v>
      </c>
      <c r="J216" s="58" t="s">
        <v>33</v>
      </c>
    </row>
    <row r="217" spans="2:10" x14ac:dyDescent="0.2">
      <c r="B217" s="58" t="s">
        <v>475</v>
      </c>
      <c r="C217" s="58"/>
      <c r="D217" s="58" t="s">
        <v>476</v>
      </c>
      <c r="E217" s="58" t="s">
        <v>395</v>
      </c>
      <c r="F217" s="58">
        <v>43497</v>
      </c>
      <c r="G217" s="58">
        <v>337</v>
      </c>
      <c r="H217" s="58" t="s">
        <v>32</v>
      </c>
      <c r="I217" s="58" t="s">
        <v>32</v>
      </c>
      <c r="J217" s="58" t="s">
        <v>33</v>
      </c>
    </row>
    <row r="218" spans="2:10" x14ac:dyDescent="0.2">
      <c r="B218" s="58" t="s">
        <v>477</v>
      </c>
      <c r="C218" s="58"/>
      <c r="D218" s="58" t="s">
        <v>478</v>
      </c>
      <c r="E218" s="58" t="s">
        <v>395</v>
      </c>
      <c r="F218" s="58">
        <v>43497</v>
      </c>
      <c r="G218" s="58">
        <v>557</v>
      </c>
      <c r="H218" s="58" t="s">
        <v>32</v>
      </c>
      <c r="I218" s="58" t="s">
        <v>32</v>
      </c>
      <c r="J218" s="58" t="s">
        <v>33</v>
      </c>
    </row>
    <row r="219" spans="2:10" x14ac:dyDescent="0.2">
      <c r="B219" s="58" t="s">
        <v>479</v>
      </c>
      <c r="C219" s="58"/>
      <c r="D219" s="58" t="s">
        <v>480</v>
      </c>
      <c r="E219" s="58" t="s">
        <v>395</v>
      </c>
      <c r="F219" s="58">
        <v>43497</v>
      </c>
      <c r="G219" s="58">
        <v>40</v>
      </c>
      <c r="H219" s="58" t="s">
        <v>32</v>
      </c>
      <c r="I219" s="58" t="s">
        <v>32</v>
      </c>
      <c r="J219" s="58" t="s">
        <v>33</v>
      </c>
    </row>
    <row r="220" spans="2:10" x14ac:dyDescent="0.2">
      <c r="B220" s="58" t="s">
        <v>481</v>
      </c>
      <c r="C220" s="58"/>
      <c r="D220" s="58" t="s">
        <v>482</v>
      </c>
      <c r="E220" s="58" t="s">
        <v>395</v>
      </c>
      <c r="F220" s="58">
        <v>43497</v>
      </c>
      <c r="G220" s="58">
        <v>98</v>
      </c>
      <c r="H220" s="58" t="s">
        <v>32</v>
      </c>
      <c r="I220" s="58" t="s">
        <v>32</v>
      </c>
      <c r="J220" s="58" t="s">
        <v>33</v>
      </c>
    </row>
    <row r="221" spans="2:10" x14ac:dyDescent="0.2">
      <c r="B221" s="58" t="s">
        <v>483</v>
      </c>
      <c r="C221" s="58"/>
      <c r="D221" s="58" t="s">
        <v>484</v>
      </c>
      <c r="E221" s="58" t="s">
        <v>485</v>
      </c>
      <c r="F221" s="58">
        <v>1</v>
      </c>
      <c r="G221" s="58">
        <v>9</v>
      </c>
      <c r="H221" s="58" t="s">
        <v>32</v>
      </c>
      <c r="I221" s="58" t="s">
        <v>32</v>
      </c>
      <c r="J221" s="58" t="s">
        <v>33</v>
      </c>
    </row>
    <row r="222" spans="2:10" x14ac:dyDescent="0.2">
      <c r="B222" s="58" t="s">
        <v>486</v>
      </c>
      <c r="C222" s="58"/>
      <c r="D222" s="58" t="s">
        <v>487</v>
      </c>
      <c r="E222" s="58" t="s">
        <v>488</v>
      </c>
      <c r="F222" s="58" t="s">
        <v>52</v>
      </c>
      <c r="G222" s="58">
        <v>33</v>
      </c>
      <c r="H222" s="58" t="s">
        <v>32</v>
      </c>
      <c r="I222" s="58" t="s">
        <v>32</v>
      </c>
      <c r="J222" s="58" t="s">
        <v>33</v>
      </c>
    </row>
    <row r="223" spans="2:10" x14ac:dyDescent="0.2">
      <c r="B223" s="58" t="s">
        <v>489</v>
      </c>
      <c r="C223" s="58"/>
      <c r="D223" s="58" t="s">
        <v>490</v>
      </c>
      <c r="E223" s="58" t="s">
        <v>488</v>
      </c>
      <c r="F223" s="58" t="s">
        <v>52</v>
      </c>
      <c r="G223" s="58">
        <v>12</v>
      </c>
      <c r="H223" s="58" t="s">
        <v>32</v>
      </c>
      <c r="I223" s="58" t="s">
        <v>32</v>
      </c>
      <c r="J223" s="58" t="s">
        <v>33</v>
      </c>
    </row>
    <row r="224" spans="2:10" x14ac:dyDescent="0.2">
      <c r="B224" s="58" t="s">
        <v>491</v>
      </c>
      <c r="C224" s="58"/>
      <c r="D224" s="58" t="s">
        <v>492</v>
      </c>
      <c r="E224" s="58" t="s">
        <v>488</v>
      </c>
      <c r="F224" s="58" t="s">
        <v>67</v>
      </c>
      <c r="G224" s="58">
        <v>5</v>
      </c>
      <c r="H224" s="58" t="s">
        <v>32</v>
      </c>
      <c r="I224" s="58" t="s">
        <v>32</v>
      </c>
      <c r="J224" s="58" t="s">
        <v>33</v>
      </c>
    </row>
    <row r="225" spans="2:10" x14ac:dyDescent="0.2">
      <c r="B225" s="58" t="s">
        <v>493</v>
      </c>
      <c r="C225" s="58"/>
      <c r="D225" s="58" t="s">
        <v>494</v>
      </c>
      <c r="E225" s="58" t="s">
        <v>488</v>
      </c>
      <c r="F225" s="58" t="s">
        <v>495</v>
      </c>
      <c r="G225" s="58">
        <v>80</v>
      </c>
      <c r="H225" s="58" t="s">
        <v>32</v>
      </c>
      <c r="I225" s="58" t="s">
        <v>32</v>
      </c>
      <c r="J225" s="58" t="s">
        <v>33</v>
      </c>
    </row>
    <row r="226" spans="2:10" x14ac:dyDescent="0.2">
      <c r="B226" s="58" t="s">
        <v>496</v>
      </c>
      <c r="C226" s="58"/>
      <c r="D226" s="58" t="s">
        <v>497</v>
      </c>
      <c r="E226" s="58" t="s">
        <v>488</v>
      </c>
      <c r="F226" s="58" t="s">
        <v>498</v>
      </c>
      <c r="G226" s="58">
        <v>27</v>
      </c>
      <c r="H226" s="58" t="s">
        <v>32</v>
      </c>
      <c r="I226" s="58" t="s">
        <v>32</v>
      </c>
      <c r="J226" s="58" t="s">
        <v>33</v>
      </c>
    </row>
    <row r="227" spans="2:10" x14ac:dyDescent="0.2">
      <c r="B227" s="58" t="s">
        <v>499</v>
      </c>
      <c r="C227" s="58"/>
      <c r="D227" s="58" t="s">
        <v>500</v>
      </c>
      <c r="E227" s="58" t="s">
        <v>488</v>
      </c>
      <c r="F227" s="58" t="s">
        <v>501</v>
      </c>
      <c r="G227" s="58">
        <v>46</v>
      </c>
      <c r="H227" s="58" t="s">
        <v>32</v>
      </c>
      <c r="I227" s="58" t="s">
        <v>32</v>
      </c>
      <c r="J227" s="58" t="s">
        <v>33</v>
      </c>
    </row>
    <row r="228" spans="2:10" x14ac:dyDescent="0.2">
      <c r="B228" s="58" t="s">
        <v>502</v>
      </c>
      <c r="C228" s="58"/>
      <c r="D228" s="58" t="s">
        <v>503</v>
      </c>
      <c r="E228" s="58" t="s">
        <v>488</v>
      </c>
      <c r="F228" s="58" t="s">
        <v>336</v>
      </c>
      <c r="G228" s="58">
        <v>26</v>
      </c>
      <c r="H228" s="58" t="s">
        <v>32</v>
      </c>
      <c r="I228" s="58" t="s">
        <v>32</v>
      </c>
      <c r="J228" s="58" t="s">
        <v>33</v>
      </c>
    </row>
    <row r="229" spans="2:10" x14ac:dyDescent="0.2">
      <c r="B229" s="58" t="s">
        <v>504</v>
      </c>
      <c r="C229" s="58"/>
      <c r="D229" s="58" t="s">
        <v>505</v>
      </c>
      <c r="E229" s="58" t="s">
        <v>488</v>
      </c>
      <c r="F229" s="58" t="s">
        <v>336</v>
      </c>
      <c r="G229" s="58">
        <v>26</v>
      </c>
      <c r="H229" s="58" t="s">
        <v>32</v>
      </c>
      <c r="I229" s="58" t="s">
        <v>32</v>
      </c>
      <c r="J229" s="58" t="s">
        <v>33</v>
      </c>
    </row>
    <row r="230" spans="2:10" x14ac:dyDescent="0.2">
      <c r="B230" s="58" t="s">
        <v>506</v>
      </c>
      <c r="C230" s="58"/>
      <c r="D230" s="58" t="s">
        <v>507</v>
      </c>
      <c r="E230" s="58" t="s">
        <v>488</v>
      </c>
      <c r="F230" s="58" t="s">
        <v>336</v>
      </c>
      <c r="G230" s="58">
        <v>26</v>
      </c>
      <c r="H230" s="58" t="s">
        <v>32</v>
      </c>
      <c r="I230" s="58" t="s">
        <v>32</v>
      </c>
      <c r="J230" s="58" t="s">
        <v>33</v>
      </c>
    </row>
    <row r="231" spans="2:10" x14ac:dyDescent="0.2">
      <c r="B231" s="58" t="s">
        <v>508</v>
      </c>
      <c r="C231" s="58"/>
      <c r="D231" s="58" t="s">
        <v>509</v>
      </c>
      <c r="E231" s="58" t="s">
        <v>488</v>
      </c>
      <c r="F231" s="58" t="s">
        <v>95</v>
      </c>
      <c r="G231" s="58">
        <v>22</v>
      </c>
      <c r="H231" s="58" t="s">
        <v>32</v>
      </c>
      <c r="I231" s="58" t="s">
        <v>32</v>
      </c>
      <c r="J231" s="58" t="s">
        <v>33</v>
      </c>
    </row>
    <row r="232" spans="2:10" x14ac:dyDescent="0.2">
      <c r="B232" s="58" t="s">
        <v>510</v>
      </c>
      <c r="C232" s="58"/>
      <c r="D232" s="58" t="s">
        <v>511</v>
      </c>
      <c r="E232" s="58" t="s">
        <v>488</v>
      </c>
      <c r="F232" s="58" t="s">
        <v>336</v>
      </c>
      <c r="G232" s="58">
        <v>17</v>
      </c>
      <c r="H232" s="58" t="s">
        <v>32</v>
      </c>
      <c r="I232" s="58" t="s">
        <v>32</v>
      </c>
      <c r="J232" s="58" t="s">
        <v>33</v>
      </c>
    </row>
    <row r="233" spans="2:10" x14ac:dyDescent="0.2">
      <c r="B233" s="58" t="s">
        <v>512</v>
      </c>
      <c r="C233" s="58"/>
      <c r="D233" s="58" t="s">
        <v>513</v>
      </c>
      <c r="E233" s="58" t="s">
        <v>488</v>
      </c>
      <c r="F233" s="58" t="s">
        <v>336</v>
      </c>
      <c r="G233" s="58">
        <v>8</v>
      </c>
      <c r="H233" s="58" t="s">
        <v>32</v>
      </c>
      <c r="I233" s="58" t="s">
        <v>32</v>
      </c>
      <c r="J233" s="58" t="s">
        <v>33</v>
      </c>
    </row>
    <row r="234" spans="2:10" x14ac:dyDescent="0.2">
      <c r="B234" s="58" t="s">
        <v>514</v>
      </c>
      <c r="C234" s="58"/>
      <c r="D234" s="58" t="s">
        <v>515</v>
      </c>
      <c r="E234" s="58" t="s">
        <v>488</v>
      </c>
      <c r="F234" s="58" t="s">
        <v>498</v>
      </c>
      <c r="G234" s="58">
        <v>20</v>
      </c>
      <c r="H234" s="58" t="s">
        <v>32</v>
      </c>
      <c r="I234" s="58" t="s">
        <v>32</v>
      </c>
      <c r="J234" s="58" t="s">
        <v>33</v>
      </c>
    </row>
    <row r="235" spans="2:10" x14ac:dyDescent="0.2">
      <c r="B235" s="58" t="s">
        <v>516</v>
      </c>
      <c r="C235" s="58"/>
      <c r="D235" s="58" t="s">
        <v>517</v>
      </c>
      <c r="E235" s="58" t="s">
        <v>488</v>
      </c>
      <c r="F235" s="58">
        <v>0</v>
      </c>
      <c r="G235" s="58">
        <v>1</v>
      </c>
      <c r="H235" s="58" t="s">
        <v>32</v>
      </c>
      <c r="I235" s="58" t="s">
        <v>32</v>
      </c>
      <c r="J235" s="58" t="s">
        <v>33</v>
      </c>
    </row>
    <row r="236" spans="2:10" ht="25.5" x14ac:dyDescent="0.2">
      <c r="B236" s="58" t="s">
        <v>518</v>
      </c>
      <c r="C236" s="58"/>
      <c r="D236" s="58" t="s">
        <v>519</v>
      </c>
      <c r="E236" s="58" t="s">
        <v>488</v>
      </c>
      <c r="F236" s="58">
        <v>1</v>
      </c>
      <c r="G236" s="58">
        <v>1</v>
      </c>
      <c r="H236" s="58" t="s">
        <v>32</v>
      </c>
      <c r="I236" s="58" t="s">
        <v>32</v>
      </c>
      <c r="J236" s="58" t="s">
        <v>33</v>
      </c>
    </row>
    <row r="237" spans="2:10" ht="25.5" x14ac:dyDescent="0.2">
      <c r="B237" s="58" t="s">
        <v>520</v>
      </c>
      <c r="C237" s="58"/>
      <c r="D237" s="58" t="s">
        <v>521</v>
      </c>
      <c r="E237" s="58" t="s">
        <v>488</v>
      </c>
      <c r="F237" s="58">
        <v>1</v>
      </c>
      <c r="G237" s="58">
        <v>1</v>
      </c>
      <c r="H237" s="58" t="s">
        <v>32</v>
      </c>
      <c r="I237" s="58" t="s">
        <v>32</v>
      </c>
      <c r="J237" s="58" t="s">
        <v>33</v>
      </c>
    </row>
    <row r="238" spans="2:10" x14ac:dyDescent="0.2">
      <c r="B238" s="58" t="s">
        <v>522</v>
      </c>
      <c r="C238" s="58"/>
      <c r="D238" s="58" t="s">
        <v>523</v>
      </c>
      <c r="E238" s="58" t="s">
        <v>488</v>
      </c>
      <c r="F238" s="58">
        <v>4</v>
      </c>
      <c r="G238" s="58">
        <v>107</v>
      </c>
      <c r="H238" s="58" t="s">
        <v>32</v>
      </c>
      <c r="I238" s="58" t="s">
        <v>32</v>
      </c>
      <c r="J238" s="58" t="s">
        <v>33</v>
      </c>
    </row>
    <row r="239" spans="2:10" x14ac:dyDescent="0.2">
      <c r="B239" s="58" t="s">
        <v>524</v>
      </c>
      <c r="C239" s="58"/>
      <c r="D239" s="58" t="s">
        <v>525</v>
      </c>
      <c r="E239" s="58" t="s">
        <v>488</v>
      </c>
      <c r="F239" s="58" t="s">
        <v>336</v>
      </c>
      <c r="G239" s="58">
        <v>30</v>
      </c>
      <c r="H239" s="58" t="s">
        <v>32</v>
      </c>
      <c r="I239" s="58" t="s">
        <v>32</v>
      </c>
      <c r="J239" s="58" t="s">
        <v>33</v>
      </c>
    </row>
    <row r="240" spans="2:10" x14ac:dyDescent="0.2">
      <c r="B240" s="58" t="s">
        <v>526</v>
      </c>
      <c r="C240" s="58"/>
      <c r="D240" s="58" t="s">
        <v>527</v>
      </c>
      <c r="E240" s="58" t="s">
        <v>488</v>
      </c>
      <c r="F240" s="58" t="s">
        <v>528</v>
      </c>
      <c r="G240" s="58">
        <v>82</v>
      </c>
      <c r="H240" s="58" t="s">
        <v>32</v>
      </c>
      <c r="I240" s="58" t="s">
        <v>32</v>
      </c>
      <c r="J240" s="58" t="s">
        <v>33</v>
      </c>
    </row>
    <row r="241" spans="2:10" ht="14.25" customHeight="1" x14ac:dyDescent="0.2">
      <c r="B241" s="58" t="s">
        <v>529</v>
      </c>
      <c r="C241" s="58"/>
      <c r="D241" s="58" t="s">
        <v>530</v>
      </c>
      <c r="E241" s="58" t="s">
        <v>488</v>
      </c>
      <c r="F241" s="58" t="s">
        <v>531</v>
      </c>
      <c r="G241" s="58">
        <v>52</v>
      </c>
      <c r="H241" s="58" t="s">
        <v>33</v>
      </c>
      <c r="I241" s="58" t="s">
        <v>32</v>
      </c>
      <c r="J241" s="58" t="s">
        <v>33</v>
      </c>
    </row>
    <row r="242" spans="2:10" ht="14.25" customHeight="1" x14ac:dyDescent="0.2">
      <c r="B242" s="58" t="s">
        <v>532</v>
      </c>
      <c r="C242" s="58"/>
      <c r="D242" s="58" t="s">
        <v>533</v>
      </c>
      <c r="E242" s="58" t="s">
        <v>488</v>
      </c>
      <c r="F242" s="58" t="s">
        <v>95</v>
      </c>
      <c r="G242" s="58">
        <v>22</v>
      </c>
      <c r="H242" s="58" t="s">
        <v>32</v>
      </c>
      <c r="I242" s="58" t="s">
        <v>32</v>
      </c>
      <c r="J242" s="58" t="s">
        <v>33</v>
      </c>
    </row>
    <row r="243" spans="2:10" ht="14.25" customHeight="1" x14ac:dyDescent="0.2">
      <c r="B243" s="58" t="s">
        <v>534</v>
      </c>
      <c r="C243" s="58"/>
      <c r="D243" s="58" t="s">
        <v>535</v>
      </c>
      <c r="E243" s="58" t="s">
        <v>488</v>
      </c>
      <c r="F243" s="58" t="s">
        <v>95</v>
      </c>
      <c r="G243" s="58">
        <v>4</v>
      </c>
      <c r="H243" s="58" t="s">
        <v>32</v>
      </c>
      <c r="I243" s="58" t="s">
        <v>32</v>
      </c>
      <c r="J243" s="58" t="s">
        <v>33</v>
      </c>
    </row>
    <row r="244" spans="2:10" ht="14.25" customHeight="1" x14ac:dyDescent="0.2">
      <c r="B244" s="58" t="s">
        <v>536</v>
      </c>
      <c r="C244" s="58"/>
      <c r="D244" s="58" t="s">
        <v>537</v>
      </c>
      <c r="E244" s="58" t="s">
        <v>488</v>
      </c>
      <c r="F244" s="58" t="s">
        <v>495</v>
      </c>
      <c r="G244" s="58">
        <v>23</v>
      </c>
      <c r="H244" s="58" t="s">
        <v>32</v>
      </c>
      <c r="I244" s="58" t="s">
        <v>32</v>
      </c>
      <c r="J244" s="58" t="s">
        <v>33</v>
      </c>
    </row>
    <row r="245" spans="2:10" ht="14.25" customHeight="1" x14ac:dyDescent="0.2">
      <c r="B245" s="58" t="s">
        <v>538</v>
      </c>
      <c r="C245" s="58"/>
      <c r="D245" s="58" t="s">
        <v>539</v>
      </c>
      <c r="E245" s="58" t="s">
        <v>488</v>
      </c>
      <c r="F245" s="58" t="s">
        <v>336</v>
      </c>
      <c r="G245" s="58">
        <v>54</v>
      </c>
      <c r="H245" s="58" t="s">
        <v>33</v>
      </c>
      <c r="I245" s="58" t="s">
        <v>33</v>
      </c>
      <c r="J245" s="58" t="s">
        <v>33</v>
      </c>
    </row>
    <row r="246" spans="2:10" ht="14.25" customHeight="1" x14ac:dyDescent="0.2">
      <c r="B246" s="58" t="s">
        <v>540</v>
      </c>
      <c r="C246" s="58"/>
      <c r="D246" s="58" t="s">
        <v>541</v>
      </c>
      <c r="E246" s="58" t="s">
        <v>488</v>
      </c>
      <c r="F246" s="58">
        <v>6</v>
      </c>
      <c r="G246" s="58">
        <v>33</v>
      </c>
      <c r="H246" s="58" t="s">
        <v>32</v>
      </c>
      <c r="I246" s="58" t="s">
        <v>32</v>
      </c>
      <c r="J246" s="58" t="s">
        <v>33</v>
      </c>
    </row>
    <row r="247" spans="2:10" ht="14.25" customHeight="1" x14ac:dyDescent="0.2">
      <c r="B247" s="58" t="s">
        <v>542</v>
      </c>
      <c r="C247" s="58"/>
      <c r="D247" s="58" t="s">
        <v>543</v>
      </c>
      <c r="E247" s="58" t="s">
        <v>488</v>
      </c>
      <c r="F247" s="58" t="s">
        <v>498</v>
      </c>
      <c r="G247" s="58">
        <v>22</v>
      </c>
      <c r="H247" s="58" t="s">
        <v>32</v>
      </c>
      <c r="I247" s="58" t="s">
        <v>32</v>
      </c>
      <c r="J247" s="58" t="s">
        <v>33</v>
      </c>
    </row>
    <row r="248" spans="2:10" ht="14.25" customHeight="1" x14ac:dyDescent="0.2">
      <c r="B248" s="58" t="s">
        <v>544</v>
      </c>
      <c r="C248" s="58"/>
      <c r="D248" s="58" t="s">
        <v>545</v>
      </c>
      <c r="E248" s="58" t="s">
        <v>488</v>
      </c>
      <c r="F248" s="58" t="s">
        <v>531</v>
      </c>
      <c r="G248" s="58">
        <v>18</v>
      </c>
      <c r="H248" s="58" t="s">
        <v>32</v>
      </c>
      <c r="I248" s="58" t="s">
        <v>32</v>
      </c>
      <c r="J248" s="58" t="s">
        <v>33</v>
      </c>
    </row>
    <row r="249" spans="2:10" x14ac:dyDescent="0.2">
      <c r="B249" s="58" t="s">
        <v>546</v>
      </c>
      <c r="C249" s="58"/>
      <c r="D249" s="58" t="s">
        <v>547</v>
      </c>
      <c r="E249" s="58" t="s">
        <v>488</v>
      </c>
      <c r="F249" s="58" t="s">
        <v>498</v>
      </c>
      <c r="G249" s="58">
        <v>17</v>
      </c>
      <c r="H249" s="58" t="s">
        <v>32</v>
      </c>
      <c r="I249" s="58" t="s">
        <v>32</v>
      </c>
      <c r="J249" s="58" t="s">
        <v>33</v>
      </c>
    </row>
    <row r="250" spans="2:10" x14ac:dyDescent="0.2">
      <c r="B250" s="58" t="s">
        <v>548</v>
      </c>
      <c r="C250" s="58"/>
      <c r="D250" s="58" t="s">
        <v>549</v>
      </c>
      <c r="E250" s="58" t="s">
        <v>488</v>
      </c>
      <c r="F250" s="58" t="s">
        <v>501</v>
      </c>
      <c r="G250" s="58">
        <v>18</v>
      </c>
      <c r="H250" s="58" t="s">
        <v>32</v>
      </c>
      <c r="I250" s="58" t="s">
        <v>32</v>
      </c>
      <c r="J250" s="58" t="s">
        <v>33</v>
      </c>
    </row>
    <row r="251" spans="2:10" x14ac:dyDescent="0.2">
      <c r="B251" s="58" t="s">
        <v>550</v>
      </c>
      <c r="C251" s="58"/>
      <c r="D251" s="58" t="s">
        <v>551</v>
      </c>
      <c r="E251" s="58" t="s">
        <v>488</v>
      </c>
      <c r="F251" s="58" t="s">
        <v>336</v>
      </c>
      <c r="G251" s="58">
        <v>54</v>
      </c>
      <c r="H251" s="58" t="s">
        <v>32</v>
      </c>
      <c r="I251" s="58" t="s">
        <v>32</v>
      </c>
      <c r="J251" s="58" t="s">
        <v>33</v>
      </c>
    </row>
    <row r="252" spans="2:10" ht="25.5" x14ac:dyDescent="0.2">
      <c r="B252" s="58" t="s">
        <v>552</v>
      </c>
      <c r="C252" s="58"/>
      <c r="D252" s="58" t="s">
        <v>553</v>
      </c>
      <c r="E252" s="58" t="s">
        <v>488</v>
      </c>
      <c r="F252" s="58" t="s">
        <v>336</v>
      </c>
      <c r="G252" s="58">
        <v>54</v>
      </c>
      <c r="H252" s="58" t="s">
        <v>32</v>
      </c>
      <c r="I252" s="58" t="s">
        <v>32</v>
      </c>
      <c r="J252" s="58" t="s">
        <v>33</v>
      </c>
    </row>
    <row r="253" spans="2:10" x14ac:dyDescent="0.2">
      <c r="B253" s="58" t="s">
        <v>554</v>
      </c>
      <c r="C253" s="58"/>
      <c r="D253" s="58" t="s">
        <v>555</v>
      </c>
      <c r="E253" s="58" t="s">
        <v>488</v>
      </c>
      <c r="F253" s="58" t="s">
        <v>336</v>
      </c>
      <c r="G253" s="58">
        <v>54</v>
      </c>
      <c r="H253" s="58" t="s">
        <v>33</v>
      </c>
      <c r="I253" s="58" t="s">
        <v>33</v>
      </c>
      <c r="J253" s="58" t="s">
        <v>33</v>
      </c>
    </row>
    <row r="254" spans="2:10" x14ac:dyDescent="0.2">
      <c r="B254" s="58" t="s">
        <v>556</v>
      </c>
      <c r="C254" s="58"/>
      <c r="D254" s="58" t="s">
        <v>557</v>
      </c>
      <c r="E254" s="58" t="s">
        <v>488</v>
      </c>
      <c r="F254" s="58" t="s">
        <v>67</v>
      </c>
      <c r="G254" s="58">
        <v>42</v>
      </c>
      <c r="H254" s="58" t="s">
        <v>32</v>
      </c>
      <c r="I254" s="58" t="s">
        <v>32</v>
      </c>
      <c r="J254" s="58" t="s">
        <v>33</v>
      </c>
    </row>
    <row r="255" spans="2:10" x14ac:dyDescent="0.2">
      <c r="B255" s="58" t="s">
        <v>558</v>
      </c>
      <c r="C255" s="58"/>
      <c r="D255" s="58" t="s">
        <v>559</v>
      </c>
      <c r="E255" s="58" t="s">
        <v>560</v>
      </c>
      <c r="F255" s="58" t="s">
        <v>561</v>
      </c>
      <c r="G255" s="58">
        <v>56</v>
      </c>
      <c r="H255" s="58" t="s">
        <v>32</v>
      </c>
      <c r="I255" s="58" t="s">
        <v>32</v>
      </c>
      <c r="J255" s="58" t="s">
        <v>33</v>
      </c>
    </row>
    <row r="256" spans="2:10" x14ac:dyDescent="0.2">
      <c r="B256" s="58" t="s">
        <v>562</v>
      </c>
      <c r="C256" s="58"/>
      <c r="D256" s="58" t="s">
        <v>563</v>
      </c>
      <c r="E256" s="58" t="s">
        <v>560</v>
      </c>
      <c r="F256" s="58" t="s">
        <v>564</v>
      </c>
      <c r="G256" s="58">
        <v>4</v>
      </c>
      <c r="H256" s="58" t="s">
        <v>32</v>
      </c>
      <c r="I256" s="58" t="s">
        <v>32</v>
      </c>
      <c r="J256" s="58" t="s">
        <v>33</v>
      </c>
    </row>
    <row r="257" spans="2:11" x14ac:dyDescent="0.2">
      <c r="B257" s="58" t="s">
        <v>565</v>
      </c>
      <c r="C257" s="58"/>
      <c r="D257" s="58" t="s">
        <v>494</v>
      </c>
      <c r="E257" s="58" t="s">
        <v>560</v>
      </c>
      <c r="F257" s="58" t="s">
        <v>354</v>
      </c>
      <c r="G257" s="58">
        <v>40</v>
      </c>
      <c r="H257" s="58" t="s">
        <v>32</v>
      </c>
      <c r="I257" s="58" t="s">
        <v>32</v>
      </c>
      <c r="J257" s="58" t="s">
        <v>33</v>
      </c>
    </row>
    <row r="258" spans="2:11" x14ac:dyDescent="0.2">
      <c r="B258" s="58" t="s">
        <v>566</v>
      </c>
      <c r="C258" s="58"/>
      <c r="D258" s="58" t="s">
        <v>567</v>
      </c>
      <c r="E258" s="58" t="s">
        <v>568</v>
      </c>
      <c r="F258" s="58" t="s">
        <v>569</v>
      </c>
      <c r="G258" s="58">
        <v>17</v>
      </c>
      <c r="H258" s="58" t="s">
        <v>32</v>
      </c>
      <c r="I258" s="58" t="s">
        <v>32</v>
      </c>
      <c r="J258" s="58" t="s">
        <v>33</v>
      </c>
    </row>
    <row r="259" spans="2:11" x14ac:dyDescent="0.2">
      <c r="B259" s="58" t="s">
        <v>570</v>
      </c>
      <c r="C259" s="58"/>
      <c r="D259" s="58" t="s">
        <v>571</v>
      </c>
      <c r="E259" s="58" t="s">
        <v>568</v>
      </c>
      <c r="F259" s="58" t="s">
        <v>572</v>
      </c>
      <c r="G259" s="58">
        <v>6</v>
      </c>
      <c r="H259" s="58" t="s">
        <v>32</v>
      </c>
      <c r="I259" s="58" t="s">
        <v>32</v>
      </c>
      <c r="J259" s="58" t="s">
        <v>33</v>
      </c>
    </row>
    <row r="260" spans="2:11" x14ac:dyDescent="0.2">
      <c r="B260" s="73" t="s">
        <v>912</v>
      </c>
      <c r="C260" s="73" t="s">
        <v>910</v>
      </c>
      <c r="D260" s="73" t="s">
        <v>967</v>
      </c>
      <c r="E260" s="58" t="s">
        <v>574</v>
      </c>
      <c r="F260" s="73" t="s">
        <v>908</v>
      </c>
      <c r="G260" s="58">
        <v>12</v>
      </c>
      <c r="H260" s="58" t="s">
        <v>32</v>
      </c>
      <c r="I260" s="58" t="s">
        <v>32</v>
      </c>
      <c r="J260" s="58" t="s">
        <v>32</v>
      </c>
      <c r="K260" s="35" t="s">
        <v>909</v>
      </c>
    </row>
    <row r="261" spans="2:11" x14ac:dyDescent="0.2">
      <c r="B261" s="58" t="s">
        <v>573</v>
      </c>
      <c r="C261" s="73" t="s">
        <v>913</v>
      </c>
      <c r="D261" s="58" t="s">
        <v>905</v>
      </c>
      <c r="E261" s="58" t="s">
        <v>574</v>
      </c>
      <c r="F261" s="73" t="s">
        <v>908</v>
      </c>
      <c r="G261" s="58">
        <v>10</v>
      </c>
      <c r="H261" s="58" t="s">
        <v>32</v>
      </c>
      <c r="I261" s="58" t="s">
        <v>32</v>
      </c>
      <c r="J261" s="58" t="s">
        <v>32</v>
      </c>
      <c r="K261" s="35" t="s">
        <v>909</v>
      </c>
    </row>
    <row r="262" spans="2:11" x14ac:dyDescent="0.2">
      <c r="B262" s="74" t="s">
        <v>906</v>
      </c>
      <c r="C262" s="74" t="s">
        <v>914</v>
      </c>
      <c r="D262" s="63" t="s">
        <v>907</v>
      </c>
      <c r="E262" s="58" t="s">
        <v>574</v>
      </c>
      <c r="F262" s="73" t="s">
        <v>908</v>
      </c>
      <c r="G262" s="58">
        <v>44</v>
      </c>
      <c r="H262" s="58" t="s">
        <v>32</v>
      </c>
      <c r="I262" s="58" t="s">
        <v>32</v>
      </c>
      <c r="J262" s="63" t="s">
        <v>32</v>
      </c>
      <c r="K262" s="35" t="s">
        <v>909</v>
      </c>
    </row>
    <row r="263" spans="2:11" ht="25.5" x14ac:dyDescent="0.2">
      <c r="B263" s="73" t="s">
        <v>940</v>
      </c>
      <c r="C263" s="73" t="s">
        <v>924</v>
      </c>
      <c r="D263" s="73" t="s">
        <v>920</v>
      </c>
      <c r="E263" s="58" t="s">
        <v>574</v>
      </c>
      <c r="F263" s="73" t="s">
        <v>925</v>
      </c>
      <c r="G263" s="58">
        <v>23</v>
      </c>
      <c r="H263" s="58" t="s">
        <v>32</v>
      </c>
      <c r="I263" s="58" t="s">
        <v>33</v>
      </c>
      <c r="J263" s="58" t="s">
        <v>32</v>
      </c>
      <c r="K263" s="35" t="s">
        <v>909</v>
      </c>
    </row>
    <row r="264" spans="2:11" ht="25.5" x14ac:dyDescent="0.2">
      <c r="B264" s="73" t="s">
        <v>939</v>
      </c>
      <c r="C264" s="73" t="s">
        <v>926</v>
      </c>
      <c r="D264" s="76" t="s">
        <v>922</v>
      </c>
      <c r="E264" s="58" t="s">
        <v>574</v>
      </c>
      <c r="F264" s="73" t="s">
        <v>925</v>
      </c>
      <c r="G264" s="58">
        <v>23</v>
      </c>
      <c r="H264" s="58" t="s">
        <v>32</v>
      </c>
      <c r="I264" s="58" t="s">
        <v>33</v>
      </c>
      <c r="J264" s="58" t="s">
        <v>32</v>
      </c>
      <c r="K264" s="35" t="s">
        <v>909</v>
      </c>
    </row>
    <row r="265" spans="2:11" ht="25.5" x14ac:dyDescent="0.2">
      <c r="B265" s="74" t="s">
        <v>921</v>
      </c>
      <c r="C265" s="74" t="s">
        <v>927</v>
      </c>
      <c r="D265" s="74" t="s">
        <v>923</v>
      </c>
      <c r="E265" s="58" t="s">
        <v>574</v>
      </c>
      <c r="F265" s="73" t="s">
        <v>925</v>
      </c>
      <c r="G265" s="58">
        <v>27</v>
      </c>
      <c r="H265" s="58" t="s">
        <v>32</v>
      </c>
      <c r="I265" s="58" t="s">
        <v>33</v>
      </c>
      <c r="J265" s="63" t="s">
        <v>32</v>
      </c>
      <c r="K265" s="35" t="s">
        <v>909</v>
      </c>
    </row>
    <row r="266" spans="2:11" x14ac:dyDescent="0.2">
      <c r="B266" s="73" t="s">
        <v>938</v>
      </c>
      <c r="C266" s="73" t="s">
        <v>929</v>
      </c>
      <c r="D266" s="73" t="s">
        <v>928</v>
      </c>
      <c r="E266" s="58" t="s">
        <v>574</v>
      </c>
      <c r="F266" s="73" t="s">
        <v>930</v>
      </c>
      <c r="G266" s="58">
        <v>36</v>
      </c>
      <c r="H266" s="58" t="s">
        <v>32</v>
      </c>
      <c r="I266" s="58" t="s">
        <v>33</v>
      </c>
      <c r="J266" s="58" t="s">
        <v>32</v>
      </c>
      <c r="K266" s="35" t="s">
        <v>909</v>
      </c>
    </row>
    <row r="267" spans="2:11" x14ac:dyDescent="0.2">
      <c r="B267" s="73" t="s">
        <v>937</v>
      </c>
      <c r="C267" s="73" t="s">
        <v>931</v>
      </c>
      <c r="D267" s="76" t="s">
        <v>932</v>
      </c>
      <c r="E267" s="58" t="s">
        <v>574</v>
      </c>
      <c r="F267" s="73" t="s">
        <v>930</v>
      </c>
      <c r="G267" s="58">
        <v>224</v>
      </c>
      <c r="H267" s="58" t="s">
        <v>32</v>
      </c>
      <c r="I267" s="58" t="s">
        <v>33</v>
      </c>
      <c r="J267" s="58" t="s">
        <v>32</v>
      </c>
      <c r="K267" s="35" t="s">
        <v>909</v>
      </c>
    </row>
    <row r="268" spans="2:11" x14ac:dyDescent="0.2">
      <c r="B268" s="74" t="s">
        <v>936</v>
      </c>
      <c r="C268" s="74" t="s">
        <v>933</v>
      </c>
      <c r="D268" s="74" t="s">
        <v>934</v>
      </c>
      <c r="E268" s="58" t="s">
        <v>574</v>
      </c>
      <c r="F268" s="73" t="s">
        <v>930</v>
      </c>
      <c r="G268" s="58">
        <v>13</v>
      </c>
      <c r="H268" s="58" t="s">
        <v>32</v>
      </c>
      <c r="I268" s="58" t="s">
        <v>33</v>
      </c>
      <c r="J268" s="63" t="s">
        <v>32</v>
      </c>
      <c r="K268" s="35" t="s">
        <v>909</v>
      </c>
    </row>
    <row r="269" spans="2:11" x14ac:dyDescent="0.2">
      <c r="B269" s="73" t="s">
        <v>935</v>
      </c>
      <c r="C269" s="73" t="s">
        <v>942</v>
      </c>
      <c r="D269" s="73" t="s">
        <v>941</v>
      </c>
      <c r="E269" s="58" t="s">
        <v>574</v>
      </c>
      <c r="F269" s="73" t="s">
        <v>930</v>
      </c>
      <c r="G269" s="58">
        <v>142</v>
      </c>
      <c r="H269" s="58" t="s">
        <v>32</v>
      </c>
      <c r="I269" s="58" t="s">
        <v>33</v>
      </c>
      <c r="J269" s="58" t="s">
        <v>32</v>
      </c>
      <c r="K269" s="35" t="s">
        <v>909</v>
      </c>
    </row>
    <row r="270" spans="2:11" ht="25.5" x14ac:dyDescent="0.2">
      <c r="B270" s="73" t="s">
        <v>943</v>
      </c>
      <c r="C270" s="73" t="s">
        <v>944</v>
      </c>
      <c r="D270" s="76" t="s">
        <v>945</v>
      </c>
      <c r="E270" s="58" t="s">
        <v>574</v>
      </c>
      <c r="F270" s="73" t="s">
        <v>930</v>
      </c>
      <c r="G270" s="58">
        <v>18</v>
      </c>
      <c r="H270" s="58" t="s">
        <v>32</v>
      </c>
      <c r="I270" s="58" t="s">
        <v>33</v>
      </c>
      <c r="J270" s="58" t="s">
        <v>32</v>
      </c>
      <c r="K270" s="35" t="s">
        <v>909</v>
      </c>
    </row>
    <row r="271" spans="2:11" ht="25.5" x14ac:dyDescent="0.2">
      <c r="B271" s="74" t="s">
        <v>946</v>
      </c>
      <c r="C271" s="74" t="s">
        <v>947</v>
      </c>
      <c r="D271" s="74" t="s">
        <v>948</v>
      </c>
      <c r="E271" s="58" t="s">
        <v>574</v>
      </c>
      <c r="F271" s="73" t="s">
        <v>930</v>
      </c>
      <c r="G271" s="58">
        <v>20</v>
      </c>
      <c r="H271" s="58" t="s">
        <v>32</v>
      </c>
      <c r="I271" s="58" t="s">
        <v>33</v>
      </c>
      <c r="J271" s="63" t="s">
        <v>32</v>
      </c>
      <c r="K271" s="35" t="s">
        <v>909</v>
      </c>
    </row>
    <row r="272" spans="2:11" x14ac:dyDescent="0.2">
      <c r="B272" s="73" t="s">
        <v>949</v>
      </c>
      <c r="C272" s="73" t="s">
        <v>950</v>
      </c>
      <c r="D272" s="73" t="s">
        <v>951</v>
      </c>
      <c r="E272" s="58" t="s">
        <v>574</v>
      </c>
      <c r="F272" s="73" t="s">
        <v>930</v>
      </c>
      <c r="G272" s="58">
        <v>32</v>
      </c>
      <c r="H272" s="58" t="s">
        <v>32</v>
      </c>
      <c r="I272" s="58" t="s">
        <v>33</v>
      </c>
      <c r="J272" s="58" t="s">
        <v>32</v>
      </c>
      <c r="K272" s="35" t="s">
        <v>909</v>
      </c>
    </row>
    <row r="273" spans="2:11" x14ac:dyDescent="0.2">
      <c r="B273" s="73" t="s">
        <v>952</v>
      </c>
      <c r="C273" s="73" t="s">
        <v>954</v>
      </c>
      <c r="D273" s="76" t="s">
        <v>953</v>
      </c>
      <c r="E273" s="58" t="s">
        <v>574</v>
      </c>
      <c r="F273" s="77" t="s">
        <v>98</v>
      </c>
      <c r="G273" s="58">
        <v>20</v>
      </c>
      <c r="H273" s="58" t="s">
        <v>32</v>
      </c>
      <c r="I273" s="58" t="s">
        <v>33</v>
      </c>
      <c r="J273" s="58" t="s">
        <v>32</v>
      </c>
      <c r="K273" s="35" t="s">
        <v>909</v>
      </c>
    </row>
    <row r="274" spans="2:11" x14ac:dyDescent="0.2">
      <c r="B274" s="74" t="s">
        <v>955</v>
      </c>
      <c r="C274" s="74" t="s">
        <v>956</v>
      </c>
      <c r="D274" s="74" t="s">
        <v>957</v>
      </c>
      <c r="E274" s="58" t="s">
        <v>574</v>
      </c>
      <c r="F274" s="73" t="s">
        <v>930</v>
      </c>
      <c r="G274" s="58">
        <v>60</v>
      </c>
      <c r="H274" s="58" t="s">
        <v>32</v>
      </c>
      <c r="I274" s="58" t="s">
        <v>33</v>
      </c>
      <c r="J274" s="58" t="s">
        <v>32</v>
      </c>
      <c r="K274" s="35" t="s">
        <v>909</v>
      </c>
    </row>
    <row r="275" spans="2:11" x14ac:dyDescent="0.2">
      <c r="B275" s="73" t="s">
        <v>958</v>
      </c>
      <c r="C275" s="73" t="s">
        <v>960</v>
      </c>
      <c r="D275" s="73" t="s">
        <v>959</v>
      </c>
      <c r="E275" s="58" t="s">
        <v>574</v>
      </c>
      <c r="F275" s="77" t="s">
        <v>49</v>
      </c>
      <c r="G275" s="58">
        <v>41</v>
      </c>
      <c r="H275" s="58" t="s">
        <v>32</v>
      </c>
      <c r="I275" s="58" t="s">
        <v>33</v>
      </c>
      <c r="J275" s="58" t="s">
        <v>32</v>
      </c>
      <c r="K275" s="35" t="s">
        <v>909</v>
      </c>
    </row>
    <row r="276" spans="2:11" x14ac:dyDescent="0.2">
      <c r="B276" s="73" t="s">
        <v>962</v>
      </c>
      <c r="C276" s="73" t="s">
        <v>963</v>
      </c>
      <c r="D276" s="76" t="s">
        <v>961</v>
      </c>
      <c r="E276" s="58" t="s">
        <v>574</v>
      </c>
      <c r="F276" s="77" t="s">
        <v>49</v>
      </c>
      <c r="G276" s="58">
        <v>13</v>
      </c>
      <c r="H276" s="58" t="s">
        <v>32</v>
      </c>
      <c r="I276" s="58" t="s">
        <v>33</v>
      </c>
      <c r="J276" s="58" t="s">
        <v>32</v>
      </c>
      <c r="K276" s="35" t="s">
        <v>909</v>
      </c>
    </row>
    <row r="277" spans="2:11" x14ac:dyDescent="0.2">
      <c r="B277" s="73" t="s">
        <v>964</v>
      </c>
      <c r="C277" s="73" t="s">
        <v>965</v>
      </c>
      <c r="D277" s="73" t="s">
        <v>966</v>
      </c>
      <c r="E277" s="58" t="s">
        <v>574</v>
      </c>
      <c r="F277" s="77" t="s">
        <v>49</v>
      </c>
      <c r="G277" s="58">
        <v>20</v>
      </c>
      <c r="H277" s="58" t="s">
        <v>32</v>
      </c>
      <c r="I277" s="58" t="s">
        <v>33</v>
      </c>
      <c r="J277" s="58" t="s">
        <v>32</v>
      </c>
      <c r="K277" s="35" t="s">
        <v>909</v>
      </c>
    </row>
    <row r="278" spans="2:11" x14ac:dyDescent="0.2">
      <c r="B278" s="73" t="s">
        <v>968</v>
      </c>
      <c r="C278" s="73" t="s">
        <v>969</v>
      </c>
      <c r="D278" s="76" t="s">
        <v>970</v>
      </c>
      <c r="E278" s="58" t="s">
        <v>574</v>
      </c>
      <c r="F278" s="77" t="s">
        <v>930</v>
      </c>
      <c r="G278" s="58">
        <v>31</v>
      </c>
      <c r="H278" s="58" t="s">
        <v>32</v>
      </c>
      <c r="I278" s="58" t="s">
        <v>33</v>
      </c>
      <c r="J278" s="58" t="s">
        <v>32</v>
      </c>
      <c r="K278" s="35" t="s">
        <v>909</v>
      </c>
    </row>
    <row r="279" spans="2:11" x14ac:dyDescent="0.2">
      <c r="B279" s="74" t="s">
        <v>971</v>
      </c>
      <c r="C279" s="74" t="s">
        <v>973</v>
      </c>
      <c r="D279" s="74" t="s">
        <v>972</v>
      </c>
      <c r="E279" s="58" t="s">
        <v>574</v>
      </c>
      <c r="F279" s="73" t="s">
        <v>930</v>
      </c>
      <c r="G279" s="58">
        <v>37</v>
      </c>
      <c r="H279" s="58" t="s">
        <v>32</v>
      </c>
      <c r="I279" s="58" t="s">
        <v>33</v>
      </c>
      <c r="J279" s="58" t="s">
        <v>32</v>
      </c>
      <c r="K279" s="35" t="s">
        <v>909</v>
      </c>
    </row>
    <row r="280" spans="2:11" x14ac:dyDescent="0.2">
      <c r="B280" s="73" t="s">
        <v>974</v>
      </c>
      <c r="C280" s="73" t="s">
        <v>975</v>
      </c>
      <c r="D280" s="73" t="s">
        <v>976</v>
      </c>
      <c r="E280" s="58" t="s">
        <v>574</v>
      </c>
      <c r="F280" s="77" t="s">
        <v>930</v>
      </c>
      <c r="G280" s="58">
        <v>47</v>
      </c>
      <c r="H280" s="58" t="s">
        <v>32</v>
      </c>
      <c r="I280" s="58" t="s">
        <v>33</v>
      </c>
      <c r="J280" s="58" t="s">
        <v>32</v>
      </c>
      <c r="K280" s="35" t="s">
        <v>909</v>
      </c>
    </row>
    <row r="281" spans="2:11" x14ac:dyDescent="0.2">
      <c r="B281" s="73" t="s">
        <v>977</v>
      </c>
      <c r="C281" s="73" t="s">
        <v>978</v>
      </c>
      <c r="D281" s="76" t="s">
        <v>979</v>
      </c>
      <c r="E281" s="58" t="s">
        <v>574</v>
      </c>
      <c r="F281" s="77" t="s">
        <v>925</v>
      </c>
      <c r="G281" s="58">
        <v>34</v>
      </c>
      <c r="H281" s="58" t="s">
        <v>32</v>
      </c>
      <c r="I281" s="58" t="s">
        <v>33</v>
      </c>
      <c r="J281" s="58" t="s">
        <v>32</v>
      </c>
      <c r="K281" s="35" t="s">
        <v>909</v>
      </c>
    </row>
    <row r="282" spans="2:11" x14ac:dyDescent="0.2">
      <c r="B282" s="73" t="s">
        <v>980</v>
      </c>
      <c r="C282" s="73" t="s">
        <v>981</v>
      </c>
      <c r="D282" s="73" t="s">
        <v>982</v>
      </c>
      <c r="E282" s="58" t="s">
        <v>574</v>
      </c>
      <c r="F282" s="77" t="s">
        <v>98</v>
      </c>
      <c r="G282" s="58">
        <v>25</v>
      </c>
      <c r="H282" s="58" t="s">
        <v>32</v>
      </c>
      <c r="I282" s="58" t="s">
        <v>33</v>
      </c>
      <c r="J282" s="58" t="s">
        <v>32</v>
      </c>
      <c r="K282" s="35" t="s">
        <v>909</v>
      </c>
    </row>
    <row r="283" spans="2:11" x14ac:dyDescent="0.2">
      <c r="B283" s="73" t="s">
        <v>983</v>
      </c>
      <c r="C283" s="73" t="s">
        <v>984</v>
      </c>
      <c r="D283" s="73" t="s">
        <v>985</v>
      </c>
      <c r="E283" s="58" t="s">
        <v>574</v>
      </c>
      <c r="F283" s="77" t="s">
        <v>98</v>
      </c>
      <c r="G283" s="58">
        <v>16</v>
      </c>
      <c r="H283" s="58" t="s">
        <v>32</v>
      </c>
      <c r="I283" s="58" t="s">
        <v>33</v>
      </c>
      <c r="J283" s="58" t="s">
        <v>32</v>
      </c>
      <c r="K283" s="35" t="s">
        <v>909</v>
      </c>
    </row>
    <row r="284" spans="2:11" x14ac:dyDescent="0.2">
      <c r="B284" s="74" t="s">
        <v>986</v>
      </c>
      <c r="C284" s="74" t="s">
        <v>987</v>
      </c>
      <c r="D284" s="74" t="s">
        <v>988</v>
      </c>
      <c r="E284" s="58" t="s">
        <v>574</v>
      </c>
      <c r="F284" s="77" t="s">
        <v>98</v>
      </c>
      <c r="G284" s="58">
        <v>41</v>
      </c>
      <c r="H284" s="58" t="s">
        <v>32</v>
      </c>
      <c r="I284" s="58" t="s">
        <v>33</v>
      </c>
      <c r="J284" s="63"/>
      <c r="K284" s="35" t="s">
        <v>909</v>
      </c>
    </row>
    <row r="285" spans="2:11" ht="25.5" x14ac:dyDescent="0.2">
      <c r="B285" s="73" t="s">
        <v>989</v>
      </c>
      <c r="C285" s="73" t="s">
        <v>990</v>
      </c>
      <c r="D285" s="73" t="s">
        <v>991</v>
      </c>
      <c r="E285" s="58" t="s">
        <v>574</v>
      </c>
      <c r="F285" s="77" t="s">
        <v>49</v>
      </c>
      <c r="G285" s="58">
        <v>34</v>
      </c>
      <c r="H285" s="58" t="s">
        <v>32</v>
      </c>
      <c r="I285" s="58" t="s">
        <v>33</v>
      </c>
      <c r="J285" s="58" t="s">
        <v>32</v>
      </c>
      <c r="K285" s="35" t="s">
        <v>909</v>
      </c>
    </row>
    <row r="286" spans="2:11" ht="25.5" x14ac:dyDescent="0.2">
      <c r="B286" s="73" t="s">
        <v>992</v>
      </c>
      <c r="C286" s="73" t="s">
        <v>993</v>
      </c>
      <c r="D286" s="76" t="s">
        <v>994</v>
      </c>
      <c r="E286" s="58" t="s">
        <v>574</v>
      </c>
      <c r="F286" s="77" t="s">
        <v>98</v>
      </c>
      <c r="G286" s="58">
        <v>36</v>
      </c>
      <c r="H286" s="58" t="s">
        <v>32</v>
      </c>
      <c r="I286" s="58" t="s">
        <v>33</v>
      </c>
      <c r="J286" s="58" t="s">
        <v>32</v>
      </c>
      <c r="K286" s="35" t="s">
        <v>909</v>
      </c>
    </row>
    <row r="287" spans="2:11" ht="25.5" x14ac:dyDescent="0.2">
      <c r="B287" s="74" t="s">
        <v>995</v>
      </c>
      <c r="C287" s="74" t="s">
        <v>996</v>
      </c>
      <c r="D287" s="74" t="s">
        <v>997</v>
      </c>
      <c r="E287" s="58" t="s">
        <v>574</v>
      </c>
      <c r="F287" s="77" t="s">
        <v>98</v>
      </c>
      <c r="G287" s="58">
        <v>37</v>
      </c>
      <c r="H287" s="58" t="s">
        <v>32</v>
      </c>
      <c r="I287" s="58" t="s">
        <v>33</v>
      </c>
      <c r="J287" s="63" t="s">
        <v>32</v>
      </c>
      <c r="K287" s="35" t="s">
        <v>909</v>
      </c>
    </row>
    <row r="288" spans="2:11" x14ac:dyDescent="0.2">
      <c r="B288" s="73" t="s">
        <v>998</v>
      </c>
      <c r="C288" s="73"/>
      <c r="D288" s="73" t="s">
        <v>999</v>
      </c>
      <c r="E288" s="58" t="s">
        <v>1000</v>
      </c>
      <c r="F288" s="77" t="s">
        <v>98</v>
      </c>
      <c r="G288" s="58">
        <v>1</v>
      </c>
      <c r="H288" s="58" t="s">
        <v>32</v>
      </c>
      <c r="I288" s="58" t="s">
        <v>33</v>
      </c>
      <c r="J288" s="58" t="s">
        <v>32</v>
      </c>
      <c r="K288" s="35" t="s">
        <v>909</v>
      </c>
    </row>
    <row r="289" spans="2:11" x14ac:dyDescent="0.2">
      <c r="B289" s="73" t="s">
        <v>1001</v>
      </c>
      <c r="C289" s="73"/>
      <c r="D289" s="76" t="s">
        <v>1002</v>
      </c>
      <c r="E289" s="58" t="s">
        <v>1000</v>
      </c>
      <c r="F289" s="77" t="s">
        <v>98</v>
      </c>
      <c r="G289" s="58">
        <v>1</v>
      </c>
      <c r="H289" s="58" t="s">
        <v>32</v>
      </c>
      <c r="I289" s="58" t="s">
        <v>33</v>
      </c>
      <c r="J289" s="58" t="s">
        <v>32</v>
      </c>
      <c r="K289" s="35" t="s">
        <v>909</v>
      </c>
    </row>
    <row r="290" spans="2:11" x14ac:dyDescent="0.2">
      <c r="B290" s="74" t="s">
        <v>1003</v>
      </c>
      <c r="C290" s="74"/>
      <c r="D290" s="74" t="s">
        <v>1004</v>
      </c>
      <c r="E290" s="58" t="s">
        <v>1000</v>
      </c>
      <c r="F290" s="77" t="s">
        <v>98</v>
      </c>
      <c r="G290" s="58">
        <v>1</v>
      </c>
      <c r="H290" s="58" t="s">
        <v>32</v>
      </c>
      <c r="I290" s="58" t="s">
        <v>33</v>
      </c>
      <c r="J290" s="63" t="s">
        <v>32</v>
      </c>
      <c r="K290" s="35" t="s">
        <v>909</v>
      </c>
    </row>
    <row r="291" spans="2:11" x14ac:dyDescent="0.2">
      <c r="B291" s="73" t="s">
        <v>1005</v>
      </c>
      <c r="C291" s="73" t="s">
        <v>1006</v>
      </c>
      <c r="D291" s="73" t="s">
        <v>1007</v>
      </c>
      <c r="E291" s="58" t="s">
        <v>574</v>
      </c>
      <c r="F291" s="73" t="s">
        <v>925</v>
      </c>
      <c r="G291" s="58">
        <v>53</v>
      </c>
      <c r="H291" s="58" t="s">
        <v>32</v>
      </c>
      <c r="I291" s="58" t="s">
        <v>33</v>
      </c>
      <c r="J291" s="58" t="s">
        <v>32</v>
      </c>
      <c r="K291" s="35" t="s">
        <v>909</v>
      </c>
    </row>
    <row r="292" spans="2:11" x14ac:dyDescent="0.2">
      <c r="B292" s="73" t="s">
        <v>1008</v>
      </c>
      <c r="C292" s="73" t="s">
        <v>1009</v>
      </c>
      <c r="D292" s="76" t="s">
        <v>1010</v>
      </c>
      <c r="E292" s="58" t="s">
        <v>574</v>
      </c>
      <c r="F292" s="73" t="s">
        <v>925</v>
      </c>
      <c r="G292" s="58">
        <v>92</v>
      </c>
      <c r="H292" s="58" t="s">
        <v>32</v>
      </c>
      <c r="I292" s="58" t="s">
        <v>33</v>
      </c>
      <c r="J292" s="58" t="s">
        <v>32</v>
      </c>
      <c r="K292" s="35" t="s">
        <v>909</v>
      </c>
    </row>
    <row r="293" spans="2:11" x14ac:dyDescent="0.2">
      <c r="B293" s="74" t="s">
        <v>1011</v>
      </c>
      <c r="C293" s="74"/>
      <c r="D293" s="74" t="s">
        <v>1012</v>
      </c>
      <c r="E293" s="58" t="s">
        <v>1000</v>
      </c>
      <c r="F293" s="73" t="s">
        <v>1013</v>
      </c>
      <c r="G293" s="58">
        <v>136</v>
      </c>
      <c r="H293" s="58" t="s">
        <v>32</v>
      </c>
      <c r="I293" s="58" t="s">
        <v>33</v>
      </c>
      <c r="J293" s="63" t="s">
        <v>32</v>
      </c>
      <c r="K293" s="35" t="s">
        <v>909</v>
      </c>
    </row>
    <row r="294" spans="2:11" x14ac:dyDescent="0.2">
      <c r="B294" s="73" t="s">
        <v>1014</v>
      </c>
      <c r="C294" s="73" t="s">
        <v>1015</v>
      </c>
      <c r="D294" s="73" t="s">
        <v>1016</v>
      </c>
      <c r="E294" s="58" t="s">
        <v>574</v>
      </c>
      <c r="F294" s="73" t="s">
        <v>930</v>
      </c>
      <c r="G294" s="58">
        <v>32</v>
      </c>
      <c r="H294" s="58" t="s">
        <v>32</v>
      </c>
      <c r="I294" s="58" t="s">
        <v>33</v>
      </c>
      <c r="J294" s="58" t="s">
        <v>32</v>
      </c>
      <c r="K294" s="35" t="s">
        <v>909</v>
      </c>
    </row>
    <row r="295" spans="2:11" x14ac:dyDescent="0.2">
      <c r="B295" s="73" t="s">
        <v>1017</v>
      </c>
      <c r="C295" s="73" t="s">
        <v>1018</v>
      </c>
      <c r="D295" s="76" t="s">
        <v>1019</v>
      </c>
      <c r="E295" s="58" t="s">
        <v>574</v>
      </c>
      <c r="F295" s="77" t="s">
        <v>49</v>
      </c>
      <c r="G295" s="58">
        <v>11</v>
      </c>
      <c r="H295" s="58" t="s">
        <v>32</v>
      </c>
      <c r="I295" s="58" t="s">
        <v>33</v>
      </c>
      <c r="J295" s="58" t="s">
        <v>32</v>
      </c>
      <c r="K295" s="35" t="s">
        <v>909</v>
      </c>
    </row>
    <row r="296" spans="2:11" x14ac:dyDescent="0.2">
      <c r="B296" s="74" t="s">
        <v>1020</v>
      </c>
      <c r="C296" s="74" t="s">
        <v>1021</v>
      </c>
      <c r="D296" s="74" t="s">
        <v>1022</v>
      </c>
      <c r="E296" s="58" t="s">
        <v>574</v>
      </c>
      <c r="F296" s="77" t="s">
        <v>98</v>
      </c>
      <c r="G296" s="58">
        <v>20</v>
      </c>
      <c r="H296" s="58" t="s">
        <v>32</v>
      </c>
      <c r="I296" s="58" t="s">
        <v>33</v>
      </c>
      <c r="J296" s="58" t="s">
        <v>32</v>
      </c>
      <c r="K296" s="35" t="s">
        <v>909</v>
      </c>
    </row>
    <row r="297" spans="2:11" x14ac:dyDescent="0.2">
      <c r="B297" s="73" t="s">
        <v>1023</v>
      </c>
      <c r="C297" s="73" t="s">
        <v>1024</v>
      </c>
      <c r="D297" s="73" t="s">
        <v>1025</v>
      </c>
      <c r="E297" s="58" t="s">
        <v>574</v>
      </c>
      <c r="F297" s="77" t="s">
        <v>925</v>
      </c>
      <c r="G297" s="58">
        <v>30</v>
      </c>
      <c r="H297" s="58" t="s">
        <v>32</v>
      </c>
      <c r="I297" s="58" t="s">
        <v>33</v>
      </c>
      <c r="J297" s="58" t="s">
        <v>32</v>
      </c>
      <c r="K297" s="35" t="s">
        <v>909</v>
      </c>
    </row>
    <row r="298" spans="2:11" x14ac:dyDescent="0.2">
      <c r="B298" s="73" t="s">
        <v>1026</v>
      </c>
      <c r="C298" s="73"/>
      <c r="D298" s="76" t="s">
        <v>1027</v>
      </c>
      <c r="E298" s="58" t="s">
        <v>1000</v>
      </c>
      <c r="F298" s="77" t="s">
        <v>1013</v>
      </c>
      <c r="G298" s="58">
        <v>953</v>
      </c>
      <c r="H298" s="58" t="s">
        <v>32</v>
      </c>
      <c r="I298" s="58" t="s">
        <v>33</v>
      </c>
      <c r="J298" s="58" t="s">
        <v>32</v>
      </c>
      <c r="K298" s="35" t="s">
        <v>909</v>
      </c>
    </row>
    <row r="299" spans="2:11" x14ac:dyDescent="0.2">
      <c r="B299" s="73" t="s">
        <v>1028</v>
      </c>
      <c r="C299" s="73" t="s">
        <v>1029</v>
      </c>
      <c r="D299" s="73" t="s">
        <v>1030</v>
      </c>
      <c r="E299" s="58" t="s">
        <v>574</v>
      </c>
      <c r="F299" s="77" t="s">
        <v>925</v>
      </c>
      <c r="G299" s="58">
        <v>67</v>
      </c>
      <c r="H299" s="58" t="s">
        <v>32</v>
      </c>
      <c r="I299" s="58" t="s">
        <v>33</v>
      </c>
      <c r="J299" s="58" t="s">
        <v>32</v>
      </c>
      <c r="K299" s="35" t="s">
        <v>909</v>
      </c>
    </row>
    <row r="300" spans="2:11" x14ac:dyDescent="0.2">
      <c r="B300" s="73" t="s">
        <v>1031</v>
      </c>
      <c r="C300" s="73"/>
      <c r="D300" s="76" t="s">
        <v>1032</v>
      </c>
      <c r="E300" s="58" t="s">
        <v>574</v>
      </c>
      <c r="F300" s="77" t="s">
        <v>1033</v>
      </c>
      <c r="G300" s="58">
        <v>788</v>
      </c>
      <c r="H300" s="58" t="s">
        <v>32</v>
      </c>
      <c r="I300" s="58" t="s">
        <v>33</v>
      </c>
      <c r="J300" s="58" t="s">
        <v>32</v>
      </c>
      <c r="K300" s="35" t="s">
        <v>909</v>
      </c>
    </row>
    <row r="301" spans="2:11" x14ac:dyDescent="0.2">
      <c r="B301" s="74" t="s">
        <v>1034</v>
      </c>
      <c r="C301" s="74" t="s">
        <v>1035</v>
      </c>
      <c r="D301" s="74" t="s">
        <v>1036</v>
      </c>
      <c r="E301" s="58" t="s">
        <v>574</v>
      </c>
      <c r="F301" s="73" t="s">
        <v>925</v>
      </c>
      <c r="G301" s="58">
        <v>93</v>
      </c>
      <c r="H301" s="58" t="s">
        <v>32</v>
      </c>
      <c r="I301" s="58" t="s">
        <v>33</v>
      </c>
      <c r="J301" s="58" t="s">
        <v>32</v>
      </c>
      <c r="K301" s="35" t="s">
        <v>909</v>
      </c>
    </row>
    <row r="302" spans="2:11" x14ac:dyDescent="0.2">
      <c r="B302" s="73" t="s">
        <v>1037</v>
      </c>
      <c r="C302" s="73" t="s">
        <v>1038</v>
      </c>
      <c r="D302" s="73" t="s">
        <v>1039</v>
      </c>
      <c r="E302" s="58" t="s">
        <v>574</v>
      </c>
      <c r="F302" s="77" t="s">
        <v>925</v>
      </c>
      <c r="G302" s="58">
        <v>53</v>
      </c>
      <c r="H302" s="58" t="s">
        <v>32</v>
      </c>
      <c r="I302" s="58" t="s">
        <v>33</v>
      </c>
      <c r="J302" s="58" t="s">
        <v>32</v>
      </c>
      <c r="K302" s="35" t="s">
        <v>909</v>
      </c>
    </row>
    <row r="303" spans="2:11" x14ac:dyDescent="0.2">
      <c r="B303" s="73" t="s">
        <v>1040</v>
      </c>
      <c r="C303" s="73" t="s">
        <v>1041</v>
      </c>
      <c r="D303" s="76" t="s">
        <v>1042</v>
      </c>
      <c r="E303" s="58" t="s">
        <v>574</v>
      </c>
      <c r="F303" s="77" t="s">
        <v>925</v>
      </c>
      <c r="G303" s="58">
        <v>76</v>
      </c>
      <c r="H303" s="58" t="s">
        <v>32</v>
      </c>
      <c r="I303" s="58" t="s">
        <v>33</v>
      </c>
      <c r="J303" s="58" t="s">
        <v>32</v>
      </c>
      <c r="K303" s="35" t="s">
        <v>909</v>
      </c>
    </row>
    <row r="304" spans="2:11" x14ac:dyDescent="0.2">
      <c r="B304" s="74" t="s">
        <v>1043</v>
      </c>
      <c r="C304" s="74" t="s">
        <v>1044</v>
      </c>
      <c r="D304" s="74" t="s">
        <v>1045</v>
      </c>
      <c r="E304" s="58" t="s">
        <v>574</v>
      </c>
      <c r="F304" s="73" t="s">
        <v>1046</v>
      </c>
      <c r="G304" s="58">
        <v>103</v>
      </c>
      <c r="H304" s="58" t="s">
        <v>32</v>
      </c>
      <c r="I304" s="58" t="s">
        <v>33</v>
      </c>
      <c r="J304" s="58" t="s">
        <v>32</v>
      </c>
      <c r="K304" s="35" t="s">
        <v>909</v>
      </c>
    </row>
    <row r="305" spans="2:11" x14ac:dyDescent="0.2">
      <c r="B305" s="73" t="s">
        <v>1047</v>
      </c>
      <c r="C305" s="73" t="s">
        <v>1048</v>
      </c>
      <c r="D305" s="73" t="s">
        <v>1049</v>
      </c>
      <c r="E305" s="58" t="s">
        <v>574</v>
      </c>
      <c r="F305" s="77" t="s">
        <v>98</v>
      </c>
      <c r="G305" s="58">
        <v>54</v>
      </c>
      <c r="H305" s="58" t="s">
        <v>32</v>
      </c>
      <c r="I305" s="58" t="s">
        <v>33</v>
      </c>
      <c r="J305" s="58" t="s">
        <v>32</v>
      </c>
      <c r="K305" s="35" t="s">
        <v>909</v>
      </c>
    </row>
    <row r="306" spans="2:11" x14ac:dyDescent="0.2">
      <c r="B306" s="73" t="s">
        <v>1050</v>
      </c>
      <c r="C306" s="73" t="s">
        <v>1051</v>
      </c>
      <c r="D306" s="73" t="s">
        <v>1052</v>
      </c>
      <c r="E306" s="58" t="s">
        <v>574</v>
      </c>
      <c r="F306" s="77" t="s">
        <v>925</v>
      </c>
      <c r="G306" s="58">
        <v>67</v>
      </c>
      <c r="H306" s="58" t="s">
        <v>32</v>
      </c>
      <c r="I306" s="58" t="s">
        <v>33</v>
      </c>
      <c r="J306" s="58" t="s">
        <v>32</v>
      </c>
      <c r="K306" s="35" t="s">
        <v>909</v>
      </c>
    </row>
    <row r="307" spans="2:11" x14ac:dyDescent="0.2">
      <c r="B307" s="73" t="s">
        <v>1053</v>
      </c>
      <c r="C307" s="73" t="s">
        <v>1054</v>
      </c>
      <c r="D307" s="76" t="s">
        <v>1055</v>
      </c>
      <c r="E307" s="58" t="s">
        <v>574</v>
      </c>
      <c r="F307" s="77" t="s">
        <v>925</v>
      </c>
      <c r="G307" s="58">
        <v>71</v>
      </c>
      <c r="H307" s="58" t="s">
        <v>32</v>
      </c>
      <c r="I307" s="58" t="s">
        <v>33</v>
      </c>
      <c r="J307" s="58" t="s">
        <v>32</v>
      </c>
      <c r="K307" s="35" t="s">
        <v>909</v>
      </c>
    </row>
    <row r="308" spans="2:11" x14ac:dyDescent="0.2">
      <c r="B308" s="73" t="s">
        <v>1056</v>
      </c>
      <c r="C308" s="73" t="s">
        <v>1057</v>
      </c>
      <c r="D308" s="73" t="s">
        <v>1058</v>
      </c>
      <c r="E308" s="58" t="s">
        <v>574</v>
      </c>
      <c r="F308" s="77" t="s">
        <v>98</v>
      </c>
      <c r="G308" s="58">
        <v>54</v>
      </c>
      <c r="H308" s="58" t="s">
        <v>32</v>
      </c>
      <c r="I308" s="58" t="s">
        <v>33</v>
      </c>
      <c r="J308" s="58" t="s">
        <v>32</v>
      </c>
      <c r="K308" s="35" t="s">
        <v>909</v>
      </c>
    </row>
    <row r="309" spans="2:11" x14ac:dyDescent="0.2">
      <c r="B309" s="73" t="s">
        <v>1059</v>
      </c>
      <c r="C309" s="73" t="s">
        <v>1060</v>
      </c>
      <c r="D309" s="76" t="s">
        <v>1061</v>
      </c>
      <c r="E309" s="58" t="s">
        <v>574</v>
      </c>
      <c r="F309" s="77" t="s">
        <v>925</v>
      </c>
      <c r="G309" s="58">
        <v>36</v>
      </c>
      <c r="H309" s="58" t="s">
        <v>32</v>
      </c>
      <c r="I309" s="58" t="s">
        <v>33</v>
      </c>
      <c r="J309" s="58" t="s">
        <v>32</v>
      </c>
      <c r="K309" s="35" t="s">
        <v>909</v>
      </c>
    </row>
    <row r="310" spans="2:11" x14ac:dyDescent="0.2">
      <c r="B310" s="74" t="s">
        <v>1062</v>
      </c>
      <c r="C310" s="74" t="s">
        <v>1063</v>
      </c>
      <c r="D310" s="74" t="s">
        <v>1064</v>
      </c>
      <c r="E310" s="58" t="s">
        <v>574</v>
      </c>
      <c r="F310" s="73" t="s">
        <v>925</v>
      </c>
      <c r="G310" s="58">
        <v>36</v>
      </c>
      <c r="H310" s="58" t="s">
        <v>32</v>
      </c>
      <c r="I310" s="58" t="s">
        <v>33</v>
      </c>
      <c r="J310" s="58" t="s">
        <v>32</v>
      </c>
      <c r="K310" s="35" t="s">
        <v>909</v>
      </c>
    </row>
    <row r="311" spans="2:11" x14ac:dyDescent="0.2">
      <c r="B311" s="73" t="s">
        <v>1065</v>
      </c>
      <c r="C311" s="73" t="s">
        <v>1066</v>
      </c>
      <c r="D311" s="73" t="s">
        <v>1067</v>
      </c>
      <c r="E311" s="58" t="s">
        <v>574</v>
      </c>
      <c r="F311" s="77" t="s">
        <v>1068</v>
      </c>
      <c r="G311" s="58">
        <v>32</v>
      </c>
      <c r="H311" s="58" t="s">
        <v>32</v>
      </c>
      <c r="I311" s="58" t="s">
        <v>33</v>
      </c>
      <c r="J311" s="58" t="s">
        <v>32</v>
      </c>
      <c r="K311" s="35" t="s">
        <v>909</v>
      </c>
    </row>
    <row r="312" spans="2:11" x14ac:dyDescent="0.2">
      <c r="B312" s="73" t="s">
        <v>1069</v>
      </c>
      <c r="C312" s="73" t="s">
        <v>1070</v>
      </c>
      <c r="D312" s="76" t="s">
        <v>1071</v>
      </c>
      <c r="E312" s="58" t="s">
        <v>574</v>
      </c>
      <c r="F312" s="77" t="s">
        <v>925</v>
      </c>
      <c r="G312" s="58">
        <v>31</v>
      </c>
      <c r="H312" s="58" t="s">
        <v>32</v>
      </c>
      <c r="I312" s="58" t="s">
        <v>33</v>
      </c>
      <c r="J312" s="58" t="s">
        <v>32</v>
      </c>
      <c r="K312" s="35" t="s">
        <v>909</v>
      </c>
    </row>
    <row r="313" spans="2:11" x14ac:dyDescent="0.2">
      <c r="B313" s="74" t="s">
        <v>1072</v>
      </c>
      <c r="C313" s="74" t="s">
        <v>1073</v>
      </c>
      <c r="D313" s="74" t="s">
        <v>1074</v>
      </c>
      <c r="E313" s="58" t="s">
        <v>574</v>
      </c>
      <c r="F313" s="73" t="s">
        <v>925</v>
      </c>
      <c r="G313" s="58">
        <v>38</v>
      </c>
      <c r="H313" s="58" t="s">
        <v>32</v>
      </c>
      <c r="I313" s="58" t="s">
        <v>33</v>
      </c>
      <c r="J313" s="58" t="s">
        <v>32</v>
      </c>
      <c r="K313" s="35" t="s">
        <v>909</v>
      </c>
    </row>
    <row r="314" spans="2:11" x14ac:dyDescent="0.2">
      <c r="B314" s="73" t="s">
        <v>1075</v>
      </c>
      <c r="C314" s="73" t="s">
        <v>1076</v>
      </c>
      <c r="D314" s="73" t="s">
        <v>1077</v>
      </c>
      <c r="E314" s="58" t="s">
        <v>574</v>
      </c>
      <c r="F314" s="77" t="s">
        <v>925</v>
      </c>
      <c r="G314" s="58">
        <v>39</v>
      </c>
      <c r="H314" s="58" t="s">
        <v>32</v>
      </c>
      <c r="I314" s="58" t="s">
        <v>33</v>
      </c>
      <c r="J314" s="58" t="s">
        <v>32</v>
      </c>
      <c r="K314" s="35" t="s">
        <v>909</v>
      </c>
    </row>
    <row r="315" spans="2:11" x14ac:dyDescent="0.2">
      <c r="B315" s="73" t="s">
        <v>1078</v>
      </c>
      <c r="C315" s="73"/>
      <c r="D315" s="76" t="s">
        <v>1079</v>
      </c>
      <c r="E315" s="58" t="s">
        <v>1000</v>
      </c>
      <c r="F315" s="77" t="s">
        <v>1013</v>
      </c>
      <c r="G315" s="58">
        <v>150</v>
      </c>
      <c r="H315" s="58" t="s">
        <v>32</v>
      </c>
      <c r="I315" s="58" t="s">
        <v>33</v>
      </c>
      <c r="J315" s="58" t="s">
        <v>32</v>
      </c>
      <c r="K315" s="35" t="s">
        <v>909</v>
      </c>
    </row>
    <row r="316" spans="2:11" x14ac:dyDescent="0.2">
      <c r="B316" s="73" t="s">
        <v>1080</v>
      </c>
      <c r="C316" s="73"/>
      <c r="D316" s="73" t="s">
        <v>1081</v>
      </c>
      <c r="E316" s="58" t="s">
        <v>1000</v>
      </c>
      <c r="F316" s="77" t="s">
        <v>98</v>
      </c>
      <c r="G316" s="58">
        <v>1</v>
      </c>
      <c r="H316" s="58" t="s">
        <v>32</v>
      </c>
      <c r="I316" s="58" t="s">
        <v>33</v>
      </c>
      <c r="J316" s="58" t="s">
        <v>32</v>
      </c>
      <c r="K316" s="35" t="s">
        <v>909</v>
      </c>
    </row>
    <row r="317" spans="2:11" x14ac:dyDescent="0.2">
      <c r="B317" s="73" t="s">
        <v>1082</v>
      </c>
      <c r="C317" s="73"/>
      <c r="D317" s="76" t="s">
        <v>1083</v>
      </c>
      <c r="E317" s="58" t="s">
        <v>1000</v>
      </c>
      <c r="F317" s="77" t="s">
        <v>98</v>
      </c>
      <c r="G317" s="58">
        <v>1</v>
      </c>
      <c r="H317" s="58" t="s">
        <v>32</v>
      </c>
      <c r="I317" s="58" t="s">
        <v>33</v>
      </c>
      <c r="J317" s="58" t="s">
        <v>32</v>
      </c>
      <c r="K317" s="35" t="s">
        <v>909</v>
      </c>
    </row>
    <row r="318" spans="2:11" x14ac:dyDescent="0.2">
      <c r="B318" s="74" t="s">
        <v>1084</v>
      </c>
      <c r="C318" s="74" t="s">
        <v>1085</v>
      </c>
      <c r="D318" s="74" t="s">
        <v>1086</v>
      </c>
      <c r="E318" s="58" t="s">
        <v>574</v>
      </c>
      <c r="F318" s="77" t="s">
        <v>98</v>
      </c>
      <c r="G318" s="58">
        <v>49</v>
      </c>
      <c r="H318" s="58" t="s">
        <v>32</v>
      </c>
      <c r="I318" s="58" t="s">
        <v>33</v>
      </c>
      <c r="J318" s="58" t="s">
        <v>32</v>
      </c>
      <c r="K318" s="35" t="s">
        <v>909</v>
      </c>
    </row>
    <row r="319" spans="2:11" x14ac:dyDescent="0.2">
      <c r="B319" s="73" t="s">
        <v>1087</v>
      </c>
      <c r="C319" s="73" t="s">
        <v>1088</v>
      </c>
      <c r="D319" s="73" t="s">
        <v>1089</v>
      </c>
      <c r="E319" s="58" t="s">
        <v>574</v>
      </c>
      <c r="F319" s="77" t="s">
        <v>1013</v>
      </c>
      <c r="G319" s="58">
        <v>36</v>
      </c>
      <c r="H319" s="58" t="s">
        <v>32</v>
      </c>
      <c r="I319" s="58" t="s">
        <v>33</v>
      </c>
      <c r="J319" s="58" t="s">
        <v>32</v>
      </c>
      <c r="K319" s="35" t="s">
        <v>909</v>
      </c>
    </row>
    <row r="320" spans="2:11" x14ac:dyDescent="0.2">
      <c r="B320" s="73"/>
      <c r="C320" s="73"/>
      <c r="D320" s="76"/>
      <c r="E320" s="58"/>
      <c r="F320" s="77"/>
      <c r="G320" s="58"/>
      <c r="H320" s="58" t="s">
        <v>32</v>
      </c>
      <c r="I320" s="58" t="s">
        <v>33</v>
      </c>
      <c r="J320" s="58" t="s">
        <v>32</v>
      </c>
      <c r="K320" s="35" t="s">
        <v>909</v>
      </c>
    </row>
    <row r="321" spans="2:11" x14ac:dyDescent="0.2">
      <c r="B321" s="74"/>
      <c r="C321" s="74"/>
      <c r="D321" s="74"/>
      <c r="E321" s="58"/>
      <c r="F321" s="73"/>
      <c r="G321" s="58"/>
      <c r="H321" s="58" t="s">
        <v>32</v>
      </c>
      <c r="I321" s="58" t="s">
        <v>33</v>
      </c>
      <c r="J321" s="58" t="s">
        <v>32</v>
      </c>
      <c r="K321" s="35" t="s">
        <v>909</v>
      </c>
    </row>
    <row r="322" spans="2:11" x14ac:dyDescent="0.2">
      <c r="B322" s="73"/>
      <c r="C322" s="73"/>
      <c r="D322" s="73"/>
      <c r="E322" s="58"/>
      <c r="F322" s="77"/>
      <c r="G322" s="58"/>
      <c r="H322" s="58" t="s">
        <v>32</v>
      </c>
      <c r="I322" s="58" t="s">
        <v>33</v>
      </c>
      <c r="J322" s="58" t="s">
        <v>32</v>
      </c>
      <c r="K322" s="35" t="s">
        <v>909</v>
      </c>
    </row>
    <row r="323" spans="2:11" x14ac:dyDescent="0.2">
      <c r="B323" s="73"/>
      <c r="C323" s="73"/>
      <c r="D323" s="76"/>
      <c r="E323" s="58"/>
      <c r="F323" s="77"/>
      <c r="G323" s="58"/>
      <c r="H323" s="58"/>
      <c r="I323" s="58"/>
      <c r="J323" s="58"/>
    </row>
    <row r="324" spans="2:11" x14ac:dyDescent="0.2">
      <c r="B324" s="74"/>
      <c r="C324" s="74"/>
      <c r="D324" s="78"/>
      <c r="E324" s="58"/>
      <c r="F324" s="77"/>
      <c r="G324" s="58"/>
      <c r="H324" s="58"/>
      <c r="I324" s="58"/>
      <c r="J324" s="58"/>
    </row>
    <row r="325" spans="2:11" x14ac:dyDescent="0.2">
      <c r="B325" s="74"/>
      <c r="C325" s="74"/>
      <c r="D325" s="78"/>
      <c r="E325" s="58"/>
      <c r="F325" s="77"/>
      <c r="G325" s="58"/>
      <c r="H325" s="58"/>
      <c r="I325" s="58"/>
      <c r="J325" s="58"/>
    </row>
    <row r="326" spans="2:11" x14ac:dyDescent="0.2">
      <c r="B326" s="74"/>
      <c r="C326" s="74"/>
      <c r="D326" s="74"/>
      <c r="E326" s="58"/>
      <c r="F326" s="73"/>
      <c r="G326" s="58"/>
      <c r="H326" s="58"/>
      <c r="I326" s="58"/>
      <c r="J326" s="58"/>
    </row>
    <row r="327" spans="2:11" x14ac:dyDescent="0.2">
      <c r="B327" s="63"/>
      <c r="C327" s="63"/>
      <c r="D327" s="63"/>
      <c r="E327" s="63"/>
      <c r="F327" s="63"/>
      <c r="G327" s="63"/>
      <c r="H327" s="63"/>
      <c r="I327" s="63"/>
      <c r="J327" s="63"/>
    </row>
    <row r="328" spans="2:11" ht="13.5" thickBot="1" x14ac:dyDescent="0.25">
      <c r="B328" s="59"/>
      <c r="C328" s="59"/>
      <c r="D328" s="59"/>
      <c r="E328" s="59"/>
      <c r="F328" s="59"/>
      <c r="G328" s="59"/>
      <c r="H328" s="60"/>
      <c r="I328" s="59"/>
      <c r="J328" s="59"/>
    </row>
    <row r="329" spans="2:11" x14ac:dyDescent="0.2">
      <c r="B329" s="38" t="s">
        <v>575</v>
      </c>
      <c r="C329" s="38"/>
      <c r="D329" s="61"/>
      <c r="E329" s="61"/>
      <c r="F329" s="61"/>
      <c r="G329" s="61"/>
      <c r="H329" s="61"/>
      <c r="I329" s="61"/>
      <c r="J329" s="62"/>
    </row>
    <row r="331" spans="2:11" ht="12.75" customHeight="1" x14ac:dyDescent="0.2">
      <c r="B331" s="64" t="s">
        <v>576</v>
      </c>
      <c r="C331" s="65"/>
      <c r="D331" s="65"/>
      <c r="E331" s="65"/>
      <c r="F331" s="65"/>
      <c r="G331" s="65"/>
      <c r="H331" s="65"/>
      <c r="I331" s="65"/>
      <c r="J331" s="66"/>
    </row>
    <row r="332" spans="2:11" x14ac:dyDescent="0.2">
      <c r="B332" s="67" t="s">
        <v>577</v>
      </c>
      <c r="C332" s="68"/>
      <c r="D332" s="68"/>
      <c r="E332" s="68"/>
      <c r="F332" s="68"/>
      <c r="G332" s="68"/>
      <c r="H332" s="68"/>
      <c r="I332" s="68"/>
      <c r="J332" s="69"/>
    </row>
    <row r="333" spans="2:11" x14ac:dyDescent="0.2">
      <c r="B333" s="70"/>
      <c r="C333" s="71"/>
      <c r="D333" s="71"/>
      <c r="E333" s="71"/>
      <c r="F333" s="71"/>
      <c r="G333" s="71"/>
      <c r="H333" s="71"/>
      <c r="I333" s="71"/>
      <c r="J333" s="72"/>
    </row>
  </sheetData>
  <autoFilter ref="B2:J259" xr:uid="{00000000-0009-0000-0000-000001000000}">
    <sortState xmlns:xlrd2="http://schemas.microsoft.com/office/spreadsheetml/2017/richdata2" ref="B3:J256">
      <sortCondition ref="E2:E256"/>
    </sortState>
  </autoFilter>
  <dataConsolidate/>
  <conditionalFormatting sqref="B3:J328">
    <cfRule type="expression" dxfId="3" priority="13">
      <formula>$H3="No"</formula>
    </cfRule>
    <cfRule type="expression" dxfId="2" priority="14">
      <formula>$I3="No"</formula>
    </cfRule>
    <cfRule type="expression" dxfId="1" priority="15">
      <formula>$I3="N/A"</formula>
    </cfRule>
    <cfRule type="expression" dxfId="0" priority="16">
      <formula>$I3="Yes"</formula>
    </cfRule>
  </conditionalFormatting>
  <dataValidations count="3">
    <dataValidation type="list" allowBlank="1" showInputMessage="1" showErrorMessage="1" sqref="E3:E327" xr:uid="{00000000-0002-0000-0100-000000000000}">
      <formula1>List_Specification_Authority</formula1>
    </dataValidation>
    <dataValidation type="list" allowBlank="1" showInputMessage="1" showErrorMessage="1" sqref="H3:J327" xr:uid="{00000000-0002-0000-0100-000001000000}">
      <formula1>List_Yes_No</formula1>
    </dataValidation>
    <dataValidation type="list" allowBlank="1" showInputMessage="1" showErrorMessage="1" sqref="K3:K326" xr:uid="{9B21B8D9-A0CB-4D22-A60D-6265DAD5DEF8}">
      <formula1>List_Proposal_Number</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pageSetUpPr fitToPage="1"/>
  </sheetPr>
  <dimension ref="A1:M221"/>
  <sheetViews>
    <sheetView showZeros="0" tabSelected="1" zoomScale="74" zoomScaleNormal="74" workbookViewId="0">
      <pane ySplit="1" topLeftCell="A2" activePane="bottomLeft" state="frozen"/>
      <selection pane="bottomLeft" activeCell="F16" sqref="F16"/>
    </sheetView>
  </sheetViews>
  <sheetFormatPr defaultRowHeight="14.25" x14ac:dyDescent="0.2"/>
  <cols>
    <col min="1" max="1" width="2.5703125" style="9" customWidth="1"/>
    <col min="2" max="2" width="32" style="25" customWidth="1"/>
    <col min="3" max="3" width="17.28515625" style="9" customWidth="1"/>
    <col min="4" max="4" width="59" style="9" customWidth="1"/>
    <col min="5" max="5" width="40.85546875" style="9" customWidth="1"/>
    <col min="6" max="6" width="38.5703125" style="10" customWidth="1"/>
    <col min="7" max="7" width="28.28515625" style="9" customWidth="1"/>
    <col min="8" max="8" width="26.85546875" style="10" customWidth="1"/>
    <col min="9" max="9" width="8.85546875" style="9" customWidth="1"/>
    <col min="10" max="10" width="28.28515625" style="9" customWidth="1"/>
    <col min="11" max="11" width="13.28515625" style="9" customWidth="1"/>
    <col min="12" max="12" width="23.85546875" style="15" customWidth="1"/>
    <col min="13" max="13" width="28.140625" style="15" customWidth="1"/>
    <col min="14" max="16384" width="9.140625" style="9"/>
  </cols>
  <sheetData>
    <row r="1" spans="1:13" ht="15" x14ac:dyDescent="0.2">
      <c r="B1" s="14" t="s">
        <v>578</v>
      </c>
      <c r="C1" s="12" t="s">
        <v>579</v>
      </c>
      <c r="D1" s="12" t="s">
        <v>580</v>
      </c>
      <c r="E1" s="12" t="s">
        <v>20</v>
      </c>
      <c r="F1" s="13" t="s">
        <v>21</v>
      </c>
      <c r="G1" s="12" t="s">
        <v>22</v>
      </c>
      <c r="H1" s="13" t="s">
        <v>581</v>
      </c>
      <c r="I1" s="12" t="s">
        <v>582</v>
      </c>
      <c r="J1" s="12" t="s">
        <v>27</v>
      </c>
      <c r="K1" s="12" t="s">
        <v>583</v>
      </c>
      <c r="L1" s="13" t="s">
        <v>584</v>
      </c>
      <c r="M1" s="13" t="s">
        <v>585</v>
      </c>
    </row>
    <row r="2" spans="1:13" x14ac:dyDescent="0.2">
      <c r="A2" s="11"/>
      <c r="B2" s="45" t="s">
        <v>586</v>
      </c>
      <c r="C2" s="46" t="s">
        <v>587</v>
      </c>
      <c r="D2" s="47"/>
      <c r="E2" s="46"/>
      <c r="F2" s="47"/>
      <c r="G2" s="46"/>
      <c r="H2" s="47"/>
      <c r="I2" s="46"/>
      <c r="J2" s="46"/>
      <c r="K2" s="46"/>
      <c r="L2" s="47"/>
      <c r="M2" s="47"/>
    </row>
    <row r="3" spans="1:13" ht="15" x14ac:dyDescent="0.2">
      <c r="A3" s="11"/>
      <c r="B3" s="39" t="s">
        <v>588</v>
      </c>
      <c r="C3" s="40" t="s">
        <v>587</v>
      </c>
      <c r="D3" s="41"/>
      <c r="E3" s="40"/>
      <c r="F3" s="41"/>
      <c r="G3" s="40"/>
      <c r="H3" s="41"/>
      <c r="I3" s="40"/>
      <c r="J3" s="40"/>
      <c r="K3" s="40"/>
      <c r="L3" s="41"/>
      <c r="M3" s="41"/>
    </row>
    <row r="4" spans="1:13" x14ac:dyDescent="0.2">
      <c r="A4" s="11"/>
      <c r="B4" s="15"/>
      <c r="C4" s="16"/>
      <c r="D4" s="15"/>
      <c r="E4" s="16"/>
      <c r="F4" s="15"/>
      <c r="G4" s="15"/>
      <c r="H4" s="15"/>
      <c r="I4" s="16"/>
      <c r="J4" s="15"/>
      <c r="K4" s="16"/>
    </row>
    <row r="5" spans="1:13" ht="15" x14ac:dyDescent="0.2">
      <c r="A5" s="11"/>
      <c r="B5" s="42" t="s">
        <v>589</v>
      </c>
      <c r="C5" s="43" t="s">
        <v>587</v>
      </c>
      <c r="D5" s="44"/>
      <c r="E5" s="43"/>
      <c r="F5" s="44"/>
      <c r="G5" s="43"/>
      <c r="H5" s="44"/>
      <c r="I5" s="43"/>
      <c r="J5" s="43"/>
      <c r="K5" s="43"/>
      <c r="L5" s="44"/>
      <c r="M5" s="44"/>
    </row>
    <row r="6" spans="1:13" ht="15" x14ac:dyDescent="0.2">
      <c r="A6" s="11"/>
      <c r="B6" s="42" t="s">
        <v>590</v>
      </c>
      <c r="C6" s="43" t="s">
        <v>587</v>
      </c>
      <c r="D6" s="44"/>
      <c r="E6" s="43"/>
      <c r="F6" s="44"/>
      <c r="G6" s="44"/>
      <c r="H6" s="44"/>
      <c r="I6" s="43"/>
      <c r="J6" s="44"/>
      <c r="K6" s="43"/>
      <c r="L6" s="44"/>
      <c r="M6" s="44"/>
    </row>
    <row r="7" spans="1:13" ht="15" x14ac:dyDescent="0.2">
      <c r="A7" s="11"/>
      <c r="B7" s="42" t="s">
        <v>591</v>
      </c>
      <c r="C7" s="43" t="s">
        <v>587</v>
      </c>
      <c r="D7" s="44"/>
      <c r="E7" s="43"/>
      <c r="F7" s="44" t="str">
        <f t="shared" ref="F7:F10" si="0">IF(E7="","",(VLOOKUP(E7,Table_Specs_Reviewed,2,FALSE)))</f>
        <v/>
      </c>
      <c r="G7" s="44" t="str">
        <f t="shared" ref="G7:G10" si="1">IF(E7="","",(VLOOKUP(E7,Table_Specs_Reviewed,3,FALSE)))</f>
        <v/>
      </c>
      <c r="H7" s="44"/>
      <c r="I7" s="43"/>
      <c r="J7" s="44" t="str">
        <f>IF(G7="","",(VLOOKUP(G7,Table_Specs_Reviewed,3,FALSE)))</f>
        <v/>
      </c>
      <c r="K7" s="43"/>
      <c r="L7" s="44"/>
      <c r="M7" s="44"/>
    </row>
    <row r="8" spans="1:13" ht="42.75" x14ac:dyDescent="0.2">
      <c r="A8" s="11"/>
      <c r="B8" s="15" t="s">
        <v>591</v>
      </c>
      <c r="C8" s="16"/>
      <c r="D8" s="15" t="s">
        <v>592</v>
      </c>
      <c r="E8" s="16" t="s">
        <v>28</v>
      </c>
      <c r="F8" s="15" t="str">
        <f t="shared" ref="F8" si="2">IF(E8="","",(VLOOKUP(E8,Table_Specs_Reviewed,3,FALSE)))</f>
        <v>Lubrication, Shaft-sealing and Oil-control Systems and Auxiliaries - General</v>
      </c>
      <c r="G8" s="15" t="str">
        <f t="shared" ref="G8" si="3">IF(E8="","",(VLOOKUP(E8,Table_Specs_Reviewed,4,FALSE)))</f>
        <v>API</v>
      </c>
      <c r="H8" s="15" t="s">
        <v>593</v>
      </c>
      <c r="I8" s="16">
        <v>51</v>
      </c>
      <c r="J8" s="15" t="str">
        <f t="shared" ref="J8" si="4">IF(E8="","",(VLOOKUP(E8,Table_Specs_Reviewed,9,FALSE)))</f>
        <v>No</v>
      </c>
      <c r="K8" s="16" t="s">
        <v>33</v>
      </c>
    </row>
    <row r="9" spans="1:13" x14ac:dyDescent="0.2">
      <c r="A9" s="11"/>
      <c r="B9" s="15"/>
      <c r="C9" s="16"/>
      <c r="D9" s="15"/>
      <c r="E9" s="16"/>
      <c r="F9" s="15"/>
      <c r="G9" s="15"/>
      <c r="H9" s="15"/>
      <c r="I9" s="16"/>
      <c r="J9" s="15"/>
      <c r="K9" s="16"/>
    </row>
    <row r="10" spans="1:13" ht="15" x14ac:dyDescent="0.2">
      <c r="A10" s="11"/>
      <c r="B10" s="42" t="s">
        <v>594</v>
      </c>
      <c r="C10" s="43" t="s">
        <v>587</v>
      </c>
      <c r="D10" s="44"/>
      <c r="E10" s="43"/>
      <c r="F10" s="44" t="str">
        <f t="shared" si="0"/>
        <v/>
      </c>
      <c r="G10" s="44" t="str">
        <f t="shared" si="1"/>
        <v/>
      </c>
      <c r="H10" s="44"/>
      <c r="I10" s="43"/>
      <c r="J10" s="44" t="str">
        <f>IF(G10="","",(VLOOKUP(G10,Table_Specs_Reviewed,3,FALSE)))</f>
        <v/>
      </c>
      <c r="K10" s="43"/>
      <c r="L10" s="44"/>
      <c r="M10" s="44"/>
    </row>
    <row r="11" spans="1:13" ht="15" x14ac:dyDescent="0.2">
      <c r="A11" s="11"/>
      <c r="B11" s="42" t="s">
        <v>595</v>
      </c>
      <c r="C11" s="43" t="s">
        <v>587</v>
      </c>
      <c r="D11" s="44"/>
      <c r="E11" s="43"/>
      <c r="F11" s="44" t="str">
        <f t="shared" ref="F11" si="5">IF(E11="","",(VLOOKUP(E11,Table_Specs_Reviewed,2,FALSE)))</f>
        <v/>
      </c>
      <c r="G11" s="44" t="str">
        <f t="shared" ref="G11" si="6">IF(E11="","",(VLOOKUP(E11,Table_Specs_Reviewed,3,FALSE)))</f>
        <v/>
      </c>
      <c r="H11" s="44"/>
      <c r="I11" s="43"/>
      <c r="J11" s="44" t="str">
        <f>IF(G11="","",(VLOOKUP(G11,Table_Specs_Reviewed,3,FALSE)))</f>
        <v/>
      </c>
      <c r="K11" s="43"/>
      <c r="L11" s="44"/>
      <c r="M11" s="44"/>
    </row>
    <row r="12" spans="1:13" ht="15" x14ac:dyDescent="0.2">
      <c r="A12" s="11"/>
      <c r="B12" s="42" t="s">
        <v>596</v>
      </c>
      <c r="C12" s="43" t="s">
        <v>587</v>
      </c>
      <c r="D12" s="44"/>
      <c r="E12" s="43"/>
      <c r="F12" s="44" t="str">
        <f t="shared" ref="F12:F15" si="7">IF(E12="","",(VLOOKUP(E12,Table_Specs_Reviewed,2,FALSE)))</f>
        <v/>
      </c>
      <c r="G12" s="44" t="str">
        <f t="shared" ref="G12:G15" si="8">IF(E12="","",(VLOOKUP(E12,Table_Specs_Reviewed,3,FALSE)))</f>
        <v/>
      </c>
      <c r="H12" s="44"/>
      <c r="I12" s="43"/>
      <c r="J12" s="44" t="str">
        <f>IF(G12="","",(VLOOKUP(G12,Table_Specs_Reviewed,3,FALSE)))</f>
        <v/>
      </c>
      <c r="K12" s="43"/>
      <c r="L12" s="44"/>
      <c r="M12" s="44"/>
    </row>
    <row r="13" spans="1:13" ht="30" x14ac:dyDescent="0.2">
      <c r="A13" s="11"/>
      <c r="B13" s="42" t="s">
        <v>597</v>
      </c>
      <c r="C13" s="43" t="str">
        <f>CONCATENATE(Project_Number,"02003")</f>
        <v>HPCORM009102003</v>
      </c>
      <c r="D13" s="44"/>
      <c r="E13" s="43"/>
      <c r="F13" s="44" t="str">
        <f t="shared" si="7"/>
        <v/>
      </c>
      <c r="G13" s="44" t="str">
        <f t="shared" si="8"/>
        <v/>
      </c>
      <c r="H13" s="44"/>
      <c r="I13" s="43"/>
      <c r="J13" s="44" t="str">
        <f>IF(G13="","",(VLOOKUP(G13,Table_Specs_Reviewed,3,FALSE)))</f>
        <v/>
      </c>
      <c r="K13" s="43"/>
      <c r="L13" s="44"/>
      <c r="M13" s="44"/>
    </row>
    <row r="14" spans="1:13" ht="15" x14ac:dyDescent="0.2">
      <c r="A14" s="11"/>
      <c r="B14" s="42" t="s">
        <v>598</v>
      </c>
      <c r="C14" s="43" t="s">
        <v>587</v>
      </c>
      <c r="D14" s="44"/>
      <c r="E14" s="43"/>
      <c r="F14" s="44" t="str">
        <f t="shared" si="7"/>
        <v/>
      </c>
      <c r="G14" s="44" t="str">
        <f t="shared" si="8"/>
        <v/>
      </c>
      <c r="H14" s="44"/>
      <c r="I14" s="43"/>
      <c r="J14" s="44" t="str">
        <f>IF(G14="","",(VLOOKUP(G14,Table_Specs_Reviewed,3,FALSE)))</f>
        <v/>
      </c>
      <c r="K14" s="43"/>
      <c r="L14" s="44"/>
      <c r="M14" s="44"/>
    </row>
    <row r="15" spans="1:13" ht="15" x14ac:dyDescent="0.2">
      <c r="A15" s="11"/>
      <c r="B15" s="42" t="s">
        <v>599</v>
      </c>
      <c r="C15" s="43" t="s">
        <v>587</v>
      </c>
      <c r="D15" s="44"/>
      <c r="E15" s="43"/>
      <c r="F15" s="44" t="str">
        <f t="shared" si="7"/>
        <v/>
      </c>
      <c r="G15" s="44" t="str">
        <f t="shared" si="8"/>
        <v/>
      </c>
      <c r="H15" s="44"/>
      <c r="I15" s="43"/>
      <c r="J15" s="44" t="str">
        <f>IF(G15="","",(VLOOKUP(G15,Table_Specs_Reviewed,3,FALSE)))</f>
        <v/>
      </c>
      <c r="K15" s="43"/>
      <c r="L15" s="44"/>
      <c r="M15" s="44"/>
    </row>
    <row r="16" spans="1:13" ht="171" x14ac:dyDescent="0.2">
      <c r="A16" s="11"/>
      <c r="B16" s="15" t="s">
        <v>599</v>
      </c>
      <c r="C16" s="16"/>
      <c r="D16" s="15" t="s">
        <v>600</v>
      </c>
      <c r="E16" s="16" t="s">
        <v>28</v>
      </c>
      <c r="F16" s="15" t="str">
        <f t="shared" ref="F16" si="9">IF(E16="","",(VLOOKUP(E16,Table_Specs_Reviewed,3,FALSE)))</f>
        <v>Lubrication, Shaft-sealing and Oil-control Systems and Auxiliaries - General</v>
      </c>
      <c r="G16" s="15" t="str">
        <f t="shared" ref="G16" si="10">IF(E16="","",(VLOOKUP(E16,Table_Specs_Reviewed,4,FALSE)))</f>
        <v>API</v>
      </c>
      <c r="H16" s="15" t="s">
        <v>601</v>
      </c>
      <c r="I16" s="16">
        <v>43</v>
      </c>
      <c r="J16" s="15" t="str">
        <f t="shared" ref="J16" si="11">IF(E16="","",(VLOOKUP(E16,Table_Specs_Reviewed,9,FALSE)))</f>
        <v>No</v>
      </c>
      <c r="K16" s="16" t="s">
        <v>33</v>
      </c>
    </row>
    <row r="17" spans="1:13" ht="15" x14ac:dyDescent="0.2">
      <c r="A17" s="11"/>
      <c r="B17" s="42" t="s">
        <v>602</v>
      </c>
      <c r="C17" s="43" t="s">
        <v>587</v>
      </c>
      <c r="D17" s="44"/>
      <c r="E17" s="43"/>
      <c r="F17" s="44"/>
      <c r="G17" s="44"/>
      <c r="H17" s="44"/>
      <c r="I17" s="43"/>
      <c r="J17" s="44"/>
      <c r="K17" s="43"/>
      <c r="L17" s="44"/>
      <c r="M17" s="44"/>
    </row>
    <row r="18" spans="1:13" ht="15" x14ac:dyDescent="0.2">
      <c r="A18" s="11"/>
      <c r="B18" s="42" t="s">
        <v>603</v>
      </c>
      <c r="C18" s="43" t="s">
        <v>587</v>
      </c>
      <c r="D18" s="44"/>
      <c r="E18" s="43"/>
      <c r="F18" s="44"/>
      <c r="G18" s="44"/>
      <c r="H18" s="44"/>
      <c r="I18" s="43"/>
      <c r="J18" s="44"/>
      <c r="K18" s="43"/>
      <c r="L18" s="44"/>
      <c r="M18" s="44"/>
    </row>
    <row r="19" spans="1:13" ht="42.75" x14ac:dyDescent="0.2">
      <c r="A19" s="11"/>
      <c r="B19" s="15" t="s">
        <v>603</v>
      </c>
      <c r="C19" s="16"/>
      <c r="D19" s="15" t="s">
        <v>604</v>
      </c>
      <c r="E19" s="16" t="s">
        <v>43</v>
      </c>
      <c r="F19" s="15" t="str">
        <f>IF(E19="","",(VLOOKUP(E19,Table_Specs_Reviewed,3,FALSE)))</f>
        <v>Recommended Practice for Machinery Installation and Installation Design</v>
      </c>
      <c r="G19" s="15" t="str">
        <f>IF(E19="","",(VLOOKUP(E19,Table_Specs_Reviewed,4,FALSE)))</f>
        <v>API</v>
      </c>
      <c r="H19" s="15" t="s">
        <v>605</v>
      </c>
      <c r="I19" s="16">
        <v>25</v>
      </c>
      <c r="J19" s="15" t="str">
        <f>IF(E19="","",(VLOOKUP(E19,Table_Specs_Reviewed,9,FALSE)))</f>
        <v>No</v>
      </c>
      <c r="K19" s="16" t="s">
        <v>33</v>
      </c>
    </row>
    <row r="20" spans="1:13" ht="15" x14ac:dyDescent="0.2">
      <c r="A20" s="11"/>
      <c r="B20" s="42" t="s">
        <v>606</v>
      </c>
      <c r="C20" s="43" t="s">
        <v>587</v>
      </c>
      <c r="D20" s="44"/>
      <c r="E20" s="43"/>
      <c r="F20" s="44" t="str">
        <f t="shared" ref="F20" si="12">IF(E20="","",(VLOOKUP(E20,Table_Specs_Reviewed,2,FALSE)))</f>
        <v/>
      </c>
      <c r="G20" s="44" t="str">
        <f t="shared" ref="G20" si="13">IF(E20="","",(VLOOKUP(E20,Table_Specs_Reviewed,3,FALSE)))</f>
        <v/>
      </c>
      <c r="H20" s="44"/>
      <c r="I20" s="43"/>
      <c r="J20" s="44" t="str">
        <f>IF(G20="","",(VLOOKUP(G20,Table_Specs_Reviewed,3,FALSE)))</f>
        <v/>
      </c>
      <c r="K20" s="43"/>
      <c r="L20" s="44"/>
      <c r="M20" s="44"/>
    </row>
    <row r="21" spans="1:13" ht="15" x14ac:dyDescent="0.2">
      <c r="A21" s="11"/>
      <c r="B21" s="42" t="s">
        <v>607</v>
      </c>
      <c r="C21" s="43" t="s">
        <v>587</v>
      </c>
      <c r="D21" s="44"/>
      <c r="E21" s="43"/>
      <c r="F21" s="44"/>
      <c r="G21" s="44"/>
      <c r="H21" s="44"/>
      <c r="I21" s="43"/>
      <c r="J21" s="44"/>
      <c r="K21" s="43"/>
      <c r="L21" s="44"/>
      <c r="M21" s="44"/>
    </row>
    <row r="22" spans="1:13" ht="30" x14ac:dyDescent="0.2">
      <c r="A22" s="11"/>
      <c r="B22" s="42" t="s">
        <v>608</v>
      </c>
      <c r="C22" s="43" t="str">
        <f>CONCATENATE(Project_Number,"02046")</f>
        <v>HPCORM009102046</v>
      </c>
      <c r="D22" s="44"/>
      <c r="E22" s="43"/>
      <c r="F22" s="44" t="str">
        <f t="shared" ref="F22:F23" si="14">IF(E22="","",(VLOOKUP(E22,Table_Specs_Reviewed,2,FALSE)))</f>
        <v/>
      </c>
      <c r="G22" s="44" t="str">
        <f t="shared" ref="G22:G23" si="15">IF(E22="","",(VLOOKUP(E22,Table_Specs_Reviewed,3,FALSE)))</f>
        <v/>
      </c>
      <c r="H22" s="44"/>
      <c r="I22" s="43"/>
      <c r="J22" s="44" t="str">
        <f>IF(G22="","",(VLOOKUP(G22,Table_Specs_Reviewed,3,FALSE)))</f>
        <v/>
      </c>
      <c r="K22" s="43"/>
      <c r="L22" s="44"/>
      <c r="M22" s="44"/>
    </row>
    <row r="23" spans="1:13" ht="30" x14ac:dyDescent="0.2">
      <c r="A23" s="11"/>
      <c r="B23" s="42" t="s">
        <v>609</v>
      </c>
      <c r="C23" s="43" t="s">
        <v>587</v>
      </c>
      <c r="D23" s="44"/>
      <c r="E23" s="43"/>
      <c r="F23" s="44" t="str">
        <f t="shared" si="14"/>
        <v/>
      </c>
      <c r="G23" s="44" t="str">
        <f t="shared" si="15"/>
        <v/>
      </c>
      <c r="H23" s="44"/>
      <c r="I23" s="43"/>
      <c r="J23" s="44" t="str">
        <f>IF(G23="","",(VLOOKUP(G23,Table_Specs_Reviewed,3,FALSE)))</f>
        <v/>
      </c>
      <c r="K23" s="43"/>
      <c r="L23" s="44"/>
      <c r="M23" s="44"/>
    </row>
    <row r="24" spans="1:13" ht="30" x14ac:dyDescent="0.2">
      <c r="A24" s="11"/>
      <c r="B24" s="42" t="s">
        <v>610</v>
      </c>
      <c r="C24" s="43" t="s">
        <v>587</v>
      </c>
      <c r="D24" s="44"/>
      <c r="E24" s="43"/>
      <c r="F24" s="44" t="str">
        <f t="shared" ref="F24" si="16">IF(E24="","",(VLOOKUP(E24,Table_Specs_Reviewed,2,FALSE)))</f>
        <v/>
      </c>
      <c r="G24" s="44" t="str">
        <f t="shared" ref="G24" si="17">IF(E24="","",(VLOOKUP(E24,Table_Specs_Reviewed,3,FALSE)))</f>
        <v/>
      </c>
      <c r="H24" s="44"/>
      <c r="I24" s="43"/>
      <c r="J24" s="44" t="str">
        <f>IF(G24="","",(VLOOKUP(G24,Table_Specs_Reviewed,3,FALSE)))</f>
        <v/>
      </c>
      <c r="K24" s="43"/>
      <c r="L24" s="44"/>
      <c r="M24" s="44"/>
    </row>
    <row r="25" spans="1:13" ht="30" x14ac:dyDescent="0.2">
      <c r="A25" s="11"/>
      <c r="B25" s="42" t="s">
        <v>611</v>
      </c>
      <c r="C25" s="43" t="s">
        <v>587</v>
      </c>
      <c r="D25" s="44"/>
      <c r="E25" s="43"/>
      <c r="F25" s="44" t="str">
        <f t="shared" ref="F25" si="18">IF(E25="","",(VLOOKUP(E25,Table_Specs_Reviewed,2,FALSE)))</f>
        <v/>
      </c>
      <c r="G25" s="44" t="str">
        <f t="shared" ref="G25" si="19">IF(E25="","",(VLOOKUP(E25,Table_Specs_Reviewed,3,FALSE)))</f>
        <v/>
      </c>
      <c r="H25" s="44"/>
      <c r="I25" s="43"/>
      <c r="J25" s="44" t="str">
        <f>IF(G25="","",(VLOOKUP(G25,Table_Specs_Reviewed,3,FALSE)))</f>
        <v/>
      </c>
      <c r="K25" s="43"/>
      <c r="L25" s="44"/>
      <c r="M25" s="44"/>
    </row>
    <row r="26" spans="1:13" ht="15" x14ac:dyDescent="0.2">
      <c r="A26" s="11"/>
      <c r="B26" s="42" t="s">
        <v>612</v>
      </c>
      <c r="C26" s="43" t="s">
        <v>587</v>
      </c>
      <c r="D26" s="44"/>
      <c r="E26" s="43"/>
      <c r="F26" s="44" t="str">
        <f t="shared" ref="F26" si="20">IF(E26="","",(VLOOKUP(E26,Table_Specs_Reviewed,2,FALSE)))</f>
        <v/>
      </c>
      <c r="G26" s="44" t="str">
        <f t="shared" ref="G26" si="21">IF(E26="","",(VLOOKUP(E26,Table_Specs_Reviewed,3,FALSE)))</f>
        <v/>
      </c>
      <c r="H26" s="44"/>
      <c r="I26" s="43"/>
      <c r="J26" s="44" t="str">
        <f>IF(G26="","",(VLOOKUP(G26,Table_Specs_Reviewed,3,FALSE)))</f>
        <v/>
      </c>
      <c r="K26" s="43"/>
      <c r="L26" s="44"/>
      <c r="M26" s="44"/>
    </row>
    <row r="27" spans="1:13" ht="15" x14ac:dyDescent="0.2">
      <c r="A27" s="11"/>
      <c r="B27" s="42" t="s">
        <v>613</v>
      </c>
      <c r="C27" s="43" t="s">
        <v>587</v>
      </c>
      <c r="D27" s="44"/>
      <c r="E27" s="43"/>
      <c r="F27" s="44" t="str">
        <f t="shared" ref="F27" si="22">IF(E27="","",(VLOOKUP(E27,Table_Specs_Reviewed,2,FALSE)))</f>
        <v/>
      </c>
      <c r="G27" s="44" t="str">
        <f t="shared" ref="G27" si="23">IF(E27="","",(VLOOKUP(E27,Table_Specs_Reviewed,3,FALSE)))</f>
        <v/>
      </c>
      <c r="H27" s="44"/>
      <c r="I27" s="43"/>
      <c r="J27" s="44" t="str">
        <f>IF(G27="","",(VLOOKUP(G27,Table_Specs_Reviewed,3,FALSE)))</f>
        <v/>
      </c>
      <c r="K27" s="43"/>
      <c r="L27" s="44"/>
      <c r="M27" s="44"/>
    </row>
    <row r="28" spans="1:13" ht="114" x14ac:dyDescent="0.2">
      <c r="A28" s="11"/>
      <c r="B28" s="15" t="s">
        <v>613</v>
      </c>
      <c r="C28" s="16"/>
      <c r="D28" s="15" t="s">
        <v>614</v>
      </c>
      <c r="E28" s="16" t="s">
        <v>28</v>
      </c>
      <c r="F28" s="15" t="str">
        <f t="shared" ref="F28" si="24">IF(E28="","",(VLOOKUP(E28,Table_Specs_Reviewed,3,FALSE)))</f>
        <v>Lubrication, Shaft-sealing and Oil-control Systems and Auxiliaries - General</v>
      </c>
      <c r="G28" s="15" t="str">
        <f t="shared" ref="G28" si="25">IF(E28="","",(VLOOKUP(E28,Table_Specs_Reviewed,4,FALSE)))</f>
        <v>API</v>
      </c>
      <c r="H28" s="15" t="s">
        <v>615</v>
      </c>
      <c r="I28" s="16">
        <v>21</v>
      </c>
      <c r="J28" s="15" t="str">
        <f t="shared" ref="J28" si="26">IF(E28="","",(VLOOKUP(E28,Table_Specs_Reviewed,9,FALSE)))</f>
        <v>No</v>
      </c>
      <c r="K28" s="16" t="s">
        <v>33</v>
      </c>
    </row>
    <row r="29" spans="1:13" x14ac:dyDescent="0.2">
      <c r="A29" s="11"/>
      <c r="B29" s="15"/>
      <c r="C29" s="16"/>
      <c r="D29" s="15"/>
      <c r="E29" s="16"/>
      <c r="F29" s="15"/>
      <c r="G29" s="15"/>
      <c r="H29" s="15"/>
      <c r="I29" s="16"/>
      <c r="J29" s="15"/>
      <c r="K29" s="16"/>
    </row>
    <row r="30" spans="1:13" ht="15" x14ac:dyDescent="0.2">
      <c r="A30" s="11"/>
      <c r="B30" s="42" t="s">
        <v>616</v>
      </c>
      <c r="C30" s="43" t="s">
        <v>587</v>
      </c>
      <c r="D30" s="44"/>
      <c r="E30" s="43"/>
      <c r="F30" s="44"/>
      <c r="G30" s="44"/>
      <c r="H30" s="44"/>
      <c r="I30" s="43"/>
      <c r="J30" s="44"/>
      <c r="K30" s="43"/>
      <c r="L30" s="44"/>
      <c r="M30" s="44"/>
    </row>
    <row r="31" spans="1:13" ht="15" x14ac:dyDescent="0.2">
      <c r="A31" s="11"/>
      <c r="B31" s="42" t="s">
        <v>617</v>
      </c>
      <c r="C31" s="43" t="s">
        <v>587</v>
      </c>
      <c r="D31" s="44"/>
      <c r="E31" s="43"/>
      <c r="F31" s="44" t="str">
        <f t="shared" ref="F31:F33" si="27">IF(E31="","",(VLOOKUP(E31,Table_Specs_Reviewed,2,FALSE)))</f>
        <v/>
      </c>
      <c r="G31" s="44" t="str">
        <f t="shared" ref="G31:G33" si="28">IF(E31="","",(VLOOKUP(E31,Table_Specs_Reviewed,3,FALSE)))</f>
        <v/>
      </c>
      <c r="H31" s="44"/>
      <c r="I31" s="43"/>
      <c r="J31" s="44" t="str">
        <f>IF(G31="","",(VLOOKUP(G31,Table_Specs_Reviewed,3,FALSE)))</f>
        <v/>
      </c>
      <c r="K31" s="43"/>
      <c r="L31" s="44"/>
      <c r="M31" s="44"/>
    </row>
    <row r="32" spans="1:13" ht="15" x14ac:dyDescent="0.2">
      <c r="A32" s="11"/>
      <c r="B32" s="42" t="s">
        <v>618</v>
      </c>
      <c r="C32" s="43" t="s">
        <v>587</v>
      </c>
      <c r="D32" s="44"/>
      <c r="E32" s="43"/>
      <c r="F32" s="44" t="str">
        <f t="shared" si="27"/>
        <v/>
      </c>
      <c r="G32" s="44" t="str">
        <f t="shared" si="28"/>
        <v/>
      </c>
      <c r="H32" s="44"/>
      <c r="I32" s="43"/>
      <c r="J32" s="44" t="str">
        <f>IF(G32="","",(VLOOKUP(G32,Table_Specs_Reviewed,3,FALSE)))</f>
        <v/>
      </c>
      <c r="K32" s="43"/>
      <c r="L32" s="44"/>
      <c r="M32" s="44"/>
    </row>
    <row r="33" spans="1:13" ht="15" x14ac:dyDescent="0.2">
      <c r="A33" s="11"/>
      <c r="B33" s="42" t="s">
        <v>619</v>
      </c>
      <c r="C33" s="43" t="s">
        <v>587</v>
      </c>
      <c r="D33" s="44"/>
      <c r="E33" s="43"/>
      <c r="F33" s="44" t="str">
        <f t="shared" si="27"/>
        <v/>
      </c>
      <c r="G33" s="44" t="str">
        <f t="shared" si="28"/>
        <v/>
      </c>
      <c r="H33" s="44"/>
      <c r="I33" s="43"/>
      <c r="J33" s="44" t="str">
        <f>IF(G33="","",(VLOOKUP(G33,Table_Specs_Reviewed,3,FALSE)))</f>
        <v/>
      </c>
      <c r="K33" s="43"/>
      <c r="L33" s="44"/>
      <c r="M33" s="44"/>
    </row>
    <row r="34" spans="1:13" ht="15" x14ac:dyDescent="0.2">
      <c r="A34" s="11"/>
      <c r="B34" s="42" t="s">
        <v>620</v>
      </c>
      <c r="C34" s="43" t="s">
        <v>587</v>
      </c>
      <c r="D34" s="44"/>
      <c r="E34" s="43"/>
      <c r="F34" s="44" t="str">
        <f t="shared" ref="F34" si="29">IF(E34="","",(VLOOKUP(E34,Table_Specs_Reviewed,2,FALSE)))</f>
        <v/>
      </c>
      <c r="G34" s="44" t="str">
        <f t="shared" ref="G34" si="30">IF(E34="","",(VLOOKUP(E34,Table_Specs_Reviewed,3,FALSE)))</f>
        <v/>
      </c>
      <c r="H34" s="44"/>
      <c r="I34" s="43"/>
      <c r="J34" s="44" t="str">
        <f>IF(G34="","",(VLOOKUP(G34,Table_Specs_Reviewed,3,FALSE)))</f>
        <v/>
      </c>
      <c r="K34" s="43"/>
      <c r="L34" s="44"/>
      <c r="M34" s="44"/>
    </row>
    <row r="35" spans="1:13" ht="114" x14ac:dyDescent="0.2">
      <c r="A35" s="11"/>
      <c r="B35" s="15" t="s">
        <v>620</v>
      </c>
      <c r="C35" s="16"/>
      <c r="D35" s="15" t="s">
        <v>621</v>
      </c>
      <c r="E35" s="16" t="s">
        <v>28</v>
      </c>
      <c r="F35" s="15" t="str">
        <f t="shared" ref="F35" si="31">IF(E35="","",(VLOOKUP(E35,Table_Specs_Reviewed,3,FALSE)))</f>
        <v>Lubrication, Shaft-sealing and Oil-control Systems and Auxiliaries - General</v>
      </c>
      <c r="G35" s="15" t="str">
        <f t="shared" ref="G35" si="32">IF(E35="","",(VLOOKUP(E35,Table_Specs_Reviewed,4,FALSE)))</f>
        <v>API</v>
      </c>
      <c r="H35" s="15" t="s">
        <v>622</v>
      </c>
      <c r="I35" s="16">
        <v>38</v>
      </c>
      <c r="J35" s="15" t="str">
        <f t="shared" ref="J35" si="33">IF(E35="","",(VLOOKUP(E35,Table_Specs_Reviewed,9,FALSE)))</f>
        <v>No</v>
      </c>
      <c r="K35" s="16" t="s">
        <v>33</v>
      </c>
    </row>
    <row r="36" spans="1:13" ht="15" x14ac:dyDescent="0.2">
      <c r="A36" s="11"/>
      <c r="B36" s="42" t="s">
        <v>623</v>
      </c>
      <c r="C36" s="43" t="s">
        <v>587</v>
      </c>
      <c r="D36" s="44"/>
      <c r="E36" s="43"/>
      <c r="F36" s="44" t="str">
        <f t="shared" ref="F36:F44" si="34">IF(E36="","",(VLOOKUP(E36,Table_Specs_Reviewed,2,FALSE)))</f>
        <v/>
      </c>
      <c r="G36" s="44" t="str">
        <f t="shared" ref="G36:G41" si="35">IF(E36="","",(VLOOKUP(E36,Table_Specs_Reviewed,3,FALSE)))</f>
        <v/>
      </c>
      <c r="H36" s="44"/>
      <c r="I36" s="43"/>
      <c r="J36" s="44" t="str">
        <f>IF(G36="","",(VLOOKUP(G36,Table_Specs_Reviewed,3,FALSE)))</f>
        <v/>
      </c>
      <c r="K36" s="43"/>
      <c r="L36" s="44"/>
      <c r="M36" s="44"/>
    </row>
    <row r="37" spans="1:13" ht="15" x14ac:dyDescent="0.2">
      <c r="A37" s="11"/>
      <c r="B37" s="42" t="s">
        <v>624</v>
      </c>
      <c r="C37" s="43" t="s">
        <v>587</v>
      </c>
      <c r="D37" s="44"/>
      <c r="E37" s="43"/>
      <c r="F37" s="44" t="str">
        <f t="shared" si="34"/>
        <v/>
      </c>
      <c r="G37" s="44" t="str">
        <f t="shared" si="35"/>
        <v/>
      </c>
      <c r="H37" s="44"/>
      <c r="I37" s="43"/>
      <c r="J37" s="44" t="str">
        <f>IF(G37="","",(VLOOKUP(G37,Table_Specs_Reviewed,3,FALSE)))</f>
        <v/>
      </c>
      <c r="K37" s="43"/>
      <c r="L37" s="44"/>
      <c r="M37" s="44"/>
    </row>
    <row r="38" spans="1:13" ht="171" x14ac:dyDescent="0.2">
      <c r="A38" s="11"/>
      <c r="B38" s="15" t="s">
        <v>624</v>
      </c>
      <c r="C38" s="16"/>
      <c r="D38" s="15" t="s">
        <v>625</v>
      </c>
      <c r="E38" s="16" t="s">
        <v>28</v>
      </c>
      <c r="F38" s="15" t="str">
        <f t="shared" ref="F38:F39" si="36">IF(E38="","",(VLOOKUP(E38,Table_Specs_Reviewed,3,FALSE)))</f>
        <v>Lubrication, Shaft-sealing and Oil-control Systems and Auxiliaries - General</v>
      </c>
      <c r="G38" s="15" t="str">
        <f t="shared" ref="G38:G39" si="37">IF(E38="","",(VLOOKUP(E38,Table_Specs_Reviewed,4,FALSE)))</f>
        <v>API</v>
      </c>
      <c r="H38" s="15" t="s">
        <v>626</v>
      </c>
      <c r="I38" s="16">
        <v>29</v>
      </c>
      <c r="J38" s="15" t="str">
        <f t="shared" ref="J38:J39" si="38">IF(E38="","",(VLOOKUP(E38,Table_Specs_Reviewed,9,FALSE)))</f>
        <v>No</v>
      </c>
      <c r="K38" s="16" t="s">
        <v>33</v>
      </c>
    </row>
    <row r="39" spans="1:13" ht="185.25" x14ac:dyDescent="0.2">
      <c r="A39" s="11"/>
      <c r="B39" s="15" t="s">
        <v>624</v>
      </c>
      <c r="C39" s="16"/>
      <c r="D39" s="15" t="s">
        <v>627</v>
      </c>
      <c r="E39" s="16" t="s">
        <v>28</v>
      </c>
      <c r="F39" s="15" t="str">
        <f t="shared" si="36"/>
        <v>Lubrication, Shaft-sealing and Oil-control Systems and Auxiliaries - General</v>
      </c>
      <c r="G39" s="15" t="str">
        <f t="shared" si="37"/>
        <v>API</v>
      </c>
      <c r="H39" s="15" t="s">
        <v>628</v>
      </c>
      <c r="I39" s="16">
        <v>37</v>
      </c>
      <c r="J39" s="15" t="str">
        <f t="shared" si="38"/>
        <v>No</v>
      </c>
      <c r="K39" s="16" t="s">
        <v>32</v>
      </c>
      <c r="L39" s="15" t="s">
        <v>629</v>
      </c>
    </row>
    <row r="40" spans="1:13" ht="15" x14ac:dyDescent="0.2">
      <c r="A40" s="11"/>
      <c r="B40" s="42" t="s">
        <v>631</v>
      </c>
      <c r="C40" s="43" t="s">
        <v>587</v>
      </c>
      <c r="D40" s="44"/>
      <c r="E40" s="43"/>
      <c r="F40" s="44" t="str">
        <f t="shared" si="34"/>
        <v/>
      </c>
      <c r="G40" s="44" t="str">
        <f t="shared" si="35"/>
        <v/>
      </c>
      <c r="H40" s="44"/>
      <c r="I40" s="43"/>
      <c r="J40" s="44" t="str">
        <f>IF(G40="","",(VLOOKUP(G40,Table_Specs_Reviewed,3,FALSE)))</f>
        <v/>
      </c>
      <c r="K40" s="43"/>
      <c r="L40" s="44"/>
      <c r="M40" s="44"/>
    </row>
    <row r="41" spans="1:13" ht="15" x14ac:dyDescent="0.2">
      <c r="A41" s="11"/>
      <c r="B41" s="42" t="s">
        <v>632</v>
      </c>
      <c r="C41" s="43" t="s">
        <v>587</v>
      </c>
      <c r="D41" s="44"/>
      <c r="E41" s="43"/>
      <c r="F41" s="44" t="str">
        <f t="shared" si="34"/>
        <v/>
      </c>
      <c r="G41" s="44" t="str">
        <f t="shared" si="35"/>
        <v/>
      </c>
      <c r="H41" s="44"/>
      <c r="I41" s="43"/>
      <c r="J41" s="44" t="str">
        <f>IF(G41="","",(VLOOKUP(G41,Table_Specs_Reviewed,3,FALSE)))</f>
        <v/>
      </c>
      <c r="K41" s="43"/>
      <c r="L41" s="44"/>
      <c r="M41" s="44"/>
    </row>
    <row r="42" spans="1:13" x14ac:dyDescent="0.2">
      <c r="A42" s="11"/>
      <c r="B42" s="45" t="s">
        <v>634</v>
      </c>
      <c r="C42" s="48" t="s">
        <v>587</v>
      </c>
      <c r="D42" s="49"/>
      <c r="E42" s="48"/>
      <c r="F42" s="49" t="str">
        <f t="shared" si="34"/>
        <v/>
      </c>
      <c r="G42" s="48"/>
      <c r="H42" s="49"/>
      <c r="I42" s="48"/>
      <c r="J42" s="48"/>
      <c r="K42" s="48"/>
      <c r="L42" s="49"/>
      <c r="M42" s="49"/>
    </row>
    <row r="43" spans="1:13" ht="15" x14ac:dyDescent="0.2">
      <c r="A43" s="11"/>
      <c r="B43" s="27" t="s">
        <v>586</v>
      </c>
      <c r="C43" s="30" t="s">
        <v>587</v>
      </c>
      <c r="D43" s="31"/>
      <c r="E43" s="30"/>
      <c r="F43" s="23" t="str">
        <f t="shared" si="34"/>
        <v/>
      </c>
      <c r="G43" s="30"/>
      <c r="H43" s="31"/>
      <c r="I43" s="30"/>
      <c r="J43" s="30"/>
      <c r="K43" s="30"/>
      <c r="L43" s="31"/>
      <c r="M43" s="31"/>
    </row>
    <row r="44" spans="1:13" ht="15" x14ac:dyDescent="0.2">
      <c r="A44" s="11"/>
      <c r="B44" s="39" t="s">
        <v>635</v>
      </c>
      <c r="C44" s="50" t="s">
        <v>587</v>
      </c>
      <c r="D44" s="51"/>
      <c r="E44" s="50"/>
      <c r="F44" s="41" t="str">
        <f t="shared" si="34"/>
        <v/>
      </c>
      <c r="G44" s="41" t="str">
        <f t="shared" ref="G44:G45" si="39">IF(E44="","",(VLOOKUP(E44,Table_Specs_Reviewed,3,FALSE)))</f>
        <v/>
      </c>
      <c r="H44" s="51"/>
      <c r="I44" s="50"/>
      <c r="J44" s="41" t="str">
        <f>IF(G44="","",(VLOOKUP(G44,Table_Specs_Reviewed,3,FALSE)))</f>
        <v/>
      </c>
      <c r="K44" s="50"/>
      <c r="L44" s="51"/>
      <c r="M44" s="51"/>
    </row>
    <row r="45" spans="1:13" ht="15" x14ac:dyDescent="0.2">
      <c r="A45" s="11"/>
      <c r="B45" s="42" t="s">
        <v>636</v>
      </c>
      <c r="C45" s="43" t="s">
        <v>587</v>
      </c>
      <c r="D45" s="44"/>
      <c r="E45" s="43"/>
      <c r="F45" s="44" t="str">
        <f t="shared" ref="F45" si="40">IF(E45="","",(VLOOKUP(E45,Table_Specs_Reviewed,2,FALSE)))</f>
        <v/>
      </c>
      <c r="G45" s="44" t="str">
        <f t="shared" si="39"/>
        <v/>
      </c>
      <c r="H45" s="44"/>
      <c r="I45" s="43"/>
      <c r="J45" s="44" t="str">
        <f>IF(G45="","",(VLOOKUP(G45,Table_Specs_Reviewed,3,FALSE)))</f>
        <v/>
      </c>
      <c r="K45" s="43"/>
      <c r="L45" s="44"/>
      <c r="M45" s="44"/>
    </row>
    <row r="46" spans="1:13" ht="15" x14ac:dyDescent="0.2">
      <c r="A46" s="11"/>
      <c r="B46" s="42" t="s">
        <v>637</v>
      </c>
      <c r="C46" s="43" t="s">
        <v>587</v>
      </c>
      <c r="D46" s="44"/>
      <c r="E46" s="43"/>
      <c r="F46" s="44" t="str">
        <f t="shared" ref="F46" si="41">IF(E46="","",(VLOOKUP(E46,Table_Specs_Reviewed,2,FALSE)))</f>
        <v/>
      </c>
      <c r="G46" s="44" t="str">
        <f t="shared" ref="G46" si="42">IF(E46="","",(VLOOKUP(E46,Table_Specs_Reviewed,3,FALSE)))</f>
        <v/>
      </c>
      <c r="H46" s="44"/>
      <c r="I46" s="43"/>
      <c r="J46" s="44" t="str">
        <f>IF(G46="","",(VLOOKUP(G46,Table_Specs_Reviewed,3,FALSE)))</f>
        <v/>
      </c>
      <c r="K46" s="43"/>
      <c r="L46" s="44"/>
      <c r="M46" s="44"/>
    </row>
    <row r="47" spans="1:13" ht="15" x14ac:dyDescent="0.2">
      <c r="A47" s="11"/>
      <c r="B47" s="42" t="s">
        <v>638</v>
      </c>
      <c r="C47" s="52" t="s">
        <v>587</v>
      </c>
      <c r="D47" s="44"/>
      <c r="E47" s="43"/>
      <c r="F47" s="44"/>
      <c r="G47" s="44"/>
      <c r="H47" s="44"/>
      <c r="I47" s="43"/>
      <c r="J47" s="44"/>
      <c r="K47" s="43"/>
      <c r="L47" s="44"/>
      <c r="M47" s="44"/>
    </row>
    <row r="48" spans="1:13" ht="15" x14ac:dyDescent="0.2">
      <c r="A48" s="11"/>
      <c r="B48" s="42" t="s">
        <v>639</v>
      </c>
      <c r="C48" s="52" t="s">
        <v>587</v>
      </c>
      <c r="D48" s="44"/>
      <c r="E48" s="43"/>
      <c r="F48" s="44" t="str">
        <f t="shared" ref="F48:F53" si="43">IF(E48="","",(VLOOKUP(E48,Table_Specs_Reviewed,2,FALSE)))</f>
        <v/>
      </c>
      <c r="G48" s="44" t="str">
        <f>IF(E48="","",(VLOOKUP(E48,Table_Specs_Reviewed,3,FALSE)))</f>
        <v/>
      </c>
      <c r="H48" s="44"/>
      <c r="I48" s="43"/>
      <c r="J48" s="44" t="str">
        <f>IF(G48="","",(VLOOKUP(G48,Table_Specs_Reviewed,3,FALSE)))</f>
        <v/>
      </c>
      <c r="K48" s="43"/>
      <c r="L48" s="44"/>
      <c r="M48" s="44"/>
    </row>
    <row r="49" spans="1:13" x14ac:dyDescent="0.2">
      <c r="A49" s="11"/>
      <c r="B49" s="45" t="s">
        <v>640</v>
      </c>
      <c r="C49" s="48" t="s">
        <v>587</v>
      </c>
      <c r="D49" s="49"/>
      <c r="E49" s="48"/>
      <c r="F49" s="49" t="str">
        <f t="shared" si="43"/>
        <v/>
      </c>
      <c r="G49" s="48"/>
      <c r="H49" s="49"/>
      <c r="I49" s="48"/>
      <c r="J49" s="48"/>
      <c r="K49" s="48"/>
      <c r="L49" s="49"/>
      <c r="M49" s="49"/>
    </row>
    <row r="50" spans="1:13" ht="15" x14ac:dyDescent="0.2">
      <c r="A50" s="11"/>
      <c r="B50" s="39" t="s">
        <v>641</v>
      </c>
      <c r="C50" s="40" t="s">
        <v>587</v>
      </c>
      <c r="D50" s="41"/>
      <c r="E50" s="40"/>
      <c r="F50" s="41" t="str">
        <f t="shared" si="43"/>
        <v/>
      </c>
      <c r="G50" s="41" t="str">
        <f t="shared" ref="G50" si="44">IF(E50="","",(VLOOKUP(E50,Table_Specs_Reviewed,3,FALSE)))</f>
        <v/>
      </c>
      <c r="H50" s="41"/>
      <c r="I50" s="40"/>
      <c r="J50" s="41" t="str">
        <f>IF(G50="","",(VLOOKUP(G50,Table_Specs_Reviewed,3,FALSE)))</f>
        <v/>
      </c>
      <c r="K50" s="40"/>
      <c r="L50" s="41"/>
      <c r="M50" s="41"/>
    </row>
    <row r="51" spans="1:13" x14ac:dyDescent="0.2">
      <c r="A51" s="11"/>
      <c r="B51" s="45" t="s">
        <v>642</v>
      </c>
      <c r="C51" s="48" t="s">
        <v>587</v>
      </c>
      <c r="D51" s="49"/>
      <c r="E51" s="48"/>
      <c r="F51" s="49" t="str">
        <f t="shared" si="43"/>
        <v/>
      </c>
      <c r="G51" s="48"/>
      <c r="H51" s="49"/>
      <c r="I51" s="48"/>
      <c r="J51" s="48"/>
      <c r="K51" s="48"/>
      <c r="L51" s="49"/>
      <c r="M51" s="49"/>
    </row>
    <row r="52" spans="1:13" s="11" customFormat="1" ht="15" x14ac:dyDescent="0.2">
      <c r="B52" s="39" t="s">
        <v>643</v>
      </c>
      <c r="C52" s="40" t="s">
        <v>587</v>
      </c>
      <c r="D52" s="41"/>
      <c r="E52" s="40"/>
      <c r="F52" s="41" t="str">
        <f t="shared" si="43"/>
        <v/>
      </c>
      <c r="G52" s="41" t="str">
        <f t="shared" ref="G52:G53" si="45">IF(E52="","",(VLOOKUP(E52,Table_Specs_Reviewed,3,FALSE)))</f>
        <v/>
      </c>
      <c r="H52" s="41"/>
      <c r="I52" s="40"/>
      <c r="J52" s="41" t="str">
        <f>IF(G52="","",(VLOOKUP(G52,Table_Specs_Reviewed,3,FALSE)))</f>
        <v/>
      </c>
      <c r="K52" s="40"/>
      <c r="L52" s="41"/>
      <c r="M52" s="41"/>
    </row>
    <row r="53" spans="1:13" ht="15" x14ac:dyDescent="0.2">
      <c r="A53" s="11"/>
      <c r="B53" s="42" t="s">
        <v>644</v>
      </c>
      <c r="C53" s="43" t="s">
        <v>587</v>
      </c>
      <c r="D53" s="44"/>
      <c r="E53" s="43"/>
      <c r="F53" s="44" t="str">
        <f t="shared" si="43"/>
        <v/>
      </c>
      <c r="G53" s="44" t="str">
        <f t="shared" si="45"/>
        <v/>
      </c>
      <c r="H53" s="44"/>
      <c r="I53" s="43"/>
      <c r="J53" s="44" t="str">
        <f>IF(G53="","",(VLOOKUP(G53,Table_Specs_Reviewed,3,FALSE)))</f>
        <v/>
      </c>
      <c r="K53" s="43"/>
      <c r="L53" s="44"/>
      <c r="M53" s="44"/>
    </row>
    <row r="54" spans="1:13" x14ac:dyDescent="0.2">
      <c r="A54" s="11"/>
      <c r="B54" s="45" t="s">
        <v>645</v>
      </c>
      <c r="C54" s="48" t="s">
        <v>587</v>
      </c>
      <c r="D54" s="49"/>
      <c r="E54" s="48"/>
      <c r="F54" s="49" t="str">
        <f t="shared" ref="F54:F57" si="46">IF(E54="","",(VLOOKUP(E54,Table_Specs_Reviewed,2,FALSE)))</f>
        <v/>
      </c>
      <c r="G54" s="48"/>
      <c r="H54" s="49"/>
      <c r="I54" s="48"/>
      <c r="J54" s="48"/>
      <c r="K54" s="48"/>
      <c r="L54" s="49"/>
      <c r="M54" s="49"/>
    </row>
    <row r="55" spans="1:13" s="11" customFormat="1" ht="15" x14ac:dyDescent="0.2">
      <c r="B55" s="39" t="s">
        <v>646</v>
      </c>
      <c r="C55" s="40" t="s">
        <v>587</v>
      </c>
      <c r="D55" s="41"/>
      <c r="E55" s="40"/>
      <c r="F55" s="41" t="str">
        <f t="shared" si="46"/>
        <v/>
      </c>
      <c r="G55" s="41" t="str">
        <f>IF(E55="","",(VLOOKUP(E55,Table_Specs_Reviewed,3,FALSE)))</f>
        <v/>
      </c>
      <c r="H55" s="41"/>
      <c r="I55" s="40"/>
      <c r="J55" s="41" t="str">
        <f>IF(G55="","",(VLOOKUP(G55,Table_Specs_Reviewed,3,FALSE)))</f>
        <v/>
      </c>
      <c r="K55" s="40"/>
      <c r="L55" s="41"/>
      <c r="M55" s="41"/>
    </row>
    <row r="56" spans="1:13" ht="28.5" x14ac:dyDescent="0.2">
      <c r="A56" s="11"/>
      <c r="B56" s="45" t="s">
        <v>647</v>
      </c>
      <c r="C56" s="48" t="s">
        <v>587</v>
      </c>
      <c r="D56" s="49"/>
      <c r="E56" s="48"/>
      <c r="F56" s="49" t="str">
        <f t="shared" si="46"/>
        <v/>
      </c>
      <c r="G56" s="48"/>
      <c r="H56" s="49"/>
      <c r="I56" s="48"/>
      <c r="J56" s="48"/>
      <c r="K56" s="48"/>
      <c r="L56" s="49"/>
      <c r="M56" s="49"/>
    </row>
    <row r="57" spans="1:13" ht="15" x14ac:dyDescent="0.2">
      <c r="A57" s="11"/>
      <c r="B57" s="39" t="s">
        <v>648</v>
      </c>
      <c r="C57" s="40" t="str">
        <f>CONCATENATE(Project_Number,"/17/700")</f>
        <v>HPCORM0091/17/700</v>
      </c>
      <c r="D57" s="41"/>
      <c r="E57" s="40"/>
      <c r="F57" s="41" t="str">
        <f t="shared" si="46"/>
        <v/>
      </c>
      <c r="G57" s="41" t="str">
        <f t="shared" ref="G57" si="47">IF(E57="","",(VLOOKUP(E57,Table_Specs_Reviewed,3,FALSE)))</f>
        <v/>
      </c>
      <c r="H57" s="41"/>
      <c r="I57" s="40"/>
      <c r="J57" s="41" t="str">
        <f>IF(G57="","",(VLOOKUP(G57,Table_Specs_Reviewed,3,FALSE)))</f>
        <v/>
      </c>
      <c r="K57" s="40"/>
      <c r="L57" s="41"/>
      <c r="M57" s="41"/>
    </row>
    <row r="58" spans="1:13" ht="285" x14ac:dyDescent="0.2">
      <c r="A58" s="11"/>
      <c r="B58" s="15" t="s">
        <v>648</v>
      </c>
      <c r="C58" s="16"/>
      <c r="D58" s="15" t="s">
        <v>649</v>
      </c>
      <c r="E58" s="16" t="s">
        <v>36</v>
      </c>
      <c r="F58" s="15" t="str">
        <f t="shared" ref="F58:F59" si="48">IF(E58="","",(VLOOKUP(E58,Table_Specs_Reviewed,3,FALSE)))</f>
        <v>Lubrication, Shaft-sealing and Oil-control Systems and Auxiliaries - General Purpose</v>
      </c>
      <c r="G58" s="15" t="str">
        <f t="shared" ref="G58:G59" si="49">IF(E58="","",(VLOOKUP(E58,Table_Specs_Reviewed,4,FALSE)))</f>
        <v>API</v>
      </c>
      <c r="H58" s="15" t="s">
        <v>650</v>
      </c>
      <c r="I58" s="16">
        <v>153</v>
      </c>
      <c r="J58" s="15" t="str">
        <f t="shared" ref="J58:J59" si="50">IF(E58="","",(VLOOKUP(E58,Table_Specs_Reviewed,9,FALSE)))</f>
        <v>No</v>
      </c>
      <c r="K58" s="16" t="s">
        <v>33</v>
      </c>
    </row>
    <row r="59" spans="1:13" ht="71.25" x14ac:dyDescent="0.2">
      <c r="A59" s="11"/>
      <c r="B59" s="15" t="s">
        <v>648</v>
      </c>
      <c r="C59" s="16"/>
      <c r="D59" s="15" t="s">
        <v>651</v>
      </c>
      <c r="E59" s="16" t="s">
        <v>36</v>
      </c>
      <c r="F59" s="15" t="str">
        <f t="shared" si="48"/>
        <v>Lubrication, Shaft-sealing and Oil-control Systems and Auxiliaries - General Purpose</v>
      </c>
      <c r="G59" s="15" t="str">
        <f t="shared" si="49"/>
        <v>API</v>
      </c>
      <c r="H59" s="15" t="s">
        <v>650</v>
      </c>
      <c r="I59" s="16">
        <v>153</v>
      </c>
      <c r="J59" s="15" t="str">
        <f t="shared" si="50"/>
        <v>No</v>
      </c>
      <c r="K59" s="16" t="s">
        <v>33</v>
      </c>
    </row>
    <row r="60" spans="1:13" x14ac:dyDescent="0.2">
      <c r="A60" s="11"/>
      <c r="B60" s="45" t="s">
        <v>652</v>
      </c>
      <c r="C60" s="53" t="s">
        <v>587</v>
      </c>
      <c r="D60" s="45"/>
      <c r="E60" s="53"/>
      <c r="F60" s="49" t="str">
        <f t="shared" ref="F60:F67" si="51">IF(E60="","",(VLOOKUP(E60,Table_Specs_Reviewed,2,FALSE)))</f>
        <v/>
      </c>
      <c r="G60" s="53"/>
      <c r="H60" s="45"/>
      <c r="I60" s="53"/>
      <c r="J60" s="53"/>
      <c r="K60" s="53"/>
      <c r="L60" s="45"/>
      <c r="M60" s="45"/>
    </row>
    <row r="61" spans="1:13" ht="15" x14ac:dyDescent="0.2">
      <c r="A61" s="11"/>
      <c r="B61" s="27" t="s">
        <v>653</v>
      </c>
      <c r="C61" s="28" t="str">
        <f>CONCATENATE(Project_Number,"/25/701")</f>
        <v>HPCORM0091/25/701</v>
      </c>
      <c r="D61" s="23"/>
      <c r="E61" s="28"/>
      <c r="F61" s="23" t="str">
        <f t="shared" si="51"/>
        <v/>
      </c>
      <c r="G61" s="23" t="str">
        <f>IF(E61="","",(VLOOKUP(E61,Table_Specs_Reviewed,3,FALSE)))</f>
        <v/>
      </c>
      <c r="H61" s="23"/>
      <c r="I61" s="28"/>
      <c r="J61" s="23" t="str">
        <f>IF(G61="","",(VLOOKUP(G61,Table_Specs_Reviewed,3,FALSE)))</f>
        <v/>
      </c>
      <c r="K61" s="28"/>
      <c r="L61" s="23"/>
      <c r="M61" s="23"/>
    </row>
    <row r="62" spans="1:13" x14ac:dyDescent="0.2">
      <c r="A62" s="11"/>
      <c r="B62" s="29" t="s">
        <v>654</v>
      </c>
      <c r="C62" s="28" t="s">
        <v>587</v>
      </c>
      <c r="D62" s="23"/>
      <c r="E62" s="28"/>
      <c r="F62" s="23" t="str">
        <f t="shared" si="51"/>
        <v/>
      </c>
      <c r="G62" s="28"/>
      <c r="H62" s="23"/>
      <c r="I62" s="28"/>
      <c r="J62" s="28"/>
      <c r="K62" s="28"/>
      <c r="L62" s="23"/>
      <c r="M62" s="23"/>
    </row>
    <row r="63" spans="1:13" x14ac:dyDescent="0.2">
      <c r="A63" s="11"/>
      <c r="B63" s="29" t="s">
        <v>655</v>
      </c>
      <c r="C63" s="30" t="s">
        <v>587</v>
      </c>
      <c r="D63" s="31"/>
      <c r="E63" s="30"/>
      <c r="F63" s="23" t="str">
        <f t="shared" si="51"/>
        <v/>
      </c>
      <c r="G63" s="30"/>
      <c r="H63" s="31"/>
      <c r="I63" s="30"/>
      <c r="J63" s="30"/>
      <c r="K63" s="30"/>
      <c r="L63" s="31"/>
      <c r="M63" s="31"/>
    </row>
    <row r="64" spans="1:13" ht="15" x14ac:dyDescent="0.2">
      <c r="A64" s="11"/>
      <c r="B64" s="39" t="s">
        <v>656</v>
      </c>
      <c r="C64" s="40" t="str">
        <f>CONCATENATE(Project_Number,"02023")</f>
        <v>HPCORM009102023</v>
      </c>
      <c r="D64" s="41"/>
      <c r="E64" s="40"/>
      <c r="F64" s="41" t="str">
        <f t="shared" si="51"/>
        <v/>
      </c>
      <c r="G64" s="41" t="str">
        <f t="shared" ref="G64:G65" si="52">IF(E64="","",(VLOOKUP(E64,Table_Specs_Reviewed,3,FALSE)))</f>
        <v/>
      </c>
      <c r="H64" s="41"/>
      <c r="I64" s="40"/>
      <c r="J64" s="41" t="str">
        <f>IF(G64="","",(VLOOKUP(G64,Table_Specs_Reviewed,3,FALSE)))</f>
        <v/>
      </c>
      <c r="K64" s="40"/>
      <c r="L64" s="41"/>
      <c r="M64" s="41"/>
    </row>
    <row r="65" spans="1:13" ht="15" x14ac:dyDescent="0.2">
      <c r="A65" s="11"/>
      <c r="B65" s="42" t="s">
        <v>657</v>
      </c>
      <c r="C65" s="43" t="str">
        <f>CONCATENATE(Project_Number,"02056")</f>
        <v>HPCORM009102056</v>
      </c>
      <c r="D65" s="44"/>
      <c r="E65" s="43"/>
      <c r="F65" s="44" t="str">
        <f t="shared" si="51"/>
        <v/>
      </c>
      <c r="G65" s="44" t="str">
        <f t="shared" si="52"/>
        <v/>
      </c>
      <c r="H65" s="44"/>
      <c r="I65" s="43"/>
      <c r="J65" s="44" t="str">
        <f>IF(G65="","",(VLOOKUP(G65,Table_Specs_Reviewed,3,FALSE)))</f>
        <v/>
      </c>
      <c r="K65" s="43"/>
      <c r="L65" s="44"/>
      <c r="M65" s="44"/>
    </row>
    <row r="66" spans="1:13" x14ac:dyDescent="0.2">
      <c r="A66" s="11"/>
      <c r="B66" s="45" t="s">
        <v>658</v>
      </c>
      <c r="C66" s="53" t="s">
        <v>587</v>
      </c>
      <c r="D66" s="45"/>
      <c r="E66" s="53"/>
      <c r="F66" s="49" t="str">
        <f t="shared" si="51"/>
        <v/>
      </c>
      <c r="G66" s="53"/>
      <c r="H66" s="45"/>
      <c r="I66" s="53"/>
      <c r="J66" s="53"/>
      <c r="K66" s="53"/>
      <c r="L66" s="45"/>
      <c r="M66" s="45"/>
    </row>
    <row r="67" spans="1:13" ht="15" x14ac:dyDescent="0.2">
      <c r="A67" s="11"/>
      <c r="B67" s="39" t="s">
        <v>659</v>
      </c>
      <c r="C67" s="40"/>
      <c r="D67" s="41"/>
      <c r="E67" s="40"/>
      <c r="F67" s="41" t="str">
        <f t="shared" si="51"/>
        <v/>
      </c>
      <c r="G67" s="41" t="str">
        <f t="shared" ref="G67" si="53">IF(E67="","",(VLOOKUP(E67,Table_Specs_Reviewed,3,FALSE)))</f>
        <v/>
      </c>
      <c r="H67" s="41"/>
      <c r="I67" s="40"/>
      <c r="J67" s="41" t="str">
        <f>IF(G67="","",(VLOOKUP(G67,Table_Specs_Reviewed,3,FALSE)))</f>
        <v/>
      </c>
      <c r="K67" s="40"/>
      <c r="L67" s="41"/>
      <c r="M67" s="41"/>
    </row>
    <row r="68" spans="1:13" ht="85.5" x14ac:dyDescent="0.2">
      <c r="A68" s="11"/>
      <c r="B68" s="15" t="s">
        <v>659</v>
      </c>
      <c r="C68" s="16"/>
      <c r="D68" s="15" t="s">
        <v>660</v>
      </c>
      <c r="E68" s="16" t="s">
        <v>36</v>
      </c>
      <c r="F68" s="15" t="str">
        <f t="shared" ref="F68:F70" si="54">IF(E68="","",(VLOOKUP(E68,Table_Specs_Reviewed,3,FALSE)))</f>
        <v>Lubrication, Shaft-sealing and Oil-control Systems and Auxiliaries - General Purpose</v>
      </c>
      <c r="G68" s="15" t="str">
        <f t="shared" ref="G68:G70" si="55">IF(E68="","",(VLOOKUP(E68,Table_Specs_Reviewed,4,FALSE)))</f>
        <v>API</v>
      </c>
      <c r="H68" s="15" t="s">
        <v>615</v>
      </c>
      <c r="I68" s="16">
        <v>149</v>
      </c>
      <c r="J68" s="15" t="str">
        <f t="shared" ref="J68:J70" si="56">IF(E68="","",(VLOOKUP(E68,Table_Specs_Reviewed,9,FALSE)))</f>
        <v>No</v>
      </c>
      <c r="K68" s="16" t="s">
        <v>33</v>
      </c>
      <c r="M68" s="15" t="s">
        <v>661</v>
      </c>
    </row>
    <row r="69" spans="1:13" ht="71.25" x14ac:dyDescent="0.2">
      <c r="A69" s="11"/>
      <c r="B69" s="15" t="s">
        <v>659</v>
      </c>
      <c r="C69" s="16"/>
      <c r="D69" s="15" t="s">
        <v>662</v>
      </c>
      <c r="E69" s="16" t="s">
        <v>36</v>
      </c>
      <c r="F69" s="15" t="str">
        <f t="shared" si="54"/>
        <v>Lubrication, Shaft-sealing and Oil-control Systems and Auxiliaries - General Purpose</v>
      </c>
      <c r="G69" s="15" t="str">
        <f t="shared" si="55"/>
        <v>API</v>
      </c>
      <c r="H69" s="15" t="s">
        <v>633</v>
      </c>
      <c r="I69" s="16">
        <v>149</v>
      </c>
      <c r="J69" s="15" t="str">
        <f t="shared" si="56"/>
        <v>No</v>
      </c>
      <c r="K69" s="16" t="s">
        <v>33</v>
      </c>
    </row>
    <row r="70" spans="1:13" ht="42.75" x14ac:dyDescent="0.2">
      <c r="A70" s="11"/>
      <c r="B70" s="15" t="s">
        <v>659</v>
      </c>
      <c r="C70" s="16"/>
      <c r="D70" s="15" t="s">
        <v>663</v>
      </c>
      <c r="E70" s="16" t="s">
        <v>36</v>
      </c>
      <c r="F70" s="15" t="str">
        <f t="shared" si="54"/>
        <v>Lubrication, Shaft-sealing and Oil-control Systems and Auxiliaries - General Purpose</v>
      </c>
      <c r="G70" s="15" t="str">
        <f t="shared" si="55"/>
        <v>API</v>
      </c>
      <c r="H70" s="15" t="s">
        <v>664</v>
      </c>
      <c r="I70" s="16">
        <v>149</v>
      </c>
      <c r="J70" s="15" t="str">
        <f t="shared" si="56"/>
        <v>No</v>
      </c>
      <c r="K70" s="16" t="s">
        <v>33</v>
      </c>
    </row>
    <row r="71" spans="1:13" ht="15" x14ac:dyDescent="0.2">
      <c r="A71" s="11"/>
      <c r="B71" s="42" t="s">
        <v>665</v>
      </c>
      <c r="C71" s="43" t="str">
        <f>CONCATENATE(Project_Number,"/03/104")</f>
        <v>HPCORM0091/03/104</v>
      </c>
      <c r="D71" s="44"/>
      <c r="E71" s="43"/>
      <c r="F71" s="44"/>
      <c r="G71" s="44"/>
      <c r="H71" s="44"/>
      <c r="I71" s="43"/>
      <c r="J71" s="44"/>
      <c r="K71" s="43"/>
      <c r="L71" s="44"/>
      <c r="M71" s="44"/>
    </row>
    <row r="72" spans="1:13" ht="15" x14ac:dyDescent="0.2">
      <c r="A72" s="11"/>
      <c r="B72" s="54" t="s">
        <v>666</v>
      </c>
      <c r="C72" s="48" t="str">
        <f>CONCATENATE(Project_Number,"/03/002")</f>
        <v>HPCORM0091/03/002</v>
      </c>
      <c r="D72" s="49"/>
      <c r="E72" s="48"/>
      <c r="F72" s="49" t="str">
        <f t="shared" ref="F72:F83" si="57">IF(E72="","",(VLOOKUP(E72,Table_Specs_Reviewed,2,FALSE)))</f>
        <v/>
      </c>
      <c r="G72" s="49" t="str">
        <f>IF(E72="","",(VLOOKUP(E72,Table_Specs_Reviewed,3,FALSE)))</f>
        <v/>
      </c>
      <c r="H72" s="49"/>
      <c r="I72" s="48"/>
      <c r="J72" s="49" t="str">
        <f>IF(G72="","",(VLOOKUP(G72,Table_Specs_Reviewed,3,FALSE)))</f>
        <v/>
      </c>
      <c r="K72" s="48"/>
      <c r="L72" s="49"/>
      <c r="M72" s="49"/>
    </row>
    <row r="73" spans="1:13" x14ac:dyDescent="0.2">
      <c r="A73" s="11"/>
      <c r="B73" s="29" t="s">
        <v>667</v>
      </c>
      <c r="C73" s="32" t="s">
        <v>587</v>
      </c>
      <c r="D73" s="29"/>
      <c r="E73" s="32"/>
      <c r="F73" s="23" t="str">
        <f t="shared" si="57"/>
        <v/>
      </c>
      <c r="G73" s="32"/>
      <c r="H73" s="29"/>
      <c r="I73" s="32"/>
      <c r="J73" s="32"/>
      <c r="K73" s="32"/>
      <c r="L73" s="29"/>
      <c r="M73" s="29"/>
    </row>
    <row r="74" spans="1:13" ht="15" x14ac:dyDescent="0.2">
      <c r="A74" s="11"/>
      <c r="B74" s="39" t="s">
        <v>668</v>
      </c>
      <c r="C74" s="40" t="s">
        <v>587</v>
      </c>
      <c r="D74" s="41"/>
      <c r="E74" s="40"/>
      <c r="F74" s="41" t="str">
        <f t="shared" si="57"/>
        <v/>
      </c>
      <c r="G74" s="41" t="str">
        <f t="shared" ref="G74:G81" si="58">IF(E74="","",(VLOOKUP(E74,Table_Specs_Reviewed,3,FALSE)))</f>
        <v/>
      </c>
      <c r="H74" s="41"/>
      <c r="I74" s="40"/>
      <c r="J74" s="41" t="str">
        <f>IF(G74="","",(VLOOKUP(G74,Table_Specs_Reviewed,3,FALSE)))</f>
        <v/>
      </c>
      <c r="K74" s="40"/>
      <c r="L74" s="41"/>
      <c r="M74" s="41"/>
    </row>
    <row r="75" spans="1:13" ht="15" x14ac:dyDescent="0.2">
      <c r="A75" s="11"/>
      <c r="B75" s="42" t="s">
        <v>669</v>
      </c>
      <c r="C75" s="43" t="str">
        <f>CONCATENATE(Project_Number,"/04/700")</f>
        <v>HPCORM0091/04/700</v>
      </c>
      <c r="D75" s="44"/>
      <c r="E75" s="43"/>
      <c r="F75" s="44" t="str">
        <f t="shared" si="57"/>
        <v/>
      </c>
      <c r="G75" s="44" t="str">
        <f t="shared" si="58"/>
        <v/>
      </c>
      <c r="H75" s="44"/>
      <c r="I75" s="43"/>
      <c r="J75" s="44" t="str">
        <f>IF(G75="","",(VLOOKUP(G75,Table_Specs_Reviewed,3,FALSE)))</f>
        <v/>
      </c>
      <c r="K75" s="43"/>
      <c r="L75" s="44"/>
      <c r="M75" s="44"/>
    </row>
    <row r="76" spans="1:13" x14ac:dyDescent="0.2">
      <c r="A76" s="11"/>
      <c r="B76" s="15"/>
      <c r="C76" s="16"/>
      <c r="D76" s="15"/>
      <c r="E76" s="16"/>
      <c r="F76" s="15"/>
      <c r="G76" s="15"/>
      <c r="H76" s="15"/>
      <c r="I76" s="16"/>
      <c r="J76" s="15"/>
      <c r="K76" s="16"/>
    </row>
    <row r="77" spans="1:13" ht="15" x14ac:dyDescent="0.2">
      <c r="A77" s="11"/>
      <c r="B77" s="42" t="s">
        <v>670</v>
      </c>
      <c r="C77" s="43" t="str">
        <f>CONCATENATE(Project_Number,"/04/701")</f>
        <v>HPCORM0091/04/701</v>
      </c>
      <c r="D77" s="44"/>
      <c r="E77" s="43"/>
      <c r="F77" s="44" t="str">
        <f t="shared" si="57"/>
        <v/>
      </c>
      <c r="G77" s="44" t="str">
        <f t="shared" si="58"/>
        <v/>
      </c>
      <c r="H77" s="44"/>
      <c r="I77" s="43"/>
      <c r="J77" s="44" t="str">
        <f>IF(G77="","",(VLOOKUP(G77,Table_Specs_Reviewed,3,FALSE)))</f>
        <v/>
      </c>
      <c r="K77" s="43"/>
      <c r="L77" s="44"/>
      <c r="M77" s="44"/>
    </row>
    <row r="78" spans="1:13" ht="15" x14ac:dyDescent="0.2">
      <c r="A78" s="11"/>
      <c r="B78" s="42" t="s">
        <v>671</v>
      </c>
      <c r="C78" s="43" t="str">
        <f>CONCATENATE(Project_Number,"/04/702")</f>
        <v>HPCORM0091/04/702</v>
      </c>
      <c r="D78" s="44"/>
      <c r="E78" s="43"/>
      <c r="F78" s="44" t="str">
        <f t="shared" si="57"/>
        <v/>
      </c>
      <c r="G78" s="44" t="str">
        <f t="shared" si="58"/>
        <v/>
      </c>
      <c r="H78" s="44"/>
      <c r="I78" s="43"/>
      <c r="J78" s="44" t="str">
        <f>IF(G78="","",(VLOOKUP(G78,Table_Specs_Reviewed,3,FALSE)))</f>
        <v/>
      </c>
      <c r="K78" s="43"/>
      <c r="L78" s="44"/>
      <c r="M78" s="44"/>
    </row>
    <row r="79" spans="1:13" ht="15" x14ac:dyDescent="0.2">
      <c r="A79" s="11"/>
      <c r="B79" s="42" t="s">
        <v>672</v>
      </c>
      <c r="C79" s="43" t="str">
        <f>CONCATENATE(Project_Number,"/04/703")</f>
        <v>HPCORM0091/04/703</v>
      </c>
      <c r="D79" s="44"/>
      <c r="E79" s="43"/>
      <c r="F79" s="44" t="str">
        <f t="shared" si="57"/>
        <v/>
      </c>
      <c r="G79" s="44" t="str">
        <f t="shared" si="58"/>
        <v/>
      </c>
      <c r="H79" s="44"/>
      <c r="I79" s="43"/>
      <c r="J79" s="44" t="str">
        <f>IF(G79="","",(VLOOKUP(G79,Table_Specs_Reviewed,3,FALSE)))</f>
        <v/>
      </c>
      <c r="K79" s="43"/>
      <c r="L79" s="44"/>
      <c r="M79" s="44"/>
    </row>
    <row r="80" spans="1:13" ht="15" x14ac:dyDescent="0.2">
      <c r="A80" s="11"/>
      <c r="B80" s="54" t="s">
        <v>673</v>
      </c>
      <c r="C80" s="48" t="str">
        <f>CONCATENATE(Project_Number,"/04/705")</f>
        <v>HPCORM0091/04/705</v>
      </c>
      <c r="D80" s="49"/>
      <c r="E80" s="48"/>
      <c r="F80" s="49" t="str">
        <f t="shared" si="57"/>
        <v/>
      </c>
      <c r="G80" s="49" t="str">
        <f t="shared" si="58"/>
        <v/>
      </c>
      <c r="H80" s="49"/>
      <c r="I80" s="48"/>
      <c r="J80" s="49" t="str">
        <f>IF(G80="","",(VLOOKUP(G80,Table_Specs_Reviewed,3,FALSE)))</f>
        <v/>
      </c>
      <c r="K80" s="48"/>
      <c r="L80" s="49"/>
      <c r="M80" s="49"/>
    </row>
    <row r="81" spans="1:13" ht="15" x14ac:dyDescent="0.2">
      <c r="A81" s="11"/>
      <c r="B81" s="39" t="s">
        <v>674</v>
      </c>
      <c r="C81" s="40" t="str">
        <f>CONCATENATE(Project_Number,"/04/709")</f>
        <v>HPCORM0091/04/709</v>
      </c>
      <c r="D81" s="41"/>
      <c r="E81" s="40"/>
      <c r="F81" s="41" t="str">
        <f t="shared" si="57"/>
        <v/>
      </c>
      <c r="G81" s="41" t="str">
        <f t="shared" si="58"/>
        <v/>
      </c>
      <c r="H81" s="41"/>
      <c r="I81" s="40"/>
      <c r="J81" s="41" t="str">
        <f>IF(G81="","",(VLOOKUP(G81,Table_Specs_Reviewed,3,FALSE)))</f>
        <v/>
      </c>
      <c r="K81" s="40"/>
      <c r="L81" s="41"/>
      <c r="M81" s="41"/>
    </row>
    <row r="82" spans="1:13" x14ac:dyDescent="0.2">
      <c r="A82" s="11"/>
      <c r="B82" s="55" t="s">
        <v>676</v>
      </c>
      <c r="C82" s="56" t="s">
        <v>587</v>
      </c>
      <c r="D82" s="55"/>
      <c r="E82" s="56"/>
      <c r="F82" s="44" t="str">
        <f t="shared" si="57"/>
        <v/>
      </c>
      <c r="G82" s="56"/>
      <c r="H82" s="55"/>
      <c r="I82" s="56"/>
      <c r="J82" s="56"/>
      <c r="K82" s="56"/>
      <c r="L82" s="55"/>
      <c r="M82" s="55"/>
    </row>
    <row r="83" spans="1:13" ht="15" x14ac:dyDescent="0.2">
      <c r="A83" s="11"/>
      <c r="B83" s="42" t="s">
        <v>677</v>
      </c>
      <c r="C83" s="43" t="str">
        <f>CONCATENATE(Project_Number,"/05/700")</f>
        <v>HPCORM0091/05/700</v>
      </c>
      <c r="D83" s="44"/>
      <c r="E83" s="43"/>
      <c r="F83" s="44" t="str">
        <f t="shared" si="57"/>
        <v/>
      </c>
      <c r="G83" s="44" t="str">
        <f t="shared" ref="G83" si="59">IF(E83="","",(VLOOKUP(E83,Table_Specs_Reviewed,3,FALSE)))</f>
        <v/>
      </c>
      <c r="H83" s="44"/>
      <c r="I83" s="43"/>
      <c r="J83" s="44" t="str">
        <f>IF(G83="","",(VLOOKUP(G83,Table_Specs_Reviewed,3,FALSE)))</f>
        <v/>
      </c>
      <c r="K83" s="43"/>
      <c r="L83" s="44"/>
      <c r="M83" s="44"/>
    </row>
    <row r="84" spans="1:13" ht="30" x14ac:dyDescent="0.2">
      <c r="A84" s="11"/>
      <c r="B84" s="42" t="s">
        <v>678</v>
      </c>
      <c r="C84" s="43" t="str">
        <f>CONCATENATE(Project_Number,"/05/701")</f>
        <v>HPCORM0091/05/701</v>
      </c>
      <c r="D84" s="44"/>
      <c r="E84" s="43"/>
      <c r="F84" s="44" t="str">
        <f t="shared" ref="F84:F99" si="60">IF(E84="","",(VLOOKUP(E84,Table_Specs_Reviewed,2,FALSE)))</f>
        <v/>
      </c>
      <c r="G84" s="44" t="str">
        <f t="shared" ref="G84:G87" si="61">IF(E84="","",(VLOOKUP(E84,Table_Specs_Reviewed,3,FALSE)))</f>
        <v/>
      </c>
      <c r="H84" s="44"/>
      <c r="I84" s="43"/>
      <c r="J84" s="44" t="str">
        <f>IF(G84="","",(VLOOKUP(G84,Table_Specs_Reviewed,3,FALSE)))</f>
        <v/>
      </c>
      <c r="K84" s="43"/>
      <c r="L84" s="44"/>
      <c r="M84" s="44"/>
    </row>
    <row r="85" spans="1:13" ht="30" x14ac:dyDescent="0.2">
      <c r="A85" s="11"/>
      <c r="B85" s="13" t="s">
        <v>678</v>
      </c>
      <c r="C85" s="16"/>
      <c r="D85" s="15" t="s">
        <v>679</v>
      </c>
      <c r="E85" s="16"/>
      <c r="F85" s="15" t="str">
        <f t="shared" si="60"/>
        <v/>
      </c>
      <c r="G85" s="15" t="str">
        <f t="shared" si="61"/>
        <v/>
      </c>
      <c r="H85" s="15"/>
      <c r="I85" s="16"/>
      <c r="J85" s="15" t="str">
        <f>IF(E85="","",(VLOOKUP(E85,Table_Specs_Reviewed,8,FALSE)))</f>
        <v/>
      </c>
      <c r="K85" s="16"/>
    </row>
    <row r="86" spans="1:13" ht="15" x14ac:dyDescent="0.2">
      <c r="A86" s="11"/>
      <c r="B86" s="42" t="s">
        <v>680</v>
      </c>
      <c r="C86" s="43" t="str">
        <f>CONCATENATE(Project_Number,"/05/702")</f>
        <v>HPCORM0091/05/702</v>
      </c>
      <c r="D86" s="44"/>
      <c r="E86" s="43"/>
      <c r="F86" s="44" t="str">
        <f t="shared" si="60"/>
        <v/>
      </c>
      <c r="G86" s="44" t="str">
        <f t="shared" si="61"/>
        <v/>
      </c>
      <c r="H86" s="44"/>
      <c r="I86" s="43"/>
      <c r="J86" s="44" t="str">
        <f>IF(G86="","",(VLOOKUP(G86,Table_Specs_Reviewed,3,FALSE)))</f>
        <v/>
      </c>
      <c r="K86" s="43"/>
      <c r="L86" s="44"/>
      <c r="M86" s="44"/>
    </row>
    <row r="87" spans="1:13" ht="15" x14ac:dyDescent="0.2">
      <c r="A87" s="11"/>
      <c r="B87" s="42" t="s">
        <v>681</v>
      </c>
      <c r="C87" s="43" t="s">
        <v>587</v>
      </c>
      <c r="D87" s="44"/>
      <c r="E87" s="43"/>
      <c r="F87" s="44" t="str">
        <f t="shared" si="60"/>
        <v/>
      </c>
      <c r="G87" s="44" t="str">
        <f t="shared" si="61"/>
        <v/>
      </c>
      <c r="H87" s="44"/>
      <c r="I87" s="43"/>
      <c r="J87" s="44" t="str">
        <f>IF(G87="","",(VLOOKUP(G87,Table_Specs_Reviewed,3,FALSE)))</f>
        <v/>
      </c>
      <c r="K87" s="43"/>
      <c r="L87" s="44"/>
      <c r="M87" s="44"/>
    </row>
    <row r="88" spans="1:13" ht="15" x14ac:dyDescent="0.2">
      <c r="A88" s="11"/>
      <c r="B88" s="42" t="s">
        <v>682</v>
      </c>
      <c r="C88" s="43" t="str">
        <f>CONCATENATE(Project_Number,"/05/703")</f>
        <v>HPCORM0091/05/703</v>
      </c>
      <c r="D88" s="44"/>
      <c r="E88" s="43"/>
      <c r="F88" s="44" t="str">
        <f t="shared" si="60"/>
        <v/>
      </c>
      <c r="G88" s="44" t="str">
        <f t="shared" ref="G88:G91" si="62">IF(E88="","",(VLOOKUP(E88,Table_Specs_Reviewed,3,FALSE)))</f>
        <v/>
      </c>
      <c r="H88" s="44"/>
      <c r="I88" s="43"/>
      <c r="J88" s="44" t="str">
        <f>IF(G88="","",(VLOOKUP(G88,Table_Specs_Reviewed,3,FALSE)))</f>
        <v/>
      </c>
      <c r="K88" s="43"/>
      <c r="L88" s="44"/>
      <c r="M88" s="44"/>
    </row>
    <row r="89" spans="1:13" ht="15" x14ac:dyDescent="0.2">
      <c r="A89" s="11"/>
      <c r="B89" s="54" t="s">
        <v>683</v>
      </c>
      <c r="C89" s="48" t="str">
        <f>CONCATENATE(Project_Number,"/05/704")</f>
        <v>HPCORM0091/05/704</v>
      </c>
      <c r="D89" s="49"/>
      <c r="E89" s="48"/>
      <c r="F89" s="49" t="str">
        <f t="shared" si="60"/>
        <v/>
      </c>
      <c r="G89" s="49" t="str">
        <f t="shared" si="62"/>
        <v/>
      </c>
      <c r="H89" s="49"/>
      <c r="I89" s="48"/>
      <c r="J89" s="49" t="str">
        <f>IF(G89="","",(VLOOKUP(G89,Table_Specs_Reviewed,3,FALSE)))</f>
        <v/>
      </c>
      <c r="K89" s="48"/>
      <c r="L89" s="49"/>
      <c r="M89" s="49"/>
    </row>
    <row r="90" spans="1:13" ht="15" x14ac:dyDescent="0.2">
      <c r="A90" s="11"/>
      <c r="B90" s="39" t="s">
        <v>684</v>
      </c>
      <c r="C90" s="40" t="str">
        <f>CONCATENATE(Project_Number,"/05/705")</f>
        <v>HPCORM0091/05/705</v>
      </c>
      <c r="D90" s="41"/>
      <c r="E90" s="40"/>
      <c r="F90" s="41" t="str">
        <f t="shared" si="60"/>
        <v/>
      </c>
      <c r="G90" s="41" t="str">
        <f t="shared" si="62"/>
        <v/>
      </c>
      <c r="H90" s="41"/>
      <c r="I90" s="40"/>
      <c r="J90" s="41" t="str">
        <f>IF(G90="","",(VLOOKUP(G90,Table_Specs_Reviewed,3,FALSE)))</f>
        <v/>
      </c>
      <c r="K90" s="40"/>
      <c r="L90" s="41"/>
      <c r="M90" s="41"/>
    </row>
    <row r="91" spans="1:13" ht="15" collapsed="1" x14ac:dyDescent="0.2">
      <c r="A91" s="11"/>
      <c r="B91" s="54" t="s">
        <v>685</v>
      </c>
      <c r="C91" s="48" t="str">
        <f>CONCATENATE(Project_Number,"/05/706")</f>
        <v>HPCORM0091/05/706</v>
      </c>
      <c r="D91" s="49"/>
      <c r="E91" s="48"/>
      <c r="F91" s="49" t="str">
        <f t="shared" si="60"/>
        <v/>
      </c>
      <c r="G91" s="49" t="str">
        <f t="shared" si="62"/>
        <v/>
      </c>
      <c r="H91" s="49"/>
      <c r="I91" s="48"/>
      <c r="J91" s="49" t="str">
        <f>IF(G91="","",(VLOOKUP(G91,Table_Specs_Reviewed,3,FALSE)))</f>
        <v/>
      </c>
      <c r="K91" s="48"/>
      <c r="L91" s="49"/>
      <c r="M91" s="49"/>
    </row>
    <row r="92" spans="1:13" x14ac:dyDescent="0.2">
      <c r="A92" s="11"/>
      <c r="B92" s="29" t="s">
        <v>686</v>
      </c>
      <c r="C92" s="32" t="s">
        <v>587</v>
      </c>
      <c r="D92" s="29"/>
      <c r="E92" s="32"/>
      <c r="F92" s="23" t="str">
        <f t="shared" si="60"/>
        <v/>
      </c>
      <c r="G92" s="32"/>
      <c r="H92" s="29"/>
      <c r="I92" s="32"/>
      <c r="J92" s="32"/>
      <c r="K92" s="32"/>
      <c r="L92" s="29"/>
      <c r="M92" s="29"/>
    </row>
    <row r="93" spans="1:13" ht="30" x14ac:dyDescent="0.2">
      <c r="A93" s="11"/>
      <c r="B93" s="39" t="s">
        <v>687</v>
      </c>
      <c r="C93" s="40" t="s">
        <v>587</v>
      </c>
      <c r="D93" s="41"/>
      <c r="E93" s="40"/>
      <c r="F93" s="41" t="str">
        <f t="shared" si="60"/>
        <v/>
      </c>
      <c r="G93" s="41" t="str">
        <f t="shared" ref="G93:G99" si="63">IF(E93="","",(VLOOKUP(E93,Table_Specs_Reviewed,3,FALSE)))</f>
        <v/>
      </c>
      <c r="H93" s="41"/>
      <c r="I93" s="40"/>
      <c r="J93" s="41" t="str">
        <f>IF(G93="","",(VLOOKUP(G93,Table_Specs_Reviewed,3,FALSE)))</f>
        <v/>
      </c>
      <c r="K93" s="40"/>
      <c r="L93" s="41"/>
      <c r="M93" s="41"/>
    </row>
    <row r="94" spans="1:13" ht="15" x14ac:dyDescent="0.2">
      <c r="A94" s="11"/>
      <c r="B94" s="42" t="s">
        <v>688</v>
      </c>
      <c r="C94" s="43" t="str">
        <f>CONCATENATE(Project_Number,"/06/200")</f>
        <v>HPCORM0091/06/200</v>
      </c>
      <c r="D94" s="44"/>
      <c r="E94" s="43"/>
      <c r="F94" s="44" t="str">
        <f t="shared" si="60"/>
        <v/>
      </c>
      <c r="G94" s="44" t="str">
        <f t="shared" si="63"/>
        <v/>
      </c>
      <c r="H94" s="44"/>
      <c r="I94" s="43"/>
      <c r="J94" s="44" t="str">
        <f>IF(G94="","",(VLOOKUP(G94,Table_Specs_Reviewed,3,FALSE)))</f>
        <v/>
      </c>
      <c r="K94" s="43"/>
      <c r="L94" s="44"/>
      <c r="M94" s="44"/>
    </row>
    <row r="95" spans="1:13" ht="42.75" x14ac:dyDescent="0.2">
      <c r="A95" s="11"/>
      <c r="B95" s="15" t="s">
        <v>688</v>
      </c>
      <c r="C95" s="16"/>
      <c r="D95" s="15" t="s">
        <v>689</v>
      </c>
      <c r="E95" s="16" t="s">
        <v>28</v>
      </c>
      <c r="F95" s="15" t="str">
        <f>IF(E95="","",(VLOOKUP(E95,Table_Specs_Reviewed,3,FALSE)))</f>
        <v>Lubrication, Shaft-sealing and Oil-control Systems and Auxiliaries - General</v>
      </c>
      <c r="G95" s="15" t="str">
        <f>IF(E95="","",(VLOOKUP(E95,Table_Specs_Reviewed,4,FALSE)))</f>
        <v>API</v>
      </c>
      <c r="H95" s="15" t="s">
        <v>690</v>
      </c>
      <c r="I95" s="16">
        <v>24</v>
      </c>
      <c r="J95" s="15" t="str">
        <f>IF(E95="","",(VLOOKUP(E95,Table_Specs_Reviewed,9,FALSE)))</f>
        <v>No</v>
      </c>
      <c r="K95" s="16" t="s">
        <v>33</v>
      </c>
    </row>
    <row r="96" spans="1:13" ht="42.75" x14ac:dyDescent="0.2">
      <c r="A96" s="11"/>
      <c r="B96" s="15" t="s">
        <v>688</v>
      </c>
      <c r="C96" s="16"/>
      <c r="D96" s="15" t="s">
        <v>691</v>
      </c>
      <c r="E96" s="16" t="s">
        <v>28</v>
      </c>
      <c r="F96" s="15" t="str">
        <f>IF(E96="","",(VLOOKUP(E96,Table_Specs_Reviewed,3,FALSE)))</f>
        <v>Lubrication, Shaft-sealing and Oil-control Systems and Auxiliaries - General</v>
      </c>
      <c r="G96" s="15" t="str">
        <f>IF(E96="","",(VLOOKUP(E96,Table_Specs_Reviewed,4,FALSE)))</f>
        <v>API</v>
      </c>
      <c r="H96" s="15" t="s">
        <v>692</v>
      </c>
      <c r="I96" s="16">
        <v>25</v>
      </c>
      <c r="J96" s="15" t="str">
        <f>IF(E96="","",(VLOOKUP(E96,Table_Specs_Reviewed,9,FALSE)))</f>
        <v>No</v>
      </c>
      <c r="K96" s="16" t="s">
        <v>33</v>
      </c>
    </row>
    <row r="97" spans="1:13" ht="42.75" x14ac:dyDescent="0.2">
      <c r="A97" s="11"/>
      <c r="B97" s="15" t="s">
        <v>688</v>
      </c>
      <c r="C97" s="16"/>
      <c r="D97" s="15" t="s">
        <v>693</v>
      </c>
      <c r="E97" s="16" t="s">
        <v>28</v>
      </c>
      <c r="F97" s="15" t="str">
        <f>IF(E97="","",(VLOOKUP(E97,Table_Specs_Reviewed,3,FALSE)))</f>
        <v>Lubrication, Shaft-sealing and Oil-control Systems and Auxiliaries - General</v>
      </c>
      <c r="G97" s="15" t="str">
        <f>IF(E97="","",(VLOOKUP(E97,Table_Specs_Reviewed,4,FALSE)))</f>
        <v>API</v>
      </c>
      <c r="H97" s="15" t="s">
        <v>694</v>
      </c>
      <c r="I97" s="16">
        <v>25</v>
      </c>
      <c r="J97" s="15" t="str">
        <f>IF(E97="","",(VLOOKUP(E97,Table_Specs_Reviewed,9,FALSE)))</f>
        <v>No</v>
      </c>
      <c r="K97" s="16" t="s">
        <v>33</v>
      </c>
    </row>
    <row r="98" spans="1:13" ht="42.75" x14ac:dyDescent="0.2">
      <c r="A98" s="11"/>
      <c r="B98" s="15" t="s">
        <v>688</v>
      </c>
      <c r="C98" s="16"/>
      <c r="D98" s="15" t="s">
        <v>695</v>
      </c>
      <c r="E98" s="16" t="s">
        <v>36</v>
      </c>
      <c r="F98" s="15" t="str">
        <f>IF(E98="","",(VLOOKUP(E98,Table_Specs_Reviewed,3,FALSE)))</f>
        <v>Lubrication, Shaft-sealing and Oil-control Systems and Auxiliaries - General Purpose</v>
      </c>
      <c r="G98" s="15" t="str">
        <f>IF(E98="","",(VLOOKUP(E98,Table_Specs_Reviewed,4,FALSE)))</f>
        <v>API</v>
      </c>
      <c r="H98" s="15" t="s">
        <v>696</v>
      </c>
      <c r="I98" s="16">
        <v>162</v>
      </c>
      <c r="J98" s="15" t="str">
        <f>IF(E98="","",(VLOOKUP(E98,Table_Specs_Reviewed,9,FALSE)))</f>
        <v>No</v>
      </c>
      <c r="K98" s="16" t="s">
        <v>33</v>
      </c>
    </row>
    <row r="99" spans="1:13" ht="15" x14ac:dyDescent="0.2">
      <c r="A99" s="11"/>
      <c r="B99" s="42" t="s">
        <v>697</v>
      </c>
      <c r="C99" s="43" t="str">
        <f>CONCATENATE(Project_Number,"/06/700")</f>
        <v>HPCORM0091/06/700</v>
      </c>
      <c r="D99" s="44"/>
      <c r="E99" s="43"/>
      <c r="F99" s="44" t="str">
        <f t="shared" si="60"/>
        <v/>
      </c>
      <c r="G99" s="44" t="str">
        <f t="shared" si="63"/>
        <v/>
      </c>
      <c r="H99" s="44"/>
      <c r="I99" s="43"/>
      <c r="J99" s="44" t="str">
        <f>IF(G99="","",(VLOOKUP(G99,Table_Specs_Reviewed,3,FALSE)))</f>
        <v/>
      </c>
      <c r="K99" s="43"/>
      <c r="L99" s="44"/>
      <c r="M99" s="44"/>
    </row>
    <row r="100" spans="1:13" x14ac:dyDescent="0.2">
      <c r="A100" s="11"/>
      <c r="B100" s="45" t="s">
        <v>698</v>
      </c>
      <c r="C100" s="53" t="s">
        <v>587</v>
      </c>
      <c r="D100" s="45"/>
      <c r="E100" s="53"/>
      <c r="F100" s="49" t="str">
        <f t="shared" ref="F100:F105" si="64">IF(E100="","",(VLOOKUP(E100,Table_Specs_Reviewed,2,FALSE)))</f>
        <v/>
      </c>
      <c r="G100" s="53"/>
      <c r="H100" s="45"/>
      <c r="I100" s="53"/>
      <c r="J100" s="53"/>
      <c r="K100" s="53"/>
      <c r="L100" s="45"/>
      <c r="M100" s="45"/>
    </row>
    <row r="101" spans="1:13" ht="30" x14ac:dyDescent="0.2">
      <c r="A101" s="11"/>
      <c r="B101" s="39" t="s">
        <v>699</v>
      </c>
      <c r="C101" s="40" t="s">
        <v>587</v>
      </c>
      <c r="D101" s="41"/>
      <c r="E101" s="40"/>
      <c r="F101" s="41" t="str">
        <f t="shared" si="64"/>
        <v/>
      </c>
      <c r="G101" s="41" t="str">
        <f t="shared" ref="G101:G105" si="65">IF(E101="","",(VLOOKUP(E101,Table_Specs_Reviewed,3,FALSE)))</f>
        <v/>
      </c>
      <c r="H101" s="41"/>
      <c r="I101" s="40"/>
      <c r="J101" s="41" t="str">
        <f>IF(G101="","",(VLOOKUP(G101,Table_Specs_Reviewed,3,FALSE)))</f>
        <v/>
      </c>
      <c r="K101" s="40"/>
      <c r="L101" s="41"/>
      <c r="M101" s="41"/>
    </row>
    <row r="102" spans="1:13" ht="128.25" x14ac:dyDescent="0.2">
      <c r="A102" s="11"/>
      <c r="B102" s="15" t="s">
        <v>699</v>
      </c>
      <c r="C102" s="16"/>
      <c r="D102" s="15" t="s">
        <v>700</v>
      </c>
      <c r="E102" s="16" t="s">
        <v>36</v>
      </c>
      <c r="F102" s="15" t="str">
        <f t="shared" ref="F102:F104" si="66">IF(E102="","",(VLOOKUP(E102,Table_Specs_Reviewed,3,FALSE)))</f>
        <v>Lubrication, Shaft-sealing and Oil-control Systems and Auxiliaries - General Purpose</v>
      </c>
      <c r="G102" s="15" t="str">
        <f t="shared" ref="G102:G104" si="67">IF(E102="","",(VLOOKUP(E102,Table_Specs_Reviewed,4,FALSE)))</f>
        <v>API</v>
      </c>
      <c r="H102" s="15" t="s">
        <v>701</v>
      </c>
      <c r="I102" s="16">
        <v>148</v>
      </c>
      <c r="J102" s="15" t="str">
        <f t="shared" ref="J102:J104" si="68">IF(E102="","",(VLOOKUP(E102,Table_Specs_Reviewed,9,FALSE)))</f>
        <v>No</v>
      </c>
      <c r="K102" s="16" t="s">
        <v>33</v>
      </c>
      <c r="M102" s="15" t="s">
        <v>702</v>
      </c>
    </row>
    <row r="103" spans="1:13" ht="42.75" x14ac:dyDescent="0.2">
      <c r="A103" s="11"/>
      <c r="B103" s="15" t="s">
        <v>699</v>
      </c>
      <c r="C103" s="16"/>
      <c r="D103" s="15" t="s">
        <v>703</v>
      </c>
      <c r="E103" s="16" t="s">
        <v>38</v>
      </c>
      <c r="F103" s="15" t="str">
        <f t="shared" si="66"/>
        <v>Axial and Centrifugal Compressors and Expander-compressors</v>
      </c>
      <c r="G103" s="15" t="str">
        <f t="shared" si="67"/>
        <v>API</v>
      </c>
      <c r="H103" s="15" t="s">
        <v>704</v>
      </c>
      <c r="I103" s="16">
        <v>68</v>
      </c>
      <c r="J103" s="15" t="str">
        <f t="shared" si="68"/>
        <v>No</v>
      </c>
      <c r="K103" s="16" t="s">
        <v>33</v>
      </c>
      <c r="M103" s="15" t="s">
        <v>705</v>
      </c>
    </row>
    <row r="104" spans="1:13" ht="28.5" x14ac:dyDescent="0.2">
      <c r="A104" s="11"/>
      <c r="B104" s="15" t="s">
        <v>699</v>
      </c>
      <c r="C104" s="16"/>
      <c r="D104" s="15" t="s">
        <v>706</v>
      </c>
      <c r="E104" s="16" t="s">
        <v>38</v>
      </c>
      <c r="F104" s="15" t="str">
        <f t="shared" si="66"/>
        <v>Axial and Centrifugal Compressors and Expander-compressors</v>
      </c>
      <c r="G104" s="15" t="str">
        <f t="shared" si="67"/>
        <v>API</v>
      </c>
      <c r="H104" s="15" t="s">
        <v>707</v>
      </c>
      <c r="I104" s="16">
        <v>75</v>
      </c>
      <c r="J104" s="15" t="str">
        <f t="shared" si="68"/>
        <v>No</v>
      </c>
      <c r="K104" s="16" t="s">
        <v>33</v>
      </c>
    </row>
    <row r="105" spans="1:13" ht="30" x14ac:dyDescent="0.2">
      <c r="A105" s="11"/>
      <c r="B105" s="42" t="s">
        <v>708</v>
      </c>
      <c r="C105" s="43" t="s">
        <v>587</v>
      </c>
      <c r="D105" s="44"/>
      <c r="E105" s="43"/>
      <c r="F105" s="44" t="str">
        <f t="shared" si="64"/>
        <v/>
      </c>
      <c r="G105" s="44" t="str">
        <f t="shared" si="65"/>
        <v/>
      </c>
      <c r="H105" s="44"/>
      <c r="I105" s="43"/>
      <c r="J105" s="44" t="str">
        <f>IF(G105="","",(VLOOKUP(G105,Table_Specs_Reviewed,3,FALSE)))</f>
        <v/>
      </c>
      <c r="K105" s="43"/>
      <c r="L105" s="44"/>
      <c r="M105" s="44"/>
    </row>
    <row r="106" spans="1:13" ht="57" x14ac:dyDescent="0.2">
      <c r="A106" s="11"/>
      <c r="B106" s="15" t="s">
        <v>708</v>
      </c>
      <c r="C106" s="16"/>
      <c r="D106" s="15" t="s">
        <v>709</v>
      </c>
      <c r="E106" s="16" t="s">
        <v>28</v>
      </c>
      <c r="F106" s="15" t="str">
        <f t="shared" ref="F106:F126" si="69">IF(E106="","",(VLOOKUP(E106,Table_Specs_Reviewed,3,FALSE)))</f>
        <v>Lubrication, Shaft-sealing and Oil-control Systems and Auxiliaries - General</v>
      </c>
      <c r="G106" s="15" t="str">
        <f t="shared" ref="G106:G126" si="70">IF(E106="","",(VLOOKUP(E106,Table_Specs_Reviewed,4,FALSE)))</f>
        <v>API</v>
      </c>
      <c r="H106" s="15" t="s">
        <v>710</v>
      </c>
      <c r="I106" s="16">
        <v>21</v>
      </c>
      <c r="J106" s="15" t="str">
        <f t="shared" ref="J106:J126" si="71">IF(E106="","",(VLOOKUP(E106,Table_Specs_Reviewed,9,FALSE)))</f>
        <v>No</v>
      </c>
      <c r="K106" s="16" t="s">
        <v>33</v>
      </c>
    </row>
    <row r="107" spans="1:13" ht="85.5" x14ac:dyDescent="0.2">
      <c r="A107" s="11"/>
      <c r="B107" s="15" t="s">
        <v>708</v>
      </c>
      <c r="C107" s="16"/>
      <c r="D107" s="15" t="s">
        <v>711</v>
      </c>
      <c r="E107" s="16" t="s">
        <v>28</v>
      </c>
      <c r="F107" s="15" t="str">
        <f t="shared" si="69"/>
        <v>Lubrication, Shaft-sealing and Oil-control Systems and Auxiliaries - General</v>
      </c>
      <c r="G107" s="15" t="str">
        <f t="shared" si="70"/>
        <v>API</v>
      </c>
      <c r="H107" s="15" t="s">
        <v>630</v>
      </c>
      <c r="I107" s="16">
        <v>27</v>
      </c>
      <c r="J107" s="15" t="str">
        <f t="shared" si="71"/>
        <v>No</v>
      </c>
      <c r="K107" s="16" t="s">
        <v>33</v>
      </c>
    </row>
    <row r="108" spans="1:13" ht="57" x14ac:dyDescent="0.2">
      <c r="A108" s="11"/>
      <c r="B108" s="15" t="s">
        <v>708</v>
      </c>
      <c r="C108" s="16"/>
      <c r="D108" s="15" t="s">
        <v>712</v>
      </c>
      <c r="E108" s="16" t="s">
        <v>28</v>
      </c>
      <c r="F108" s="15" t="str">
        <f t="shared" si="69"/>
        <v>Lubrication, Shaft-sealing and Oil-control Systems and Auxiliaries - General</v>
      </c>
      <c r="G108" s="15" t="str">
        <f t="shared" si="70"/>
        <v>API</v>
      </c>
      <c r="H108" s="15" t="s">
        <v>713</v>
      </c>
      <c r="I108" s="16">
        <v>27</v>
      </c>
      <c r="J108" s="15" t="str">
        <f t="shared" si="71"/>
        <v>No</v>
      </c>
      <c r="K108" s="16" t="s">
        <v>33</v>
      </c>
    </row>
    <row r="109" spans="1:13" ht="57" x14ac:dyDescent="0.2">
      <c r="A109" s="11"/>
      <c r="B109" s="15" t="s">
        <v>708</v>
      </c>
      <c r="C109" s="16"/>
      <c r="D109" s="15" t="s">
        <v>714</v>
      </c>
      <c r="E109" s="16" t="s">
        <v>28</v>
      </c>
      <c r="F109" s="15" t="str">
        <f t="shared" si="69"/>
        <v>Lubrication, Shaft-sealing and Oil-control Systems and Auxiliaries - General</v>
      </c>
      <c r="G109" s="15" t="str">
        <f t="shared" si="70"/>
        <v>API</v>
      </c>
      <c r="H109" s="15" t="s">
        <v>715</v>
      </c>
      <c r="I109" s="16">
        <v>28</v>
      </c>
      <c r="J109" s="15" t="str">
        <f t="shared" si="71"/>
        <v>No</v>
      </c>
      <c r="K109" s="16" t="s">
        <v>33</v>
      </c>
    </row>
    <row r="110" spans="1:13" ht="57" x14ac:dyDescent="0.2">
      <c r="A110" s="11"/>
      <c r="B110" s="15" t="s">
        <v>708</v>
      </c>
      <c r="C110" s="16"/>
      <c r="D110" s="15" t="s">
        <v>714</v>
      </c>
      <c r="E110" s="16" t="s">
        <v>28</v>
      </c>
      <c r="F110" s="15" t="str">
        <f t="shared" si="69"/>
        <v>Lubrication, Shaft-sealing and Oil-control Systems and Auxiliaries - General</v>
      </c>
      <c r="G110" s="15" t="str">
        <f t="shared" si="70"/>
        <v>API</v>
      </c>
      <c r="H110" s="15" t="s">
        <v>715</v>
      </c>
      <c r="I110" s="16">
        <v>28</v>
      </c>
      <c r="J110" s="15" t="str">
        <f t="shared" si="71"/>
        <v>No</v>
      </c>
      <c r="K110" s="16" t="s">
        <v>33</v>
      </c>
    </row>
    <row r="111" spans="1:13" ht="42.75" x14ac:dyDescent="0.2">
      <c r="A111" s="11"/>
      <c r="B111" s="15" t="s">
        <v>708</v>
      </c>
      <c r="C111" s="16"/>
      <c r="D111" s="15" t="s">
        <v>716</v>
      </c>
      <c r="E111" s="16" t="s">
        <v>28</v>
      </c>
      <c r="F111" s="15" t="str">
        <f t="shared" si="69"/>
        <v>Lubrication, Shaft-sealing and Oil-control Systems and Auxiliaries - General</v>
      </c>
      <c r="G111" s="15" t="str">
        <f t="shared" si="70"/>
        <v>API</v>
      </c>
      <c r="H111" s="15" t="s">
        <v>715</v>
      </c>
      <c r="I111" s="16">
        <v>28</v>
      </c>
      <c r="J111" s="15" t="str">
        <f t="shared" si="71"/>
        <v>No</v>
      </c>
      <c r="K111" s="16" t="s">
        <v>33</v>
      </c>
    </row>
    <row r="112" spans="1:13" ht="42.75" x14ac:dyDescent="0.2">
      <c r="A112" s="11"/>
      <c r="B112" s="15" t="s">
        <v>708</v>
      </c>
      <c r="C112" s="16"/>
      <c r="D112" s="15" t="s">
        <v>717</v>
      </c>
      <c r="E112" s="16" t="s">
        <v>28</v>
      </c>
      <c r="F112" s="15" t="str">
        <f t="shared" si="69"/>
        <v>Lubrication, Shaft-sealing and Oil-control Systems and Auxiliaries - General</v>
      </c>
      <c r="G112" s="15" t="str">
        <f t="shared" si="70"/>
        <v>API</v>
      </c>
      <c r="H112" s="15" t="s">
        <v>718</v>
      </c>
      <c r="I112" s="16">
        <v>28</v>
      </c>
      <c r="J112" s="15" t="str">
        <f t="shared" si="71"/>
        <v>No</v>
      </c>
      <c r="K112" s="16" t="s">
        <v>33</v>
      </c>
    </row>
    <row r="113" spans="1:13" ht="42.75" x14ac:dyDescent="0.2">
      <c r="A113" s="11"/>
      <c r="B113" s="15" t="s">
        <v>708</v>
      </c>
      <c r="C113" s="16"/>
      <c r="D113" s="15" t="s">
        <v>719</v>
      </c>
      <c r="E113" s="16" t="s">
        <v>28</v>
      </c>
      <c r="F113" s="15" t="str">
        <f t="shared" si="69"/>
        <v>Lubrication, Shaft-sealing and Oil-control Systems and Auxiliaries - General</v>
      </c>
      <c r="G113" s="15" t="str">
        <f t="shared" si="70"/>
        <v>API</v>
      </c>
      <c r="H113" s="15" t="s">
        <v>718</v>
      </c>
      <c r="I113" s="16">
        <v>28</v>
      </c>
      <c r="J113" s="15" t="str">
        <f t="shared" si="71"/>
        <v>No</v>
      </c>
      <c r="K113" s="16" t="s">
        <v>33</v>
      </c>
    </row>
    <row r="114" spans="1:13" ht="57" x14ac:dyDescent="0.2">
      <c r="A114" s="11"/>
      <c r="B114" s="15" t="s">
        <v>708</v>
      </c>
      <c r="C114" s="16"/>
      <c r="D114" s="15" t="s">
        <v>720</v>
      </c>
      <c r="E114" s="16" t="s">
        <v>28</v>
      </c>
      <c r="F114" s="15" t="str">
        <f t="shared" si="69"/>
        <v>Lubrication, Shaft-sealing and Oil-control Systems and Auxiliaries - General</v>
      </c>
      <c r="G114" s="15" t="str">
        <f t="shared" si="70"/>
        <v>API</v>
      </c>
      <c r="H114" s="15" t="s">
        <v>721</v>
      </c>
      <c r="I114" s="16">
        <v>29</v>
      </c>
      <c r="J114" s="15" t="str">
        <f t="shared" si="71"/>
        <v>No</v>
      </c>
      <c r="K114" s="16" t="s">
        <v>33</v>
      </c>
    </row>
    <row r="115" spans="1:13" ht="57" x14ac:dyDescent="0.2">
      <c r="A115" s="11"/>
      <c r="B115" s="15" t="s">
        <v>708</v>
      </c>
      <c r="C115" s="16"/>
      <c r="D115" s="15" t="s">
        <v>722</v>
      </c>
      <c r="E115" s="16" t="s">
        <v>28</v>
      </c>
      <c r="F115" s="15" t="str">
        <f t="shared" si="69"/>
        <v>Lubrication, Shaft-sealing and Oil-control Systems and Auxiliaries - General</v>
      </c>
      <c r="G115" s="15" t="str">
        <f t="shared" si="70"/>
        <v>API</v>
      </c>
      <c r="H115" s="15" t="s">
        <v>723</v>
      </c>
      <c r="I115" s="16">
        <v>37</v>
      </c>
      <c r="J115" s="15" t="str">
        <f t="shared" si="71"/>
        <v>No</v>
      </c>
      <c r="K115" s="16" t="s">
        <v>33</v>
      </c>
    </row>
    <row r="116" spans="1:13" ht="185.25" x14ac:dyDescent="0.2">
      <c r="A116" s="11"/>
      <c r="B116" s="15" t="s">
        <v>708</v>
      </c>
      <c r="C116" s="16"/>
      <c r="D116" s="15" t="s">
        <v>627</v>
      </c>
      <c r="E116" s="16" t="s">
        <v>28</v>
      </c>
      <c r="F116" s="15" t="str">
        <f t="shared" si="69"/>
        <v>Lubrication, Shaft-sealing and Oil-control Systems and Auxiliaries - General</v>
      </c>
      <c r="G116" s="15" t="str">
        <f t="shared" si="70"/>
        <v>API</v>
      </c>
      <c r="H116" s="15" t="s">
        <v>628</v>
      </c>
      <c r="I116" s="16">
        <v>37</v>
      </c>
      <c r="J116" s="15" t="str">
        <f t="shared" si="71"/>
        <v>No</v>
      </c>
      <c r="K116" s="16" t="s">
        <v>32</v>
      </c>
      <c r="L116" s="15" t="s">
        <v>629</v>
      </c>
    </row>
    <row r="117" spans="1:13" ht="57" x14ac:dyDescent="0.2">
      <c r="A117" s="11"/>
      <c r="B117" s="15" t="s">
        <v>708</v>
      </c>
      <c r="C117" s="16"/>
      <c r="D117" s="15" t="s">
        <v>724</v>
      </c>
      <c r="E117" s="16" t="s">
        <v>28</v>
      </c>
      <c r="F117" s="15" t="str">
        <f t="shared" si="69"/>
        <v>Lubrication, Shaft-sealing and Oil-control Systems and Auxiliaries - General</v>
      </c>
      <c r="G117" s="15" t="str">
        <f t="shared" si="70"/>
        <v>API</v>
      </c>
      <c r="H117" s="15" t="s">
        <v>725</v>
      </c>
      <c r="I117" s="16">
        <v>38</v>
      </c>
      <c r="J117" s="15" t="str">
        <f t="shared" si="71"/>
        <v>No</v>
      </c>
      <c r="K117" s="16" t="s">
        <v>33</v>
      </c>
    </row>
    <row r="118" spans="1:13" ht="99.75" x14ac:dyDescent="0.2">
      <c r="A118" s="11"/>
      <c r="B118" s="15" t="s">
        <v>708</v>
      </c>
      <c r="C118" s="16"/>
      <c r="D118" s="15" t="s">
        <v>726</v>
      </c>
      <c r="E118" s="16" t="s">
        <v>28</v>
      </c>
      <c r="F118" s="15" t="str">
        <f t="shared" si="69"/>
        <v>Lubrication, Shaft-sealing and Oil-control Systems and Auxiliaries - General</v>
      </c>
      <c r="G118" s="15" t="str">
        <f t="shared" si="70"/>
        <v>API</v>
      </c>
      <c r="H118" s="15" t="s">
        <v>727</v>
      </c>
      <c r="I118" s="16">
        <v>38</v>
      </c>
      <c r="J118" s="15" t="str">
        <f t="shared" si="71"/>
        <v>No</v>
      </c>
      <c r="K118" s="16" t="s">
        <v>33</v>
      </c>
      <c r="M118" s="15" t="s">
        <v>728</v>
      </c>
    </row>
    <row r="119" spans="1:13" ht="42.75" x14ac:dyDescent="0.2">
      <c r="A119" s="11"/>
      <c r="B119" s="15" t="s">
        <v>708</v>
      </c>
      <c r="C119" s="16"/>
      <c r="D119" s="15" t="s">
        <v>729</v>
      </c>
      <c r="E119" s="16" t="s">
        <v>36</v>
      </c>
      <c r="F119" s="15" t="str">
        <f t="shared" si="69"/>
        <v>Lubrication, Shaft-sealing and Oil-control Systems and Auxiliaries - General Purpose</v>
      </c>
      <c r="G119" s="15" t="str">
        <f t="shared" si="70"/>
        <v>API</v>
      </c>
      <c r="H119" s="15" t="s">
        <v>730</v>
      </c>
      <c r="I119" s="16">
        <v>150</v>
      </c>
      <c r="J119" s="15" t="str">
        <f t="shared" si="71"/>
        <v>No</v>
      </c>
      <c r="K119" s="16" t="s">
        <v>33</v>
      </c>
    </row>
    <row r="120" spans="1:13" ht="42.75" x14ac:dyDescent="0.2">
      <c r="A120" s="11"/>
      <c r="B120" s="15" t="s">
        <v>708</v>
      </c>
      <c r="C120" s="16"/>
      <c r="D120" s="15" t="s">
        <v>731</v>
      </c>
      <c r="E120" s="16" t="s">
        <v>36</v>
      </c>
      <c r="F120" s="15" t="str">
        <f t="shared" si="69"/>
        <v>Lubrication, Shaft-sealing and Oil-control Systems and Auxiliaries - General Purpose</v>
      </c>
      <c r="G120" s="15" t="str">
        <f t="shared" si="70"/>
        <v>API</v>
      </c>
      <c r="H120" s="15" t="s">
        <v>732</v>
      </c>
      <c r="I120" s="16">
        <v>150</v>
      </c>
      <c r="J120" s="15" t="str">
        <f t="shared" si="71"/>
        <v>No</v>
      </c>
      <c r="K120" s="16" t="s">
        <v>33</v>
      </c>
    </row>
    <row r="121" spans="1:13" ht="85.5" x14ac:dyDescent="0.2">
      <c r="A121" s="11"/>
      <c r="B121" s="15" t="s">
        <v>708</v>
      </c>
      <c r="C121" s="16"/>
      <c r="D121" s="15" t="s">
        <v>733</v>
      </c>
      <c r="E121" s="16" t="s">
        <v>36</v>
      </c>
      <c r="F121" s="15" t="str">
        <f t="shared" si="69"/>
        <v>Lubrication, Shaft-sealing and Oil-control Systems and Auxiliaries - General Purpose</v>
      </c>
      <c r="G121" s="15" t="str">
        <f t="shared" si="70"/>
        <v>API</v>
      </c>
      <c r="H121" s="15" t="s">
        <v>734</v>
      </c>
      <c r="I121" s="16">
        <v>153</v>
      </c>
      <c r="J121" s="15" t="str">
        <f t="shared" si="71"/>
        <v>No</v>
      </c>
      <c r="K121" s="16" t="s">
        <v>33</v>
      </c>
    </row>
    <row r="122" spans="1:13" ht="142.5" x14ac:dyDescent="0.2">
      <c r="A122" s="11"/>
      <c r="B122" s="15" t="s">
        <v>708</v>
      </c>
      <c r="C122" s="16"/>
      <c r="D122" s="15" t="s">
        <v>735</v>
      </c>
      <c r="E122" s="16" t="s">
        <v>36</v>
      </c>
      <c r="F122" s="15" t="str">
        <f t="shared" si="69"/>
        <v>Lubrication, Shaft-sealing and Oil-control Systems and Auxiliaries - General Purpose</v>
      </c>
      <c r="G122" s="15" t="str">
        <f t="shared" si="70"/>
        <v>API</v>
      </c>
      <c r="H122" s="15" t="s">
        <v>736</v>
      </c>
      <c r="I122" s="16">
        <v>153</v>
      </c>
      <c r="J122" s="15" t="str">
        <f t="shared" si="71"/>
        <v>No</v>
      </c>
      <c r="K122" s="16" t="s">
        <v>33</v>
      </c>
    </row>
    <row r="123" spans="1:13" ht="256.5" x14ac:dyDescent="0.2">
      <c r="A123" s="11"/>
      <c r="B123" s="15" t="s">
        <v>708</v>
      </c>
      <c r="C123" s="16"/>
      <c r="D123" s="15" t="s">
        <v>737</v>
      </c>
      <c r="E123" s="16" t="s">
        <v>36</v>
      </c>
      <c r="F123" s="15" t="str">
        <f t="shared" si="69"/>
        <v>Lubrication, Shaft-sealing and Oil-control Systems and Auxiliaries - General Purpose</v>
      </c>
      <c r="G123" s="15" t="str">
        <f t="shared" si="70"/>
        <v>API</v>
      </c>
      <c r="H123" s="15" t="s">
        <v>738</v>
      </c>
      <c r="I123" s="16">
        <v>153</v>
      </c>
      <c r="J123" s="15" t="str">
        <f t="shared" si="71"/>
        <v>No</v>
      </c>
      <c r="K123" s="16" t="s">
        <v>33</v>
      </c>
    </row>
    <row r="124" spans="1:13" ht="242.25" x14ac:dyDescent="0.2">
      <c r="A124" s="11"/>
      <c r="B124" s="15" t="s">
        <v>708</v>
      </c>
      <c r="C124" s="16"/>
      <c r="D124" s="15" t="s">
        <v>739</v>
      </c>
      <c r="E124" s="16" t="s">
        <v>36</v>
      </c>
      <c r="F124" s="15" t="str">
        <f t="shared" si="69"/>
        <v>Lubrication, Shaft-sealing and Oil-control Systems and Auxiliaries - General Purpose</v>
      </c>
      <c r="G124" s="15" t="str">
        <f t="shared" si="70"/>
        <v>API</v>
      </c>
      <c r="H124" s="15" t="s">
        <v>740</v>
      </c>
      <c r="I124" s="16">
        <v>153</v>
      </c>
      <c r="J124" s="15" t="str">
        <f t="shared" si="71"/>
        <v>No</v>
      </c>
      <c r="K124" s="16" t="s">
        <v>33</v>
      </c>
    </row>
    <row r="125" spans="1:13" ht="242.25" x14ac:dyDescent="0.2">
      <c r="A125" s="11"/>
      <c r="B125" s="15" t="s">
        <v>708</v>
      </c>
      <c r="C125" s="16"/>
      <c r="D125" s="15" t="s">
        <v>741</v>
      </c>
      <c r="E125" s="16" t="s">
        <v>36</v>
      </c>
      <c r="F125" s="15" t="str">
        <f t="shared" si="69"/>
        <v>Lubrication, Shaft-sealing and Oil-control Systems and Auxiliaries - General Purpose</v>
      </c>
      <c r="G125" s="15" t="str">
        <f t="shared" si="70"/>
        <v>API</v>
      </c>
      <c r="H125" s="15" t="s">
        <v>742</v>
      </c>
      <c r="I125" s="16">
        <v>153</v>
      </c>
      <c r="J125" s="15" t="str">
        <f t="shared" si="71"/>
        <v>No</v>
      </c>
      <c r="K125" s="16" t="s">
        <v>32</v>
      </c>
      <c r="L125" s="15" t="s">
        <v>743</v>
      </c>
    </row>
    <row r="126" spans="1:13" ht="171" x14ac:dyDescent="0.2">
      <c r="A126" s="11"/>
      <c r="B126" s="15" t="s">
        <v>708</v>
      </c>
      <c r="C126" s="16"/>
      <c r="D126" s="15" t="s">
        <v>744</v>
      </c>
      <c r="E126" s="16" t="s">
        <v>36</v>
      </c>
      <c r="F126" s="15" t="str">
        <f t="shared" si="69"/>
        <v>Lubrication, Shaft-sealing and Oil-control Systems and Auxiliaries - General Purpose</v>
      </c>
      <c r="G126" s="15" t="str">
        <f t="shared" si="70"/>
        <v>API</v>
      </c>
      <c r="H126" s="15" t="s">
        <v>742</v>
      </c>
      <c r="I126" s="16">
        <v>153</v>
      </c>
      <c r="J126" s="15" t="str">
        <f t="shared" si="71"/>
        <v>No</v>
      </c>
      <c r="K126" s="16" t="s">
        <v>33</v>
      </c>
      <c r="L126" s="15" t="s">
        <v>745</v>
      </c>
      <c r="M126" s="15" t="s">
        <v>746</v>
      </c>
    </row>
    <row r="127" spans="1:13" ht="15" x14ac:dyDescent="0.2">
      <c r="A127" s="11"/>
      <c r="B127" s="42" t="s">
        <v>747</v>
      </c>
      <c r="C127" s="43" t="s">
        <v>587</v>
      </c>
      <c r="D127" s="44"/>
      <c r="E127" s="43"/>
      <c r="F127" s="44" t="str">
        <f t="shared" ref="F127:F147" si="72">IF(E127="","",(VLOOKUP(E127,Table_Specs_Reviewed,2,FALSE)))</f>
        <v/>
      </c>
      <c r="G127" s="44" t="str">
        <f t="shared" ref="G127:G147" si="73">IF(E127="","",(VLOOKUP(E127,Table_Specs_Reviewed,3,FALSE)))</f>
        <v/>
      </c>
      <c r="H127" s="44"/>
      <c r="I127" s="43"/>
      <c r="J127" s="44" t="str">
        <f>IF(G127="","",(VLOOKUP(G127,Table_Specs_Reviewed,3,FALSE)))</f>
        <v/>
      </c>
      <c r="K127" s="43"/>
      <c r="L127" s="44"/>
      <c r="M127" s="44"/>
    </row>
    <row r="128" spans="1:13" ht="71.25" x14ac:dyDescent="0.2">
      <c r="A128" s="11"/>
      <c r="B128" s="15" t="s">
        <v>747</v>
      </c>
      <c r="C128" s="16"/>
      <c r="D128" s="15" t="s">
        <v>748</v>
      </c>
      <c r="E128" s="16" t="s">
        <v>36</v>
      </c>
      <c r="F128" s="15" t="str">
        <f t="shared" ref="F128:F136" si="74">IF(E128="","",(VLOOKUP(E128,Table_Specs_Reviewed,3,FALSE)))</f>
        <v>Lubrication, Shaft-sealing and Oil-control Systems and Auxiliaries - General Purpose</v>
      </c>
      <c r="G128" s="15" t="str">
        <f t="shared" ref="G128:G136" si="75">IF(E128="","",(VLOOKUP(E128,Table_Specs_Reviewed,4,FALSE)))</f>
        <v>API</v>
      </c>
      <c r="H128" s="15" t="s">
        <v>749</v>
      </c>
      <c r="I128" s="16">
        <v>149</v>
      </c>
      <c r="J128" s="15" t="str">
        <f t="shared" ref="J128:J136" si="76">IF(E128="","",(VLOOKUP(E128,Table_Specs_Reviewed,9,FALSE)))</f>
        <v>No</v>
      </c>
      <c r="K128" s="16" t="s">
        <v>33</v>
      </c>
    </row>
    <row r="129" spans="1:13" ht="128.25" x14ac:dyDescent="0.2">
      <c r="A129" s="11"/>
      <c r="B129" s="15" t="s">
        <v>747</v>
      </c>
      <c r="C129" s="16"/>
      <c r="D129" s="15" t="s">
        <v>750</v>
      </c>
      <c r="E129" s="16" t="s">
        <v>36</v>
      </c>
      <c r="F129" s="15" t="str">
        <f t="shared" si="74"/>
        <v>Lubrication, Shaft-sealing and Oil-control Systems and Auxiliaries - General Purpose</v>
      </c>
      <c r="G129" s="15" t="str">
        <f t="shared" si="75"/>
        <v>API</v>
      </c>
      <c r="H129" s="15" t="s">
        <v>751</v>
      </c>
      <c r="I129" s="16">
        <v>149</v>
      </c>
      <c r="J129" s="15" t="str">
        <f t="shared" si="76"/>
        <v>No</v>
      </c>
      <c r="K129" s="16" t="s">
        <v>33</v>
      </c>
    </row>
    <row r="130" spans="1:13" ht="42.75" x14ac:dyDescent="0.2">
      <c r="A130" s="11"/>
      <c r="B130" s="15" t="s">
        <v>747</v>
      </c>
      <c r="C130" s="16"/>
      <c r="D130" s="15" t="s">
        <v>752</v>
      </c>
      <c r="E130" s="16" t="s">
        <v>36</v>
      </c>
      <c r="F130" s="15" t="str">
        <f t="shared" si="74"/>
        <v>Lubrication, Shaft-sealing and Oil-control Systems and Auxiliaries - General Purpose</v>
      </c>
      <c r="G130" s="15" t="str">
        <f t="shared" si="75"/>
        <v>API</v>
      </c>
      <c r="H130" s="15" t="s">
        <v>753</v>
      </c>
      <c r="I130" s="16">
        <v>149</v>
      </c>
      <c r="J130" s="15" t="str">
        <f t="shared" si="76"/>
        <v>No</v>
      </c>
      <c r="K130" s="16" t="s">
        <v>33</v>
      </c>
    </row>
    <row r="131" spans="1:13" ht="71.25" x14ac:dyDescent="0.2">
      <c r="A131" s="11"/>
      <c r="B131" s="15" t="s">
        <v>747</v>
      </c>
      <c r="C131" s="16"/>
      <c r="D131" s="15" t="s">
        <v>754</v>
      </c>
      <c r="E131" s="16" t="s">
        <v>36</v>
      </c>
      <c r="F131" s="15" t="str">
        <f t="shared" si="74"/>
        <v>Lubrication, Shaft-sealing and Oil-control Systems and Auxiliaries - General Purpose</v>
      </c>
      <c r="G131" s="15" t="str">
        <f t="shared" si="75"/>
        <v>API</v>
      </c>
      <c r="H131" s="15" t="s">
        <v>755</v>
      </c>
      <c r="I131" s="16">
        <v>150</v>
      </c>
      <c r="J131" s="15" t="str">
        <f t="shared" si="76"/>
        <v>No</v>
      </c>
      <c r="K131" s="16" t="s">
        <v>33</v>
      </c>
    </row>
    <row r="132" spans="1:13" ht="42.75" x14ac:dyDescent="0.2">
      <c r="A132" s="11"/>
      <c r="B132" s="15" t="s">
        <v>747</v>
      </c>
      <c r="C132" s="16"/>
      <c r="D132" s="15" t="s">
        <v>756</v>
      </c>
      <c r="E132" s="16" t="s">
        <v>36</v>
      </c>
      <c r="F132" s="15" t="str">
        <f t="shared" si="74"/>
        <v>Lubrication, Shaft-sealing and Oil-control Systems and Auxiliaries - General Purpose</v>
      </c>
      <c r="G132" s="15" t="str">
        <f t="shared" si="75"/>
        <v>API</v>
      </c>
      <c r="H132" s="15" t="s">
        <v>757</v>
      </c>
      <c r="I132" s="16">
        <v>150</v>
      </c>
      <c r="J132" s="15" t="str">
        <f t="shared" si="76"/>
        <v>No</v>
      </c>
      <c r="K132" s="16" t="s">
        <v>33</v>
      </c>
    </row>
    <row r="133" spans="1:13" ht="85.5" x14ac:dyDescent="0.2">
      <c r="A133" s="11"/>
      <c r="B133" s="15" t="s">
        <v>747</v>
      </c>
      <c r="C133" s="16"/>
      <c r="D133" s="15" t="s">
        <v>758</v>
      </c>
      <c r="E133" s="16" t="s">
        <v>36</v>
      </c>
      <c r="F133" s="15" t="str">
        <f t="shared" si="74"/>
        <v>Lubrication, Shaft-sealing and Oil-control Systems and Auxiliaries - General Purpose</v>
      </c>
      <c r="G133" s="15" t="str">
        <f t="shared" si="75"/>
        <v>API</v>
      </c>
      <c r="H133" s="15" t="s">
        <v>759</v>
      </c>
      <c r="I133" s="16">
        <v>150</v>
      </c>
      <c r="J133" s="15" t="str">
        <f t="shared" si="76"/>
        <v>No</v>
      </c>
      <c r="K133" s="16" t="s">
        <v>32</v>
      </c>
      <c r="L133" s="15" t="s">
        <v>760</v>
      </c>
    </row>
    <row r="134" spans="1:13" ht="409.5" x14ac:dyDescent="0.2">
      <c r="A134" s="11"/>
      <c r="B134" s="15" t="s">
        <v>747</v>
      </c>
      <c r="C134" s="16"/>
      <c r="D134" s="15" t="s">
        <v>761</v>
      </c>
      <c r="E134" s="16" t="s">
        <v>36</v>
      </c>
      <c r="F134" s="15" t="str">
        <f t="shared" si="74"/>
        <v>Lubrication, Shaft-sealing and Oil-control Systems and Auxiliaries - General Purpose</v>
      </c>
      <c r="G134" s="15" t="str">
        <f t="shared" si="75"/>
        <v>API</v>
      </c>
      <c r="H134" s="15" t="s">
        <v>762</v>
      </c>
      <c r="I134" s="16">
        <v>150</v>
      </c>
      <c r="J134" s="15" t="str">
        <f t="shared" si="76"/>
        <v>No</v>
      </c>
      <c r="K134" s="16" t="s">
        <v>33</v>
      </c>
    </row>
    <row r="135" spans="1:13" ht="228" x14ac:dyDescent="0.2">
      <c r="A135" s="11"/>
      <c r="B135" s="15" t="s">
        <v>747</v>
      </c>
      <c r="C135" s="16"/>
      <c r="D135" s="15" t="s">
        <v>763</v>
      </c>
      <c r="E135" s="16" t="s">
        <v>36</v>
      </c>
      <c r="F135" s="15" t="str">
        <f t="shared" si="74"/>
        <v>Lubrication, Shaft-sealing and Oil-control Systems and Auxiliaries - General Purpose</v>
      </c>
      <c r="G135" s="15" t="str">
        <f t="shared" si="75"/>
        <v>API</v>
      </c>
      <c r="H135" s="15" t="s">
        <v>764</v>
      </c>
      <c r="I135" s="16">
        <v>151</v>
      </c>
      <c r="J135" s="15" t="str">
        <f t="shared" si="76"/>
        <v>No</v>
      </c>
      <c r="K135" s="16" t="s">
        <v>33</v>
      </c>
    </row>
    <row r="136" spans="1:13" ht="128.25" x14ac:dyDescent="0.2">
      <c r="A136" s="11"/>
      <c r="B136" s="15" t="s">
        <v>747</v>
      </c>
      <c r="C136" s="16"/>
      <c r="D136" s="15" t="s">
        <v>765</v>
      </c>
      <c r="E136" s="16" t="s">
        <v>36</v>
      </c>
      <c r="F136" s="15" t="str">
        <f t="shared" si="74"/>
        <v>Lubrication, Shaft-sealing and Oil-control Systems and Auxiliaries - General Purpose</v>
      </c>
      <c r="G136" s="15" t="str">
        <f t="shared" si="75"/>
        <v>API</v>
      </c>
      <c r="H136" s="15" t="s">
        <v>766</v>
      </c>
      <c r="I136" s="16">
        <v>152</v>
      </c>
      <c r="J136" s="15" t="str">
        <f t="shared" si="76"/>
        <v>No</v>
      </c>
      <c r="K136" s="16" t="s">
        <v>32</v>
      </c>
      <c r="L136" s="15" t="s">
        <v>767</v>
      </c>
    </row>
    <row r="137" spans="1:13" ht="15" x14ac:dyDescent="0.2">
      <c r="A137" s="11"/>
      <c r="B137" s="42" t="s">
        <v>768</v>
      </c>
      <c r="C137" s="43" t="s">
        <v>587</v>
      </c>
      <c r="D137" s="44"/>
      <c r="E137" s="43"/>
      <c r="F137" s="44" t="str">
        <f t="shared" si="72"/>
        <v/>
      </c>
      <c r="G137" s="44" t="str">
        <f t="shared" si="73"/>
        <v/>
      </c>
      <c r="H137" s="44"/>
      <c r="I137" s="43"/>
      <c r="J137" s="44" t="str">
        <f>IF(G137="","",(VLOOKUP(G137,Table_Specs_Reviewed,3,FALSE)))</f>
        <v/>
      </c>
      <c r="K137" s="43"/>
      <c r="L137" s="44"/>
      <c r="M137" s="44"/>
    </row>
    <row r="138" spans="1:13" ht="42.75" x14ac:dyDescent="0.2">
      <c r="A138" s="11"/>
      <c r="B138" s="15" t="s">
        <v>768</v>
      </c>
      <c r="C138" s="16"/>
      <c r="D138" s="15" t="s">
        <v>769</v>
      </c>
      <c r="E138" s="16" t="s">
        <v>36</v>
      </c>
      <c r="F138" s="15" t="str">
        <f>IF(E138="","",(VLOOKUP(E138,Table_Specs_Reviewed,3,FALSE)))</f>
        <v>Lubrication, Shaft-sealing and Oil-control Systems and Auxiliaries - General Purpose</v>
      </c>
      <c r="G138" s="15" t="str">
        <f>IF(E138="","",(VLOOKUP(E138,Table_Specs_Reviewed,4,FALSE)))</f>
        <v>API</v>
      </c>
      <c r="H138" s="15" t="s">
        <v>770</v>
      </c>
      <c r="I138" s="16">
        <v>161</v>
      </c>
      <c r="J138" s="15" t="str">
        <f>IF(E138="","",(VLOOKUP(E138,Table_Specs_Reviewed,9,FALSE)))</f>
        <v>No</v>
      </c>
      <c r="K138" s="16" t="s">
        <v>33</v>
      </c>
    </row>
    <row r="139" spans="1:13" ht="15" x14ac:dyDescent="0.2">
      <c r="A139" s="11"/>
      <c r="B139" s="42" t="s">
        <v>771</v>
      </c>
      <c r="C139" s="43" t="s">
        <v>587</v>
      </c>
      <c r="D139" s="44"/>
      <c r="E139" s="43"/>
      <c r="F139" s="44" t="str">
        <f t="shared" si="72"/>
        <v/>
      </c>
      <c r="G139" s="44" t="str">
        <f t="shared" si="73"/>
        <v/>
      </c>
      <c r="H139" s="44"/>
      <c r="I139" s="43"/>
      <c r="J139" s="44" t="str">
        <f>IF(G139="","",(VLOOKUP(G139,Table_Specs_Reviewed,3,FALSE)))</f>
        <v/>
      </c>
      <c r="K139" s="43"/>
      <c r="L139" s="44"/>
      <c r="M139" s="44"/>
    </row>
    <row r="140" spans="1:13" ht="42.75" x14ac:dyDescent="0.2">
      <c r="A140" s="11"/>
      <c r="B140" s="15" t="s">
        <v>771</v>
      </c>
      <c r="C140" s="16"/>
      <c r="D140" s="15" t="s">
        <v>769</v>
      </c>
      <c r="E140" s="16" t="s">
        <v>36</v>
      </c>
      <c r="F140" s="15" t="str">
        <f>IF(E140="","",(VLOOKUP(E140,Table_Specs_Reviewed,3,FALSE)))</f>
        <v>Lubrication, Shaft-sealing and Oil-control Systems and Auxiliaries - General Purpose</v>
      </c>
      <c r="G140" s="15" t="str">
        <f>IF(E140="","",(VLOOKUP(E140,Table_Specs_Reviewed,4,FALSE)))</f>
        <v>API</v>
      </c>
      <c r="H140" s="15" t="s">
        <v>772</v>
      </c>
      <c r="I140" s="16">
        <v>161</v>
      </c>
      <c r="J140" s="15" t="str">
        <f>IF(E140="","",(VLOOKUP(E140,Table_Specs_Reviewed,9,FALSE)))</f>
        <v>No</v>
      </c>
      <c r="K140" s="16" t="s">
        <v>33</v>
      </c>
    </row>
    <row r="141" spans="1:13" ht="30" x14ac:dyDescent="0.2">
      <c r="A141" s="11"/>
      <c r="B141" s="42" t="s">
        <v>773</v>
      </c>
      <c r="C141" s="43" t="str">
        <f>CONCATENATE(Project_Number,"/07/200")</f>
        <v>HPCORM0091/07/200</v>
      </c>
      <c r="D141" s="44"/>
      <c r="E141" s="43"/>
      <c r="F141" s="44" t="str">
        <f t="shared" si="72"/>
        <v/>
      </c>
      <c r="G141" s="44" t="str">
        <f t="shared" si="73"/>
        <v/>
      </c>
      <c r="H141" s="44"/>
      <c r="I141" s="43"/>
      <c r="J141" s="44" t="str">
        <f>IF(G141="","",(VLOOKUP(G141,Table_Specs_Reviewed,3,FALSE)))</f>
        <v/>
      </c>
      <c r="K141" s="43"/>
      <c r="L141" s="44"/>
      <c r="M141" s="44"/>
    </row>
    <row r="142" spans="1:13" ht="42.75" x14ac:dyDescent="0.2">
      <c r="A142" s="11"/>
      <c r="B142" s="15" t="s">
        <v>773</v>
      </c>
      <c r="C142" s="16"/>
      <c r="D142" s="15" t="s">
        <v>774</v>
      </c>
      <c r="E142" s="16" t="s">
        <v>28</v>
      </c>
      <c r="F142" s="15" t="str">
        <f t="shared" ref="F142:F146" si="77">IF(E142="","",(VLOOKUP(E142,Table_Specs_Reviewed,3,FALSE)))</f>
        <v>Lubrication, Shaft-sealing and Oil-control Systems and Auxiliaries - General</v>
      </c>
      <c r="G142" s="15" t="str">
        <f t="shared" ref="G142:G146" si="78">IF(E142="","",(VLOOKUP(E142,Table_Specs_Reviewed,4,FALSE)))</f>
        <v>API</v>
      </c>
      <c r="H142" s="15" t="s">
        <v>690</v>
      </c>
      <c r="I142" s="16">
        <v>24</v>
      </c>
      <c r="J142" s="15" t="str">
        <f t="shared" ref="J142:J146" si="79">IF(E142="","",(VLOOKUP(E142,Table_Specs_Reviewed,9,FALSE)))</f>
        <v>No</v>
      </c>
      <c r="K142" s="16" t="s">
        <v>33</v>
      </c>
    </row>
    <row r="143" spans="1:13" ht="42.75" x14ac:dyDescent="0.2">
      <c r="A143" s="11"/>
      <c r="B143" s="15" t="s">
        <v>773</v>
      </c>
      <c r="C143" s="16"/>
      <c r="D143" s="15" t="s">
        <v>775</v>
      </c>
      <c r="E143" s="16" t="s">
        <v>28</v>
      </c>
      <c r="F143" s="15" t="str">
        <f t="shared" si="77"/>
        <v>Lubrication, Shaft-sealing and Oil-control Systems and Auxiliaries - General</v>
      </c>
      <c r="G143" s="15" t="str">
        <f t="shared" si="78"/>
        <v>API</v>
      </c>
      <c r="H143" s="15" t="s">
        <v>776</v>
      </c>
      <c r="I143" s="16">
        <v>25</v>
      </c>
      <c r="J143" s="15" t="str">
        <f t="shared" si="79"/>
        <v>No</v>
      </c>
      <c r="K143" s="16" t="s">
        <v>33</v>
      </c>
    </row>
    <row r="144" spans="1:13" ht="42.75" x14ac:dyDescent="0.2">
      <c r="A144" s="11"/>
      <c r="B144" s="15" t="s">
        <v>773</v>
      </c>
      <c r="C144" s="16"/>
      <c r="D144" s="15" t="s">
        <v>777</v>
      </c>
      <c r="E144" s="16" t="s">
        <v>28</v>
      </c>
      <c r="F144" s="15" t="str">
        <f t="shared" si="77"/>
        <v>Lubrication, Shaft-sealing and Oil-control Systems and Auxiliaries - General</v>
      </c>
      <c r="G144" s="15" t="str">
        <f t="shared" si="78"/>
        <v>API</v>
      </c>
      <c r="H144" s="15" t="s">
        <v>694</v>
      </c>
      <c r="I144" s="16">
        <v>25</v>
      </c>
      <c r="J144" s="15" t="str">
        <f t="shared" si="79"/>
        <v>No</v>
      </c>
      <c r="K144" s="16" t="s">
        <v>33</v>
      </c>
    </row>
    <row r="145" spans="1:13" ht="171" x14ac:dyDescent="0.2">
      <c r="A145" s="11"/>
      <c r="B145" s="15" t="s">
        <v>773</v>
      </c>
      <c r="C145" s="16"/>
      <c r="D145" s="15" t="s">
        <v>625</v>
      </c>
      <c r="E145" s="16" t="s">
        <v>28</v>
      </c>
      <c r="F145" s="15" t="str">
        <f t="shared" si="77"/>
        <v>Lubrication, Shaft-sealing and Oil-control Systems and Auxiliaries - General</v>
      </c>
      <c r="G145" s="15" t="str">
        <f t="shared" si="78"/>
        <v>API</v>
      </c>
      <c r="H145" s="15" t="s">
        <v>626</v>
      </c>
      <c r="I145" s="16">
        <v>29</v>
      </c>
      <c r="J145" s="15" t="str">
        <f t="shared" si="79"/>
        <v>No</v>
      </c>
      <c r="K145" s="16" t="s">
        <v>33</v>
      </c>
    </row>
    <row r="146" spans="1:13" ht="42.75" x14ac:dyDescent="0.2">
      <c r="A146" s="11"/>
      <c r="B146" s="15" t="s">
        <v>773</v>
      </c>
      <c r="C146" s="16"/>
      <c r="D146" s="15" t="s">
        <v>778</v>
      </c>
      <c r="E146" s="16" t="s">
        <v>36</v>
      </c>
      <c r="F146" s="15" t="str">
        <f t="shared" si="77"/>
        <v>Lubrication, Shaft-sealing and Oil-control Systems and Auxiliaries - General Purpose</v>
      </c>
      <c r="G146" s="15" t="str">
        <f t="shared" si="78"/>
        <v>API</v>
      </c>
      <c r="H146" s="15" t="s">
        <v>675</v>
      </c>
      <c r="I146" s="16">
        <v>162</v>
      </c>
      <c r="J146" s="15" t="str">
        <f t="shared" si="79"/>
        <v>No</v>
      </c>
      <c r="K146" s="16" t="s">
        <v>33</v>
      </c>
    </row>
    <row r="147" spans="1:13" ht="15" x14ac:dyDescent="0.2">
      <c r="A147" s="11"/>
      <c r="B147" s="42" t="s">
        <v>779</v>
      </c>
      <c r="C147" s="43"/>
      <c r="D147" s="44"/>
      <c r="E147" s="43"/>
      <c r="F147" s="44" t="str">
        <f t="shared" si="72"/>
        <v/>
      </c>
      <c r="G147" s="44" t="str">
        <f t="shared" si="73"/>
        <v/>
      </c>
      <c r="H147" s="44"/>
      <c r="I147" s="43"/>
      <c r="J147" s="44" t="str">
        <f>IF(G147="","",(VLOOKUP(G147,Table_Specs_Reviewed,3,FALSE)))</f>
        <v/>
      </c>
      <c r="K147" s="43"/>
      <c r="L147" s="44"/>
      <c r="M147" s="44"/>
    </row>
    <row r="148" spans="1:13" ht="42.75" x14ac:dyDescent="0.2">
      <c r="A148" s="11"/>
      <c r="B148" s="15" t="s">
        <v>779</v>
      </c>
      <c r="C148" s="16"/>
      <c r="D148" s="15" t="s">
        <v>780</v>
      </c>
      <c r="E148" s="16" t="s">
        <v>36</v>
      </c>
      <c r="F148" s="15" t="str">
        <f t="shared" ref="F148:F153" si="80">IF(E148="","",(VLOOKUP(E148,Table_Specs_Reviewed,3,FALSE)))</f>
        <v>Lubrication, Shaft-sealing and Oil-control Systems and Auxiliaries - General Purpose</v>
      </c>
      <c r="G148" s="15" t="str">
        <f t="shared" ref="G148:G153" si="81">IF(E148="","",(VLOOKUP(E148,Table_Specs_Reviewed,4,FALSE)))</f>
        <v>API</v>
      </c>
      <c r="H148" s="15" t="s">
        <v>781</v>
      </c>
      <c r="I148" s="16">
        <v>156</v>
      </c>
      <c r="J148" s="15" t="str">
        <f t="shared" ref="J148:J153" si="82">IF(E148="","",(VLOOKUP(E148,Table_Specs_Reviewed,9,FALSE)))</f>
        <v>No</v>
      </c>
      <c r="K148" s="16" t="s">
        <v>33</v>
      </c>
    </row>
    <row r="149" spans="1:13" ht="42.75" x14ac:dyDescent="0.2">
      <c r="A149" s="11"/>
      <c r="B149" s="15" t="s">
        <v>779</v>
      </c>
      <c r="C149" s="16"/>
      <c r="D149" s="15" t="s">
        <v>782</v>
      </c>
      <c r="E149" s="16" t="s">
        <v>36</v>
      </c>
      <c r="F149" s="15" t="str">
        <f t="shared" si="80"/>
        <v>Lubrication, Shaft-sealing and Oil-control Systems and Auxiliaries - General Purpose</v>
      </c>
      <c r="G149" s="15" t="str">
        <f t="shared" si="81"/>
        <v>API</v>
      </c>
      <c r="H149" s="15" t="s">
        <v>783</v>
      </c>
      <c r="I149" s="16">
        <v>156</v>
      </c>
      <c r="J149" s="15" t="str">
        <f t="shared" si="82"/>
        <v>No</v>
      </c>
      <c r="K149" s="16" t="s">
        <v>33</v>
      </c>
    </row>
    <row r="150" spans="1:13" ht="42.75" x14ac:dyDescent="0.2">
      <c r="A150" s="11"/>
      <c r="B150" s="15" t="s">
        <v>779</v>
      </c>
      <c r="C150" s="16"/>
      <c r="D150" s="15" t="s">
        <v>784</v>
      </c>
      <c r="E150" s="16" t="s">
        <v>36</v>
      </c>
      <c r="F150" s="15" t="str">
        <f t="shared" si="80"/>
        <v>Lubrication, Shaft-sealing and Oil-control Systems and Auxiliaries - General Purpose</v>
      </c>
      <c r="G150" s="15" t="str">
        <f t="shared" si="81"/>
        <v>API</v>
      </c>
      <c r="H150" s="15" t="s">
        <v>785</v>
      </c>
      <c r="I150" s="16">
        <v>157</v>
      </c>
      <c r="J150" s="15" t="str">
        <f t="shared" si="82"/>
        <v>No</v>
      </c>
      <c r="K150" s="16" t="s">
        <v>33</v>
      </c>
    </row>
    <row r="151" spans="1:13" ht="199.5" x14ac:dyDescent="0.2">
      <c r="A151" s="11"/>
      <c r="B151" s="15" t="s">
        <v>779</v>
      </c>
      <c r="C151" s="16"/>
      <c r="D151" s="15" t="s">
        <v>786</v>
      </c>
      <c r="E151" s="16" t="s">
        <v>36</v>
      </c>
      <c r="F151" s="15" t="str">
        <f t="shared" si="80"/>
        <v>Lubrication, Shaft-sealing and Oil-control Systems and Auxiliaries - General Purpose</v>
      </c>
      <c r="G151" s="15" t="str">
        <f t="shared" si="81"/>
        <v>API</v>
      </c>
      <c r="H151" s="15" t="s">
        <v>787</v>
      </c>
      <c r="I151" s="16">
        <v>158</v>
      </c>
      <c r="J151" s="15" t="str">
        <f t="shared" si="82"/>
        <v>No</v>
      </c>
      <c r="K151" s="16" t="s">
        <v>33</v>
      </c>
    </row>
    <row r="152" spans="1:13" ht="42.75" x14ac:dyDescent="0.2">
      <c r="A152" s="11"/>
      <c r="B152" s="15" t="s">
        <v>779</v>
      </c>
      <c r="C152" s="16"/>
      <c r="D152" s="15" t="s">
        <v>788</v>
      </c>
      <c r="E152" s="16" t="s">
        <v>36</v>
      </c>
      <c r="F152" s="15" t="str">
        <f t="shared" si="80"/>
        <v>Lubrication, Shaft-sealing and Oil-control Systems and Auxiliaries - General Purpose</v>
      </c>
      <c r="G152" s="15" t="str">
        <f t="shared" si="81"/>
        <v>API</v>
      </c>
      <c r="H152" s="15" t="s">
        <v>789</v>
      </c>
      <c r="I152" s="16">
        <v>158</v>
      </c>
      <c r="J152" s="15" t="str">
        <f t="shared" si="82"/>
        <v>No</v>
      </c>
      <c r="K152" s="16" t="s">
        <v>33</v>
      </c>
    </row>
    <row r="153" spans="1:13" ht="142.5" x14ac:dyDescent="0.2">
      <c r="A153" s="11"/>
      <c r="B153" s="15" t="s">
        <v>779</v>
      </c>
      <c r="C153" s="16"/>
      <c r="D153" s="15" t="s">
        <v>790</v>
      </c>
      <c r="E153" s="16" t="s">
        <v>36</v>
      </c>
      <c r="F153" s="15" t="str">
        <f t="shared" si="80"/>
        <v>Lubrication, Shaft-sealing and Oil-control Systems and Auxiliaries - General Purpose</v>
      </c>
      <c r="G153" s="15" t="str">
        <f t="shared" si="81"/>
        <v>API</v>
      </c>
      <c r="H153" s="15" t="s">
        <v>791</v>
      </c>
      <c r="I153" s="16">
        <v>158</v>
      </c>
      <c r="J153" s="15" t="str">
        <f t="shared" si="82"/>
        <v>No</v>
      </c>
      <c r="K153" s="16" t="s">
        <v>33</v>
      </c>
    </row>
    <row r="154" spans="1:13" ht="15" x14ac:dyDescent="0.2">
      <c r="A154" s="11"/>
      <c r="B154" s="42" t="s">
        <v>793</v>
      </c>
      <c r="C154" s="43"/>
      <c r="D154" s="44"/>
      <c r="E154" s="43"/>
      <c r="F154" s="44" t="str">
        <f t="shared" ref="F154" si="83">IF(E154="","",(VLOOKUP(E154,Table_Specs_Reviewed,2,FALSE)))</f>
        <v/>
      </c>
      <c r="G154" s="44" t="str">
        <f t="shared" ref="G154" si="84">IF(E154="","",(VLOOKUP(E154,Table_Specs_Reviewed,3,FALSE)))</f>
        <v/>
      </c>
      <c r="H154" s="44"/>
      <c r="I154" s="43"/>
      <c r="J154" s="44" t="str">
        <f>IF(G154="","",(VLOOKUP(G154,Table_Specs_Reviewed,3,FALSE)))</f>
        <v/>
      </c>
      <c r="K154" s="43"/>
      <c r="L154" s="44"/>
      <c r="M154" s="44"/>
    </row>
    <row r="155" spans="1:13" ht="256.5" x14ac:dyDescent="0.2">
      <c r="A155" s="11"/>
      <c r="B155" s="15" t="s">
        <v>793</v>
      </c>
      <c r="C155" s="16"/>
      <c r="D155" s="15" t="s">
        <v>794</v>
      </c>
      <c r="E155" s="16" t="s">
        <v>36</v>
      </c>
      <c r="F155" s="15" t="str">
        <f t="shared" ref="F155:F158" si="85">IF(E155="","",(VLOOKUP(E155,Table_Specs_Reviewed,3,FALSE)))</f>
        <v>Lubrication, Shaft-sealing and Oil-control Systems and Auxiliaries - General Purpose</v>
      </c>
      <c r="G155" s="15" t="str">
        <f t="shared" ref="G155:G158" si="86">IF(E155="","",(VLOOKUP(E155,Table_Specs_Reviewed,4,FALSE)))</f>
        <v>API</v>
      </c>
      <c r="H155" s="15" t="s">
        <v>792</v>
      </c>
      <c r="I155" s="16">
        <v>159</v>
      </c>
      <c r="J155" s="15" t="str">
        <f t="shared" ref="J155:J158" si="87">IF(E155="","",(VLOOKUP(E155,Table_Specs_Reviewed,9,FALSE)))</f>
        <v>No</v>
      </c>
      <c r="K155" s="16" t="s">
        <v>33</v>
      </c>
    </row>
    <row r="156" spans="1:13" ht="228" x14ac:dyDescent="0.2">
      <c r="A156" s="11"/>
      <c r="B156" s="15" t="s">
        <v>793</v>
      </c>
      <c r="C156" s="16"/>
      <c r="D156" s="15" t="s">
        <v>795</v>
      </c>
      <c r="E156" s="16" t="s">
        <v>36</v>
      </c>
      <c r="F156" s="15" t="str">
        <f t="shared" si="85"/>
        <v>Lubrication, Shaft-sealing and Oil-control Systems and Auxiliaries - General Purpose</v>
      </c>
      <c r="G156" s="15" t="str">
        <f t="shared" si="86"/>
        <v>API</v>
      </c>
      <c r="H156" s="15" t="s">
        <v>796</v>
      </c>
      <c r="I156" s="16">
        <v>159</v>
      </c>
      <c r="J156" s="15" t="str">
        <f t="shared" si="87"/>
        <v>No</v>
      </c>
      <c r="K156" s="16" t="s">
        <v>33</v>
      </c>
    </row>
    <row r="157" spans="1:13" ht="409.5" x14ac:dyDescent="0.2">
      <c r="A157" s="11"/>
      <c r="B157" s="15" t="s">
        <v>793</v>
      </c>
      <c r="C157" s="16"/>
      <c r="D157" s="15" t="s">
        <v>797</v>
      </c>
      <c r="E157" s="16" t="s">
        <v>36</v>
      </c>
      <c r="F157" s="15" t="str">
        <f t="shared" si="85"/>
        <v>Lubrication, Shaft-sealing and Oil-control Systems and Auxiliaries - General Purpose</v>
      </c>
      <c r="G157" s="15" t="str">
        <f t="shared" si="86"/>
        <v>API</v>
      </c>
      <c r="H157" s="15" t="s">
        <v>798</v>
      </c>
      <c r="I157" s="16">
        <v>160</v>
      </c>
      <c r="J157" s="15" t="str">
        <f t="shared" si="87"/>
        <v>No</v>
      </c>
      <c r="K157" s="16" t="s">
        <v>33</v>
      </c>
    </row>
    <row r="158" spans="1:13" ht="228" x14ac:dyDescent="0.2">
      <c r="A158" s="11"/>
      <c r="B158" s="15" t="s">
        <v>793</v>
      </c>
      <c r="C158" s="16"/>
      <c r="D158" s="15" t="s">
        <v>799</v>
      </c>
      <c r="E158" s="16" t="s">
        <v>36</v>
      </c>
      <c r="F158" s="15" t="str">
        <f t="shared" si="85"/>
        <v>Lubrication, Shaft-sealing and Oil-control Systems and Auxiliaries - General Purpose</v>
      </c>
      <c r="G158" s="15" t="str">
        <f t="shared" si="86"/>
        <v>API</v>
      </c>
      <c r="H158" s="15" t="s">
        <v>798</v>
      </c>
      <c r="I158" s="16">
        <v>160</v>
      </c>
      <c r="J158" s="15" t="str">
        <f t="shared" si="87"/>
        <v>No</v>
      </c>
      <c r="K158" s="16" t="s">
        <v>33</v>
      </c>
    </row>
    <row r="159" spans="1:13" ht="15" x14ac:dyDescent="0.2">
      <c r="A159" s="11"/>
      <c r="B159" s="42" t="s">
        <v>800</v>
      </c>
      <c r="C159" s="43" t="str">
        <f>CONCATENATE(Project_Number,"/07/702")</f>
        <v>HPCORM0091/07/702</v>
      </c>
      <c r="D159" s="44"/>
      <c r="E159" s="43"/>
      <c r="F159" s="44" t="str">
        <f t="shared" ref="F159:F185" si="88">IF(E159="","",(VLOOKUP(E159,Table_Specs_Reviewed,2,FALSE)))</f>
        <v/>
      </c>
      <c r="G159" s="44" t="str">
        <f t="shared" ref="G159:G185" si="89">IF(E159="","",(VLOOKUP(E159,Table_Specs_Reviewed,3,FALSE)))</f>
        <v/>
      </c>
      <c r="H159" s="44"/>
      <c r="I159" s="43"/>
      <c r="J159" s="44" t="str">
        <f>IF(G159="","",(VLOOKUP(G159,Table_Specs_Reviewed,3,FALSE)))</f>
        <v/>
      </c>
      <c r="K159" s="43"/>
      <c r="L159" s="44"/>
      <c r="M159" s="44"/>
    </row>
    <row r="160" spans="1:13" ht="28.5" x14ac:dyDescent="0.2">
      <c r="A160" s="11"/>
      <c r="B160" s="13" t="s">
        <v>800</v>
      </c>
      <c r="C160" s="16"/>
      <c r="D160" s="15" t="s">
        <v>801</v>
      </c>
      <c r="E160" s="16"/>
      <c r="F160" s="15" t="str">
        <f t="shared" si="88"/>
        <v/>
      </c>
      <c r="G160" s="15" t="str">
        <f t="shared" si="89"/>
        <v/>
      </c>
      <c r="H160" s="15"/>
      <c r="I160" s="16"/>
      <c r="J160" s="15" t="str">
        <f>IF(E160="","",(VLOOKUP(E160,Table_Specs_Reviewed,8,FALSE)))</f>
        <v/>
      </c>
      <c r="K160" s="16"/>
    </row>
    <row r="161" spans="1:13" ht="30" x14ac:dyDescent="0.2">
      <c r="A161" s="11"/>
      <c r="B161" s="42" t="s">
        <v>802</v>
      </c>
      <c r="C161" s="43" t="str">
        <f>CONCATENATE(Project_Number,"/07/703")</f>
        <v>HPCORM0091/07/703</v>
      </c>
      <c r="D161" s="44"/>
      <c r="E161" s="43"/>
      <c r="F161" s="44" t="str">
        <f t="shared" si="88"/>
        <v/>
      </c>
      <c r="G161" s="44" t="str">
        <f t="shared" si="89"/>
        <v/>
      </c>
      <c r="H161" s="44"/>
      <c r="I161" s="43"/>
      <c r="J161" s="44" t="str">
        <f>IF(G161="","",(VLOOKUP(G161,Table_Specs_Reviewed,3,FALSE)))</f>
        <v/>
      </c>
      <c r="K161" s="43"/>
      <c r="L161" s="44"/>
      <c r="M161" s="44"/>
    </row>
    <row r="162" spans="1:13" ht="85.5" x14ac:dyDescent="0.2">
      <c r="A162" s="11"/>
      <c r="B162" s="15" t="s">
        <v>802</v>
      </c>
      <c r="C162" s="16"/>
      <c r="D162" s="15" t="s">
        <v>803</v>
      </c>
      <c r="E162" s="16" t="s">
        <v>28</v>
      </c>
      <c r="F162" s="15" t="str">
        <f>IF(E162="","",(VLOOKUP(E162,Table_Specs_Reviewed,3,FALSE)))</f>
        <v>Lubrication, Shaft-sealing and Oil-control Systems and Auxiliaries - General</v>
      </c>
      <c r="G162" s="15" t="str">
        <f>IF(E162="","",(VLOOKUP(E162,Table_Specs_Reviewed,4,FALSE)))</f>
        <v>API</v>
      </c>
      <c r="H162" s="15" t="s">
        <v>725</v>
      </c>
      <c r="I162" s="16">
        <v>38</v>
      </c>
      <c r="J162" s="15" t="str">
        <f>IF(E162="","",(VLOOKUP(E162,Table_Specs_Reviewed,9,FALSE)))</f>
        <v>No</v>
      </c>
      <c r="K162" s="16" t="s">
        <v>33</v>
      </c>
    </row>
    <row r="163" spans="1:13" ht="85.5" x14ac:dyDescent="0.2">
      <c r="A163" s="11"/>
      <c r="B163" s="15" t="s">
        <v>802</v>
      </c>
      <c r="C163" s="16"/>
      <c r="D163" s="15" t="s">
        <v>803</v>
      </c>
      <c r="E163" s="16" t="s">
        <v>28</v>
      </c>
      <c r="F163" s="15" t="str">
        <f>IF(E163="","",(VLOOKUP(E163,Table_Specs_Reviewed,3,FALSE)))</f>
        <v>Lubrication, Shaft-sealing and Oil-control Systems and Auxiliaries - General</v>
      </c>
      <c r="G163" s="15" t="str">
        <f>IF(E163="","",(VLOOKUP(E163,Table_Specs_Reviewed,4,FALSE)))</f>
        <v>API</v>
      </c>
      <c r="H163" s="15" t="s">
        <v>725</v>
      </c>
      <c r="I163" s="16">
        <v>38</v>
      </c>
      <c r="J163" s="15" t="str">
        <f>IF(E163="","",(VLOOKUP(E163,Table_Specs_Reviewed,9,FALSE)))</f>
        <v>No</v>
      </c>
      <c r="K163" s="16" t="s">
        <v>33</v>
      </c>
    </row>
    <row r="164" spans="1:13" ht="57" x14ac:dyDescent="0.2">
      <c r="A164" s="11"/>
      <c r="B164" s="15" t="s">
        <v>802</v>
      </c>
      <c r="C164" s="16"/>
      <c r="D164" s="15" t="s">
        <v>804</v>
      </c>
      <c r="E164" s="16" t="s">
        <v>28</v>
      </c>
      <c r="F164" s="15" t="str">
        <f>IF(E164="","",(VLOOKUP(E164,Table_Specs_Reviewed,3,FALSE)))</f>
        <v>Lubrication, Shaft-sealing and Oil-control Systems and Auxiliaries - General</v>
      </c>
      <c r="G164" s="15" t="str">
        <f>IF(E164="","",(VLOOKUP(E164,Table_Specs_Reviewed,4,FALSE)))</f>
        <v>API</v>
      </c>
      <c r="H164" s="15" t="s">
        <v>725</v>
      </c>
      <c r="I164" s="16">
        <v>38</v>
      </c>
      <c r="J164" s="15" t="str">
        <f>IF(E164="","",(VLOOKUP(E164,Table_Specs_Reviewed,9,FALSE)))</f>
        <v>No</v>
      </c>
      <c r="K164" s="16" t="s">
        <v>33</v>
      </c>
    </row>
    <row r="165" spans="1:13" ht="57" x14ac:dyDescent="0.2">
      <c r="A165" s="11"/>
      <c r="B165" s="15" t="s">
        <v>802</v>
      </c>
      <c r="C165" s="16"/>
      <c r="D165" s="15" t="s">
        <v>804</v>
      </c>
      <c r="E165" s="16" t="s">
        <v>28</v>
      </c>
      <c r="F165" s="15" t="str">
        <f>IF(E165="","",(VLOOKUP(E165,Table_Specs_Reviewed,3,FALSE)))</f>
        <v>Lubrication, Shaft-sealing and Oil-control Systems and Auxiliaries - General</v>
      </c>
      <c r="G165" s="15" t="str">
        <f>IF(E165="","",(VLOOKUP(E165,Table_Specs_Reviewed,4,FALSE)))</f>
        <v>API</v>
      </c>
      <c r="H165" s="15" t="s">
        <v>725</v>
      </c>
      <c r="I165" s="16">
        <v>38</v>
      </c>
      <c r="J165" s="15" t="str">
        <f>IF(E165="","",(VLOOKUP(E165,Table_Specs_Reviewed,9,FALSE)))</f>
        <v>No</v>
      </c>
      <c r="K165" s="16" t="s">
        <v>33</v>
      </c>
    </row>
    <row r="166" spans="1:13" ht="185.25" x14ac:dyDescent="0.2">
      <c r="A166" s="11"/>
      <c r="B166" s="15" t="s">
        <v>802</v>
      </c>
      <c r="C166" s="16"/>
      <c r="D166" s="15" t="s">
        <v>805</v>
      </c>
      <c r="E166" s="16" t="s">
        <v>28</v>
      </c>
      <c r="F166" s="15" t="str">
        <f>IF(E166="","",(VLOOKUP(E166,Table_Specs_Reviewed,3,FALSE)))</f>
        <v>Lubrication, Shaft-sealing and Oil-control Systems and Auxiliaries - General</v>
      </c>
      <c r="G166" s="15" t="str">
        <f>IF(E166="","",(VLOOKUP(E166,Table_Specs_Reviewed,4,FALSE)))</f>
        <v>API</v>
      </c>
      <c r="H166" s="15" t="s">
        <v>806</v>
      </c>
      <c r="I166" s="16">
        <v>39</v>
      </c>
      <c r="J166" s="15" t="str">
        <f>IF(E166="","",(VLOOKUP(E166,Table_Specs_Reviewed,9,FALSE)))</f>
        <v>No</v>
      </c>
      <c r="K166" s="16" t="s">
        <v>33</v>
      </c>
    </row>
    <row r="167" spans="1:13" ht="30" x14ac:dyDescent="0.2">
      <c r="A167" s="11"/>
      <c r="B167" s="42" t="s">
        <v>807</v>
      </c>
      <c r="C167" s="43" t="str">
        <f>CONCATENATE(Project_Number,"/07/704")</f>
        <v>HPCORM0091/07/704</v>
      </c>
      <c r="D167" s="44"/>
      <c r="E167" s="43"/>
      <c r="F167" s="44" t="str">
        <f t="shared" si="88"/>
        <v/>
      </c>
      <c r="G167" s="44" t="str">
        <f t="shared" si="89"/>
        <v/>
      </c>
      <c r="H167" s="44"/>
      <c r="I167" s="43"/>
      <c r="J167" s="44" t="str">
        <f>IF(G167="","",(VLOOKUP(G167,Table_Specs_Reviewed,3,FALSE)))</f>
        <v/>
      </c>
      <c r="K167" s="43"/>
      <c r="L167" s="44"/>
      <c r="M167" s="44"/>
    </row>
    <row r="168" spans="1:13" ht="30" x14ac:dyDescent="0.2">
      <c r="A168" s="11"/>
      <c r="B168" s="13" t="s">
        <v>807</v>
      </c>
      <c r="C168" s="16"/>
      <c r="D168" s="15" t="s">
        <v>808</v>
      </c>
      <c r="E168" s="16"/>
      <c r="F168" s="15" t="str">
        <f t="shared" si="88"/>
        <v/>
      </c>
      <c r="G168" s="15" t="str">
        <f t="shared" si="89"/>
        <v/>
      </c>
      <c r="H168" s="15"/>
      <c r="I168" s="16"/>
      <c r="J168" s="15" t="str">
        <f>IF(E168="","",(VLOOKUP(E168,Table_Specs_Reviewed,8,FALSE)))</f>
        <v/>
      </c>
      <c r="K168" s="16"/>
    </row>
    <row r="169" spans="1:13" ht="15" x14ac:dyDescent="0.2">
      <c r="A169" s="11"/>
      <c r="B169" s="42" t="s">
        <v>809</v>
      </c>
      <c r="C169" s="43" t="str">
        <f>CONCATENATE(Project_Number,"/07/705")</f>
        <v>HPCORM0091/07/705</v>
      </c>
      <c r="D169" s="44"/>
      <c r="E169" s="43"/>
      <c r="F169" s="44" t="str">
        <f t="shared" si="88"/>
        <v/>
      </c>
      <c r="G169" s="44" t="str">
        <f t="shared" si="89"/>
        <v/>
      </c>
      <c r="H169" s="44"/>
      <c r="I169" s="43"/>
      <c r="J169" s="44" t="str">
        <f>IF(G169="","",(VLOOKUP(G169,Table_Specs_Reviewed,3,FALSE)))</f>
        <v/>
      </c>
      <c r="K169" s="43"/>
      <c r="L169" s="44"/>
      <c r="M169" s="44"/>
    </row>
    <row r="170" spans="1:13" ht="15" x14ac:dyDescent="0.2">
      <c r="A170" s="11"/>
      <c r="B170" s="42" t="s">
        <v>810</v>
      </c>
      <c r="C170" s="43" t="str">
        <f>CONCATENATE(Project_Number,"/07/706")</f>
        <v>HPCORM0091/07/706</v>
      </c>
      <c r="D170" s="44"/>
      <c r="E170" s="43"/>
      <c r="F170" s="44" t="str">
        <f t="shared" si="88"/>
        <v/>
      </c>
      <c r="G170" s="44" t="str">
        <f t="shared" si="89"/>
        <v/>
      </c>
      <c r="H170" s="44"/>
      <c r="I170" s="43"/>
      <c r="J170" s="44" t="str">
        <f>IF(G170="","",(VLOOKUP(G170,Table_Specs_Reviewed,3,FALSE)))</f>
        <v/>
      </c>
      <c r="K170" s="43"/>
      <c r="L170" s="44"/>
      <c r="M170" s="44"/>
    </row>
    <row r="171" spans="1:13" ht="42.75" x14ac:dyDescent="0.2">
      <c r="A171" s="11"/>
      <c r="B171" s="15" t="s">
        <v>810</v>
      </c>
      <c r="C171" s="16"/>
      <c r="D171" s="15" t="s">
        <v>811</v>
      </c>
      <c r="E171" s="16" t="s">
        <v>28</v>
      </c>
      <c r="F171" s="15" t="str">
        <f t="shared" ref="F171:F172" si="90">IF(E171="","",(VLOOKUP(E171,Table_Specs_Reviewed,3,FALSE)))</f>
        <v>Lubrication, Shaft-sealing and Oil-control Systems and Auxiliaries - General</v>
      </c>
      <c r="G171" s="15" t="str">
        <f t="shared" ref="G171:G172" si="91">IF(E171="","",(VLOOKUP(E171,Table_Specs_Reviewed,4,FALSE)))</f>
        <v>API</v>
      </c>
      <c r="H171" s="15" t="s">
        <v>812</v>
      </c>
      <c r="I171" s="16">
        <v>38</v>
      </c>
      <c r="J171" s="15" t="str">
        <f t="shared" ref="J171:J172" si="92">IF(E171="","",(VLOOKUP(E171,Table_Specs_Reviewed,9,FALSE)))</f>
        <v>No</v>
      </c>
      <c r="K171" s="16" t="s">
        <v>33</v>
      </c>
    </row>
    <row r="172" spans="1:13" ht="42.75" x14ac:dyDescent="0.2">
      <c r="A172" s="11"/>
      <c r="B172" s="15" t="s">
        <v>810</v>
      </c>
      <c r="C172" s="16"/>
      <c r="D172" s="15" t="s">
        <v>813</v>
      </c>
      <c r="E172" s="16" t="s">
        <v>28</v>
      </c>
      <c r="F172" s="15" t="str">
        <f t="shared" si="90"/>
        <v>Lubrication, Shaft-sealing and Oil-control Systems and Auxiliaries - General</v>
      </c>
      <c r="G172" s="15" t="str">
        <f t="shared" si="91"/>
        <v>API</v>
      </c>
      <c r="H172" s="15" t="s">
        <v>814</v>
      </c>
      <c r="I172" s="16">
        <v>38</v>
      </c>
      <c r="J172" s="15" t="str">
        <f t="shared" si="92"/>
        <v>No</v>
      </c>
      <c r="K172" s="16" t="s">
        <v>33</v>
      </c>
    </row>
    <row r="173" spans="1:13" ht="15" x14ac:dyDescent="0.2">
      <c r="A173" s="11"/>
      <c r="B173" s="42" t="s">
        <v>815</v>
      </c>
      <c r="C173" s="43" t="str">
        <f>CONCATENATE(Project_Number,"/07/707")</f>
        <v>HPCORM0091/07/707</v>
      </c>
      <c r="D173" s="44"/>
      <c r="E173" s="43"/>
      <c r="F173" s="44" t="str">
        <f t="shared" si="88"/>
        <v/>
      </c>
      <c r="G173" s="44" t="str">
        <f t="shared" si="89"/>
        <v/>
      </c>
      <c r="H173" s="44"/>
      <c r="I173" s="43"/>
      <c r="J173" s="44" t="str">
        <f>IF(G173="","",(VLOOKUP(G173,Table_Specs_Reviewed,3,FALSE)))</f>
        <v/>
      </c>
      <c r="K173" s="43"/>
      <c r="L173" s="44"/>
      <c r="M173" s="44"/>
    </row>
    <row r="174" spans="1:13" ht="15" x14ac:dyDescent="0.2">
      <c r="A174" s="11"/>
      <c r="B174" s="13" t="s">
        <v>815</v>
      </c>
      <c r="C174" s="16"/>
      <c r="D174" s="15" t="s">
        <v>816</v>
      </c>
      <c r="E174" s="16"/>
      <c r="F174" s="15" t="str">
        <f t="shared" si="88"/>
        <v/>
      </c>
      <c r="G174" s="15" t="str">
        <f t="shared" si="89"/>
        <v/>
      </c>
      <c r="H174" s="15"/>
      <c r="I174" s="16"/>
      <c r="J174" s="15" t="str">
        <f>IF(E174="","",(VLOOKUP(E174,Table_Specs_Reviewed,8,FALSE)))</f>
        <v/>
      </c>
      <c r="K174" s="16"/>
    </row>
    <row r="175" spans="1:13" ht="15" x14ac:dyDescent="0.2">
      <c r="A175" s="11"/>
      <c r="B175" s="54" t="s">
        <v>817</v>
      </c>
      <c r="C175" s="48" t="str">
        <f>CONCATENATE(Project_Number,"/07/708")</f>
        <v>HPCORM0091/07/708</v>
      </c>
      <c r="D175" s="49"/>
      <c r="E175" s="48"/>
      <c r="F175" s="49" t="str">
        <f t="shared" si="88"/>
        <v/>
      </c>
      <c r="G175" s="49" t="str">
        <f t="shared" si="89"/>
        <v/>
      </c>
      <c r="H175" s="49"/>
      <c r="I175" s="48"/>
      <c r="J175" s="49" t="str">
        <f>IF(G175="","",(VLOOKUP(G175,Table_Specs_Reviewed,3,FALSE)))</f>
        <v/>
      </c>
      <c r="K175" s="48"/>
      <c r="L175" s="49"/>
      <c r="M175" s="49"/>
    </row>
    <row r="176" spans="1:13" ht="15" x14ac:dyDescent="0.2">
      <c r="A176" s="11"/>
      <c r="B176" s="27" t="s">
        <v>818</v>
      </c>
      <c r="C176" s="28" t="str">
        <f>CONCATENATE(Project_Number,"/07/709")</f>
        <v>HPCORM0091/07/709</v>
      </c>
      <c r="D176" s="23"/>
      <c r="E176" s="28"/>
      <c r="F176" s="23" t="str">
        <f t="shared" si="88"/>
        <v/>
      </c>
      <c r="G176" s="23" t="str">
        <f t="shared" si="89"/>
        <v/>
      </c>
      <c r="H176" s="23"/>
      <c r="I176" s="28"/>
      <c r="J176" s="23" t="str">
        <f>IF(G176="","",(VLOOKUP(G176,Table_Specs_Reviewed,3,FALSE)))</f>
        <v/>
      </c>
      <c r="K176" s="28"/>
      <c r="L176" s="23"/>
      <c r="M176" s="23"/>
    </row>
    <row r="177" spans="1:13" ht="15" x14ac:dyDescent="0.2">
      <c r="A177" s="11"/>
      <c r="B177" s="39" t="s">
        <v>819</v>
      </c>
      <c r="C177" s="40" t="str">
        <f>CONCATENATE(Project_Number,"/07/710")</f>
        <v>HPCORM0091/07/710</v>
      </c>
      <c r="D177" s="41"/>
      <c r="E177" s="40"/>
      <c r="F177" s="41" t="str">
        <f t="shared" si="88"/>
        <v/>
      </c>
      <c r="G177" s="41" t="str">
        <f t="shared" si="89"/>
        <v/>
      </c>
      <c r="H177" s="41"/>
      <c r="I177" s="40"/>
      <c r="J177" s="41" t="str">
        <f>IF(G177="","",(VLOOKUP(G177,Table_Specs_Reviewed,3,FALSE)))</f>
        <v/>
      </c>
      <c r="K177" s="40"/>
      <c r="L177" s="41"/>
      <c r="M177" s="41"/>
    </row>
    <row r="178" spans="1:13" ht="15" x14ac:dyDescent="0.2">
      <c r="A178" s="11"/>
      <c r="B178" s="54" t="s">
        <v>820</v>
      </c>
      <c r="C178" s="48" t="str">
        <f>CONCATENATE(Project_Number,"/07/711")</f>
        <v>HPCORM0091/07/711</v>
      </c>
      <c r="D178" s="49"/>
      <c r="E178" s="48"/>
      <c r="F178" s="49" t="str">
        <f t="shared" si="88"/>
        <v/>
      </c>
      <c r="G178" s="49" t="str">
        <f t="shared" si="89"/>
        <v/>
      </c>
      <c r="H178" s="49"/>
      <c r="I178" s="48"/>
      <c r="J178" s="49" t="str">
        <f t="shared" ref="J178:J185" si="93">IF(G178="","",(VLOOKUP(G178,Table_Specs_Reviewed,3,FALSE)))</f>
        <v/>
      </c>
      <c r="K178" s="48"/>
      <c r="L178" s="49"/>
      <c r="M178" s="49"/>
    </row>
    <row r="179" spans="1:13" ht="15" x14ac:dyDescent="0.2">
      <c r="A179" s="11"/>
      <c r="B179" s="27" t="s">
        <v>821</v>
      </c>
      <c r="C179" s="28" t="str">
        <f>CONCATENATE(Project_Number,"/07/712")</f>
        <v>HPCORM0091/07/712</v>
      </c>
      <c r="D179" s="23"/>
      <c r="E179" s="28"/>
      <c r="F179" s="23" t="str">
        <f t="shared" si="88"/>
        <v/>
      </c>
      <c r="G179" s="23" t="str">
        <f t="shared" si="89"/>
        <v/>
      </c>
      <c r="H179" s="23"/>
      <c r="I179" s="28"/>
      <c r="J179" s="23" t="str">
        <f t="shared" si="93"/>
        <v/>
      </c>
      <c r="K179" s="28"/>
      <c r="L179" s="23"/>
      <c r="M179" s="23"/>
    </row>
    <row r="180" spans="1:13" ht="15" x14ac:dyDescent="0.2">
      <c r="A180" s="11"/>
      <c r="B180" s="27" t="s">
        <v>697</v>
      </c>
      <c r="C180" s="28" t="str">
        <f>CONCATENATE(Project_Number,"/07/713")</f>
        <v>HPCORM0091/07/713</v>
      </c>
      <c r="D180" s="23"/>
      <c r="E180" s="28"/>
      <c r="F180" s="23" t="str">
        <f t="shared" si="88"/>
        <v/>
      </c>
      <c r="G180" s="23" t="str">
        <f t="shared" si="89"/>
        <v/>
      </c>
      <c r="H180" s="23"/>
      <c r="I180" s="28"/>
      <c r="J180" s="23" t="str">
        <f t="shared" si="93"/>
        <v/>
      </c>
      <c r="K180" s="28"/>
      <c r="L180" s="23"/>
      <c r="M180" s="23"/>
    </row>
    <row r="181" spans="1:13" ht="15" x14ac:dyDescent="0.2">
      <c r="A181" s="11"/>
      <c r="B181" s="27" t="s">
        <v>822</v>
      </c>
      <c r="C181" s="28" t="str">
        <f>CONCATENATE(Project_Number,"/07/714")</f>
        <v>HPCORM0091/07/714</v>
      </c>
      <c r="D181" s="23"/>
      <c r="E181" s="28"/>
      <c r="F181" s="23" t="str">
        <f t="shared" si="88"/>
        <v/>
      </c>
      <c r="G181" s="23" t="str">
        <f t="shared" si="89"/>
        <v/>
      </c>
      <c r="H181" s="23"/>
      <c r="I181" s="28"/>
      <c r="J181" s="23" t="str">
        <f t="shared" si="93"/>
        <v/>
      </c>
      <c r="K181" s="28"/>
      <c r="L181" s="23"/>
      <c r="M181" s="23"/>
    </row>
    <row r="182" spans="1:13" ht="15" x14ac:dyDescent="0.2">
      <c r="A182" s="11"/>
      <c r="B182" s="27" t="s">
        <v>823</v>
      </c>
      <c r="C182" s="28" t="str">
        <f>CONCATENATE(Project_Number,"/07/715")</f>
        <v>HPCORM0091/07/715</v>
      </c>
      <c r="D182" s="23"/>
      <c r="E182" s="28"/>
      <c r="F182" s="23" t="str">
        <f t="shared" si="88"/>
        <v/>
      </c>
      <c r="G182" s="23" t="str">
        <f t="shared" si="89"/>
        <v/>
      </c>
      <c r="H182" s="23"/>
      <c r="I182" s="28"/>
      <c r="J182" s="23" t="str">
        <f t="shared" si="93"/>
        <v/>
      </c>
      <c r="K182" s="28"/>
      <c r="L182" s="23"/>
      <c r="M182" s="23"/>
    </row>
    <row r="183" spans="1:13" ht="15" x14ac:dyDescent="0.2">
      <c r="A183" s="11"/>
      <c r="B183" s="27" t="s">
        <v>824</v>
      </c>
      <c r="C183" s="28" t="str">
        <f>CONCATENATE(Project_Number,"/07/716")</f>
        <v>HPCORM0091/07/716</v>
      </c>
      <c r="D183" s="23"/>
      <c r="E183" s="28"/>
      <c r="F183" s="23" t="str">
        <f t="shared" si="88"/>
        <v/>
      </c>
      <c r="G183" s="23" t="str">
        <f t="shared" si="89"/>
        <v/>
      </c>
      <c r="H183" s="23"/>
      <c r="I183" s="28"/>
      <c r="J183" s="23" t="str">
        <f t="shared" si="93"/>
        <v/>
      </c>
      <c r="K183" s="28"/>
      <c r="L183" s="23"/>
      <c r="M183" s="23"/>
    </row>
    <row r="184" spans="1:13" ht="15" x14ac:dyDescent="0.2">
      <c r="A184" s="11"/>
      <c r="B184" s="27" t="s">
        <v>825</v>
      </c>
      <c r="C184" s="28" t="str">
        <f>CONCATENATE(Project_Number,"/07/721")</f>
        <v>HPCORM0091/07/721</v>
      </c>
      <c r="D184" s="23"/>
      <c r="E184" s="28"/>
      <c r="F184" s="23" t="str">
        <f t="shared" si="88"/>
        <v/>
      </c>
      <c r="G184" s="23" t="str">
        <f t="shared" si="89"/>
        <v/>
      </c>
      <c r="H184" s="23"/>
      <c r="I184" s="28"/>
      <c r="J184" s="23" t="str">
        <f t="shared" si="93"/>
        <v/>
      </c>
      <c r="K184" s="28"/>
      <c r="L184" s="23"/>
      <c r="M184" s="23"/>
    </row>
    <row r="185" spans="1:13" ht="15" x14ac:dyDescent="0.2">
      <c r="A185" s="11"/>
      <c r="B185" s="27" t="s">
        <v>826</v>
      </c>
      <c r="C185" s="28" t="str">
        <f>CONCATENATE(Project_Number,"/07/723")</f>
        <v>HPCORM0091/07/723</v>
      </c>
      <c r="D185" s="23"/>
      <c r="E185" s="28"/>
      <c r="F185" s="23" t="str">
        <f t="shared" si="88"/>
        <v/>
      </c>
      <c r="G185" s="23" t="str">
        <f t="shared" si="89"/>
        <v/>
      </c>
      <c r="H185" s="23"/>
      <c r="I185" s="28"/>
      <c r="J185" s="23" t="str">
        <f t="shared" si="93"/>
        <v/>
      </c>
      <c r="K185" s="28"/>
      <c r="L185" s="23"/>
      <c r="M185" s="23"/>
    </row>
    <row r="186" spans="1:13" ht="15" x14ac:dyDescent="0.2">
      <c r="A186" s="11"/>
      <c r="B186" s="39" t="s">
        <v>827</v>
      </c>
      <c r="C186" s="40" t="str">
        <f>CONCATENATE(Project_Number,"/07/711")</f>
        <v>HPCORM0091/07/711</v>
      </c>
      <c r="D186" s="41"/>
      <c r="E186" s="40"/>
      <c r="F186" s="41"/>
      <c r="G186" s="41"/>
      <c r="H186" s="41"/>
      <c r="I186" s="40"/>
      <c r="J186" s="41"/>
      <c r="K186" s="40"/>
      <c r="L186" s="41"/>
      <c r="M186" s="41"/>
    </row>
    <row r="187" spans="1:13" ht="15" x14ac:dyDescent="0.2">
      <c r="A187" s="11"/>
      <c r="B187" s="42" t="s">
        <v>828</v>
      </c>
      <c r="C187" s="43" t="str">
        <f>CONCATENATE(Project_Number,"/07/728")</f>
        <v>HPCORM0091/07/728</v>
      </c>
      <c r="D187" s="44"/>
      <c r="E187" s="43"/>
      <c r="F187" s="44" t="str">
        <f t="shared" ref="F187:F200" si="94">IF(E187="","",(VLOOKUP(E187,Table_Specs_Reviewed,2,FALSE)))</f>
        <v/>
      </c>
      <c r="G187" s="44" t="str">
        <f t="shared" ref="G187:G193" si="95">IF(E187="","",(VLOOKUP(E187,Table_Specs_Reviewed,3,FALSE)))</f>
        <v/>
      </c>
      <c r="H187" s="44"/>
      <c r="I187" s="43"/>
      <c r="J187" s="44" t="str">
        <f>IF(G187="","",(VLOOKUP(G187,Table_Specs_Reviewed,3,FALSE)))</f>
        <v/>
      </c>
      <c r="K187" s="43"/>
      <c r="L187" s="44"/>
      <c r="M187" s="44"/>
    </row>
    <row r="188" spans="1:13" ht="99.75" x14ac:dyDescent="0.2">
      <c r="A188" s="11"/>
      <c r="B188" s="15" t="s">
        <v>828</v>
      </c>
      <c r="C188" s="16"/>
      <c r="D188" s="15" t="s">
        <v>829</v>
      </c>
      <c r="E188" s="16" t="s">
        <v>28</v>
      </c>
      <c r="F188" s="15" t="str">
        <f>IF(E188="","",(VLOOKUP(E188,Table_Specs_Reviewed,3,FALSE)))</f>
        <v>Lubrication, Shaft-sealing and Oil-control Systems and Auxiliaries - General</v>
      </c>
      <c r="G188" s="15" t="str">
        <f>IF(E188="","",(VLOOKUP(E188,Table_Specs_Reviewed,4,FALSE)))</f>
        <v>API</v>
      </c>
      <c r="H188" s="15" t="s">
        <v>830</v>
      </c>
      <c r="I188" s="16">
        <v>37</v>
      </c>
      <c r="J188" s="15" t="str">
        <f>IF(E188="","",(VLOOKUP(E188,Table_Specs_Reviewed,9,FALSE)))</f>
        <v>No</v>
      </c>
      <c r="K188" s="16" t="s">
        <v>33</v>
      </c>
    </row>
    <row r="189" spans="1:13" ht="42.75" x14ac:dyDescent="0.2">
      <c r="A189" s="11"/>
      <c r="B189" s="15" t="s">
        <v>828</v>
      </c>
      <c r="C189" s="16"/>
      <c r="D189" s="15" t="s">
        <v>831</v>
      </c>
      <c r="E189" s="16" t="s">
        <v>28</v>
      </c>
      <c r="F189" s="15" t="str">
        <f>IF(E189="","",(VLOOKUP(E189,Table_Specs_Reviewed,3,FALSE)))</f>
        <v>Lubrication, Shaft-sealing and Oil-control Systems and Auxiliaries - General</v>
      </c>
      <c r="G189" s="15" t="str">
        <f>IF(E189="","",(VLOOKUP(E189,Table_Specs_Reviewed,4,FALSE)))</f>
        <v>API</v>
      </c>
      <c r="H189" s="15" t="s">
        <v>832</v>
      </c>
      <c r="I189" s="16">
        <v>37</v>
      </c>
      <c r="J189" s="15" t="str">
        <f>IF(E189="","",(VLOOKUP(E189,Table_Specs_Reviewed,9,FALSE)))</f>
        <v>No</v>
      </c>
      <c r="K189" s="16" t="s">
        <v>33</v>
      </c>
    </row>
    <row r="190" spans="1:13" ht="15" x14ac:dyDescent="0.2">
      <c r="A190" s="11"/>
      <c r="B190" s="42" t="s">
        <v>833</v>
      </c>
      <c r="C190" s="43" t="str">
        <f>CONCATENATE(Project_Number,"/07/731")</f>
        <v>HPCORM0091/07/731</v>
      </c>
      <c r="D190" s="44"/>
      <c r="E190" s="43"/>
      <c r="F190" s="44" t="str">
        <f t="shared" si="94"/>
        <v/>
      </c>
      <c r="G190" s="44" t="str">
        <f t="shared" si="95"/>
        <v/>
      </c>
      <c r="H190" s="44"/>
      <c r="I190" s="43"/>
      <c r="J190" s="44" t="str">
        <f>IF(G190="","",(VLOOKUP(G190,Table_Specs_Reviewed,3,FALSE)))</f>
        <v/>
      </c>
      <c r="K190" s="43"/>
      <c r="L190" s="44"/>
      <c r="M190" s="44"/>
    </row>
    <row r="191" spans="1:13" ht="15" x14ac:dyDescent="0.2">
      <c r="A191" s="11"/>
      <c r="B191" s="42" t="s">
        <v>834</v>
      </c>
      <c r="C191" s="43" t="str">
        <f>CONCATENATE(Project_Number,"/07/735")</f>
        <v>HPCORM0091/07/735</v>
      </c>
      <c r="D191" s="44"/>
      <c r="E191" s="43"/>
      <c r="F191" s="44" t="str">
        <f t="shared" si="94"/>
        <v/>
      </c>
      <c r="G191" s="44" t="str">
        <f t="shared" si="95"/>
        <v/>
      </c>
      <c r="H191" s="44"/>
      <c r="I191" s="43"/>
      <c r="J191" s="44" t="str">
        <f>IF(G191="","",(VLOOKUP(G191,Table_Specs_Reviewed,3,FALSE)))</f>
        <v/>
      </c>
      <c r="K191" s="43"/>
      <c r="L191" s="44"/>
      <c r="M191" s="44"/>
    </row>
    <row r="192" spans="1:13" ht="15" x14ac:dyDescent="0.2">
      <c r="A192" s="11"/>
      <c r="B192" s="42" t="s">
        <v>835</v>
      </c>
      <c r="C192" s="43" t="str">
        <f>CONCATENATE(Project_Number,"/07/736")</f>
        <v>HPCORM0091/07/736</v>
      </c>
      <c r="D192" s="44"/>
      <c r="E192" s="43"/>
      <c r="F192" s="44" t="str">
        <f t="shared" si="94"/>
        <v/>
      </c>
      <c r="G192" s="44" t="str">
        <f t="shared" si="95"/>
        <v/>
      </c>
      <c r="H192" s="44"/>
      <c r="I192" s="43"/>
      <c r="J192" s="44" t="str">
        <f>IF(G192="","",(VLOOKUP(G192,Table_Specs_Reviewed,3,FALSE)))</f>
        <v/>
      </c>
      <c r="K192" s="43"/>
      <c r="L192" s="44"/>
      <c r="M192" s="44"/>
    </row>
    <row r="193" spans="1:13" ht="15" x14ac:dyDescent="0.2">
      <c r="A193" s="11"/>
      <c r="B193" s="54" t="s">
        <v>836</v>
      </c>
      <c r="C193" s="48" t="str">
        <f>CONCATENATE(Project_Number,"/07/737")</f>
        <v>HPCORM0091/07/737</v>
      </c>
      <c r="D193" s="49"/>
      <c r="E193" s="48"/>
      <c r="F193" s="49" t="str">
        <f t="shared" si="94"/>
        <v/>
      </c>
      <c r="G193" s="49" t="str">
        <f t="shared" si="95"/>
        <v/>
      </c>
      <c r="H193" s="49"/>
      <c r="I193" s="48"/>
      <c r="J193" s="49" t="str">
        <f>IF(G193="","",(VLOOKUP(G193,Table_Specs_Reviewed,3,FALSE)))</f>
        <v/>
      </c>
      <c r="K193" s="48"/>
      <c r="L193" s="49"/>
      <c r="M193" s="49"/>
    </row>
    <row r="194" spans="1:13" x14ac:dyDescent="0.2">
      <c r="A194" s="11"/>
      <c r="B194" s="29" t="s">
        <v>837</v>
      </c>
      <c r="C194" s="32" t="s">
        <v>587</v>
      </c>
      <c r="D194" s="29"/>
      <c r="E194" s="32"/>
      <c r="F194" s="23" t="str">
        <f t="shared" si="94"/>
        <v/>
      </c>
      <c r="G194" s="32"/>
      <c r="H194" s="29"/>
      <c r="I194" s="32"/>
      <c r="J194" s="32"/>
      <c r="K194" s="32"/>
      <c r="L194" s="29"/>
      <c r="M194" s="29"/>
    </row>
    <row r="195" spans="1:13" ht="15" x14ac:dyDescent="0.2">
      <c r="A195" s="11"/>
      <c r="B195" s="39" t="s">
        <v>838</v>
      </c>
      <c r="C195" s="40" t="str">
        <f>CONCATENATE(Project_Number,"/08/710")</f>
        <v>HPCORM0091/08/710</v>
      </c>
      <c r="D195" s="41"/>
      <c r="E195" s="40"/>
      <c r="F195" s="41" t="str">
        <f t="shared" si="94"/>
        <v/>
      </c>
      <c r="G195" s="41" t="str">
        <f>IF(E195="","",(VLOOKUP(E195,Table_Specs_Reviewed,3,FALSE)))</f>
        <v/>
      </c>
      <c r="H195" s="41"/>
      <c r="I195" s="40"/>
      <c r="J195" s="41" t="str">
        <f>IF(G195="","",(VLOOKUP(G195,Table_Specs_Reviewed,3,FALSE)))</f>
        <v/>
      </c>
      <c r="K195" s="40"/>
      <c r="L195" s="41"/>
      <c r="M195" s="41"/>
    </row>
    <row r="196" spans="1:13" ht="15" x14ac:dyDescent="0.2">
      <c r="A196" s="11"/>
      <c r="B196" s="13" t="s">
        <v>838</v>
      </c>
      <c r="C196" s="16"/>
      <c r="D196" s="15" t="s">
        <v>839</v>
      </c>
      <c r="E196" s="16"/>
      <c r="F196" s="15" t="str">
        <f t="shared" si="94"/>
        <v/>
      </c>
      <c r="G196" s="15" t="str">
        <f>IF(E196="","",(VLOOKUP(E196,Table_Specs_Reviewed,3,FALSE)))</f>
        <v/>
      </c>
      <c r="H196" s="15"/>
      <c r="I196" s="16"/>
      <c r="J196" s="15" t="str">
        <f>IF(E196="","",(VLOOKUP(E196,Table_Specs_Reviewed,8,FALSE)))</f>
        <v/>
      </c>
      <c r="K196" s="16"/>
    </row>
    <row r="197" spans="1:13" ht="28.5" x14ac:dyDescent="0.2">
      <c r="A197" s="11"/>
      <c r="B197" s="45" t="s">
        <v>840</v>
      </c>
      <c r="C197" s="53" t="s">
        <v>587</v>
      </c>
      <c r="D197" s="45"/>
      <c r="E197" s="53"/>
      <c r="F197" s="49" t="str">
        <f t="shared" si="94"/>
        <v/>
      </c>
      <c r="G197" s="53"/>
      <c r="H197" s="45"/>
      <c r="I197" s="53"/>
      <c r="J197" s="53"/>
      <c r="K197" s="53"/>
      <c r="L197" s="45"/>
      <c r="M197" s="45"/>
    </row>
    <row r="198" spans="1:13" ht="15" x14ac:dyDescent="0.2">
      <c r="A198" s="11"/>
      <c r="B198" s="27" t="s">
        <v>841</v>
      </c>
      <c r="C198" s="28" t="str">
        <f>CONCATENATE(Project_Number,"/09/700")</f>
        <v>HPCORM0091/09/700</v>
      </c>
      <c r="D198" s="23"/>
      <c r="E198" s="28"/>
      <c r="F198" s="23" t="str">
        <f t="shared" si="94"/>
        <v/>
      </c>
      <c r="G198" s="23" t="str">
        <f>IF(E198="","",(VLOOKUP(E198,Table_Specs_Reviewed,3,FALSE)))</f>
        <v/>
      </c>
      <c r="H198" s="23"/>
      <c r="I198" s="28"/>
      <c r="J198" s="23" t="str">
        <f>IF(G198="","",(VLOOKUP(G198,Table_Specs_Reviewed,3,FALSE)))</f>
        <v/>
      </c>
      <c r="K198" s="28"/>
      <c r="L198" s="23"/>
      <c r="M198" s="23"/>
    </row>
    <row r="199" spans="1:13" x14ac:dyDescent="0.2">
      <c r="A199" s="11"/>
      <c r="B199" s="29" t="s">
        <v>842</v>
      </c>
      <c r="C199" s="32" t="s">
        <v>587</v>
      </c>
      <c r="D199" s="29"/>
      <c r="E199" s="32"/>
      <c r="F199" s="23" t="str">
        <f t="shared" si="94"/>
        <v/>
      </c>
      <c r="G199" s="32"/>
      <c r="H199" s="29"/>
      <c r="I199" s="32"/>
      <c r="J199" s="32"/>
      <c r="K199" s="32"/>
      <c r="L199" s="29"/>
      <c r="M199" s="29"/>
    </row>
    <row r="200" spans="1:13" ht="15" x14ac:dyDescent="0.2">
      <c r="A200" s="11"/>
      <c r="B200" s="39" t="s">
        <v>843</v>
      </c>
      <c r="C200" s="40" t="str">
        <f>CONCATENATE(Project_Number,"10000")</f>
        <v>HPCORM009110000</v>
      </c>
      <c r="D200" s="41"/>
      <c r="E200" s="40"/>
      <c r="F200" s="41" t="str">
        <f t="shared" si="94"/>
        <v/>
      </c>
      <c r="G200" s="41" t="str">
        <f t="shared" ref="G200" si="96">IF(E200="","",(VLOOKUP(E200,Table_Specs_Reviewed,3,FALSE)))</f>
        <v/>
      </c>
      <c r="H200" s="41"/>
      <c r="I200" s="40"/>
      <c r="J200" s="41" t="str">
        <f>IF(G200="","",(VLOOKUP(G200,Table_Specs_Reviewed,3,FALSE)))</f>
        <v/>
      </c>
      <c r="K200" s="40"/>
      <c r="L200" s="41"/>
      <c r="M200" s="41"/>
    </row>
    <row r="201" spans="1:13" ht="15" x14ac:dyDescent="0.2">
      <c r="A201" s="11"/>
      <c r="B201" s="42" t="s">
        <v>844</v>
      </c>
      <c r="C201" s="43" t="str">
        <f>CONCATENATE(Project_Number,"10220")</f>
        <v>HPCORM009110220</v>
      </c>
      <c r="D201" s="44"/>
      <c r="E201" s="43"/>
      <c r="F201" s="44" t="str">
        <f t="shared" ref="F201" si="97">IF(E201="","",(VLOOKUP(E201,Table_Specs_Reviewed,2,FALSE)))</f>
        <v/>
      </c>
      <c r="G201" s="44" t="str">
        <f t="shared" ref="G201" si="98">IF(E201="","",(VLOOKUP(E201,Table_Specs_Reviewed,3,FALSE)))</f>
        <v/>
      </c>
      <c r="H201" s="44"/>
      <c r="I201" s="43"/>
      <c r="J201" s="44" t="str">
        <f>IF(G201="","",(VLOOKUP(G201,Table_Specs_Reviewed,3,FALSE)))</f>
        <v/>
      </c>
      <c r="K201" s="43"/>
      <c r="L201" s="44"/>
      <c r="M201" s="44"/>
    </row>
    <row r="202" spans="1:13" x14ac:dyDescent="0.2">
      <c r="A202" s="11"/>
      <c r="B202" s="45" t="s">
        <v>845</v>
      </c>
      <c r="C202" s="53" t="s">
        <v>587</v>
      </c>
      <c r="D202" s="45"/>
      <c r="E202" s="53"/>
      <c r="F202" s="49" t="str">
        <f t="shared" ref="F202:F203" si="99">IF(E202="","",(VLOOKUP(E202,Table_Specs_Reviewed,2,FALSE)))</f>
        <v/>
      </c>
      <c r="G202" s="53"/>
      <c r="H202" s="45"/>
      <c r="I202" s="53"/>
      <c r="J202" s="53"/>
      <c r="K202" s="53"/>
      <c r="L202" s="45"/>
      <c r="M202" s="45"/>
    </row>
    <row r="203" spans="1:13" ht="15" x14ac:dyDescent="0.2">
      <c r="A203" s="11"/>
      <c r="B203" s="39" t="s">
        <v>846</v>
      </c>
      <c r="C203" s="40" t="str">
        <f>CONCATENATE(Project_Number,"11000")</f>
        <v>HPCORM009111000</v>
      </c>
      <c r="D203" s="41"/>
      <c r="E203" s="40"/>
      <c r="F203" s="41" t="str">
        <f t="shared" si="99"/>
        <v/>
      </c>
      <c r="G203" s="41" t="str">
        <f t="shared" ref="G203" si="100">IF(E203="","",(VLOOKUP(E203,Table_Specs_Reviewed,3,FALSE)))</f>
        <v/>
      </c>
      <c r="H203" s="41"/>
      <c r="I203" s="40"/>
      <c r="J203" s="41" t="str">
        <f>IF(G203="","",(VLOOKUP(G203,Table_Specs_Reviewed,3,FALSE)))</f>
        <v/>
      </c>
      <c r="K203" s="40"/>
      <c r="L203" s="41"/>
      <c r="M203" s="41"/>
    </row>
    <row r="204" spans="1:13" ht="15" x14ac:dyDescent="0.2">
      <c r="A204" s="11"/>
      <c r="B204" s="42" t="s">
        <v>847</v>
      </c>
      <c r="C204" s="43" t="str">
        <f>CONCATENATE(Project_Number,"11000")</f>
        <v>HPCORM009111000</v>
      </c>
      <c r="D204" s="44"/>
      <c r="E204" s="43"/>
      <c r="F204" s="44"/>
      <c r="G204" s="44"/>
      <c r="H204" s="44"/>
      <c r="I204" s="43"/>
      <c r="J204" s="44"/>
      <c r="K204" s="43"/>
      <c r="L204" s="44"/>
      <c r="M204" s="44"/>
    </row>
    <row r="205" spans="1:13" x14ac:dyDescent="0.2">
      <c r="A205" s="11"/>
      <c r="B205" s="45" t="s">
        <v>848</v>
      </c>
      <c r="C205" s="53" t="s">
        <v>587</v>
      </c>
      <c r="D205" s="45"/>
      <c r="E205" s="53"/>
      <c r="F205" s="49" t="str">
        <f t="shared" ref="F205:F214" si="101">IF(E205="","",(VLOOKUP(E205,Table_Specs_Reviewed,2,FALSE)))</f>
        <v/>
      </c>
      <c r="G205" s="53"/>
      <c r="H205" s="45"/>
      <c r="I205" s="53"/>
      <c r="J205" s="53"/>
      <c r="K205" s="53"/>
      <c r="L205" s="45"/>
      <c r="M205" s="45"/>
    </row>
    <row r="206" spans="1:13" ht="30" x14ac:dyDescent="0.2">
      <c r="A206" s="11"/>
      <c r="B206" s="39" t="s">
        <v>849</v>
      </c>
      <c r="C206" s="40" t="str">
        <f>CONCATENATE(Project_Number,"/12/700")</f>
        <v>HPCORM0091/12/700</v>
      </c>
      <c r="D206" s="41"/>
      <c r="E206" s="40"/>
      <c r="F206" s="41" t="str">
        <f t="shared" si="101"/>
        <v/>
      </c>
      <c r="G206" s="41" t="str">
        <f t="shared" ref="G206:G207" si="102">IF(E206="","",(VLOOKUP(E206,Table_Specs_Reviewed,3,FALSE)))</f>
        <v/>
      </c>
      <c r="H206" s="41"/>
      <c r="I206" s="40"/>
      <c r="J206" s="41" t="str">
        <f>IF(G206="","",(VLOOKUP(G206,Table_Specs_Reviewed,3,FALSE)))</f>
        <v/>
      </c>
      <c r="K206" s="40"/>
      <c r="L206" s="41"/>
      <c r="M206" s="41"/>
    </row>
    <row r="207" spans="1:13" ht="28.5" x14ac:dyDescent="0.2">
      <c r="A207" s="11"/>
      <c r="B207" s="15" t="s">
        <v>849</v>
      </c>
      <c r="C207" s="16"/>
      <c r="D207" s="15" t="s">
        <v>850</v>
      </c>
      <c r="E207" s="16"/>
      <c r="F207" s="15" t="str">
        <f t="shared" si="101"/>
        <v/>
      </c>
      <c r="G207" s="15" t="str">
        <f t="shared" si="102"/>
        <v/>
      </c>
      <c r="H207" s="22"/>
      <c r="I207" s="16"/>
      <c r="J207" s="15" t="str">
        <f t="shared" ref="J207" si="103">IF(E207="","",(VLOOKUP(E207,Table_Specs_Reviewed,8,FALSE)))</f>
        <v/>
      </c>
      <c r="K207" s="16"/>
    </row>
    <row r="208" spans="1:13" ht="30" x14ac:dyDescent="0.2">
      <c r="A208" s="11"/>
      <c r="B208" s="42" t="s">
        <v>851</v>
      </c>
      <c r="C208" s="43" t="str">
        <f>CONCATENATE(Project_Number,"/12/701")</f>
        <v>HPCORM0091/12/701</v>
      </c>
      <c r="D208" s="44"/>
      <c r="E208" s="43"/>
      <c r="F208" s="44" t="str">
        <f t="shared" si="101"/>
        <v/>
      </c>
      <c r="G208" s="44" t="str">
        <f t="shared" ref="G208" si="104">IF(E208="","",(VLOOKUP(E208,Table_Specs_Reviewed,4,FALSE)))</f>
        <v/>
      </c>
      <c r="H208" s="57"/>
      <c r="I208" s="43"/>
      <c r="J208" s="57" t="str">
        <f>IF(E208="","",(VLOOKUP(E208,Table_Specs_Reviewed,9,FALSE)))</f>
        <v/>
      </c>
      <c r="K208" s="43"/>
      <c r="L208" s="44"/>
      <c r="M208" s="44"/>
    </row>
    <row r="209" spans="1:13" ht="15" x14ac:dyDescent="0.2">
      <c r="A209" s="11"/>
      <c r="B209" s="42" t="s">
        <v>852</v>
      </c>
      <c r="C209" s="43" t="str">
        <f>CONCATENATE(Project_Number,"/12/100")</f>
        <v>HPCORM0091/12/100</v>
      </c>
      <c r="D209" s="44"/>
      <c r="E209" s="43"/>
      <c r="F209" s="44" t="str">
        <f t="shared" si="101"/>
        <v/>
      </c>
      <c r="G209" s="44" t="str">
        <f t="shared" ref="G209" si="105">IF(E209="","",(VLOOKUP(E209,Table_Specs_Reviewed,3,FALSE)))</f>
        <v/>
      </c>
      <c r="H209" s="57"/>
      <c r="I209" s="43"/>
      <c r="J209" s="44" t="str">
        <f>IF(G209="","",(VLOOKUP(G209,Table_Specs_Reviewed,3,FALSE)))</f>
        <v/>
      </c>
      <c r="K209" s="43"/>
      <c r="L209" s="44"/>
      <c r="M209" s="44"/>
    </row>
    <row r="210" spans="1:13" x14ac:dyDescent="0.2">
      <c r="A210" s="11"/>
      <c r="B210" s="45" t="s">
        <v>853</v>
      </c>
      <c r="C210" s="53" t="s">
        <v>587</v>
      </c>
      <c r="D210" s="45"/>
      <c r="E210" s="53"/>
      <c r="F210" s="49" t="str">
        <f t="shared" si="101"/>
        <v/>
      </c>
      <c r="G210" s="53"/>
      <c r="H210" s="45"/>
      <c r="I210" s="53"/>
      <c r="J210" s="53"/>
      <c r="K210" s="53"/>
      <c r="L210" s="45"/>
      <c r="M210" s="45"/>
    </row>
    <row r="211" spans="1:13" ht="15" x14ac:dyDescent="0.2">
      <c r="A211" s="11"/>
      <c r="B211" s="39" t="s">
        <v>854</v>
      </c>
      <c r="C211" s="40" t="str">
        <f>CONCATENATE(Project_Number,"/25/701")</f>
        <v>HPCORM0091/25/701</v>
      </c>
      <c r="D211" s="41"/>
      <c r="E211" s="40"/>
      <c r="F211" s="41" t="str">
        <f t="shared" si="101"/>
        <v/>
      </c>
      <c r="G211" s="41" t="str">
        <f>IF(E211="","",(VLOOKUP(E211,Table_Specs_Reviewed,3,FALSE)))</f>
        <v/>
      </c>
      <c r="H211" s="41"/>
      <c r="I211" s="40"/>
      <c r="J211" s="41" t="str">
        <f>IF(G211="","",(VLOOKUP(G211,Table_Specs_Reviewed,3,FALSE)))</f>
        <v/>
      </c>
      <c r="K211" s="40"/>
      <c r="L211" s="41"/>
      <c r="M211" s="41"/>
    </row>
    <row r="212" spans="1:13" ht="15" x14ac:dyDescent="0.2">
      <c r="B212" s="13"/>
      <c r="C212" s="16"/>
      <c r="D212" s="16"/>
      <c r="E212" s="16"/>
      <c r="F212" s="15" t="str">
        <f t="shared" si="101"/>
        <v/>
      </c>
      <c r="G212" s="15" t="str">
        <f>IF(E212="","",(VLOOKUP(E212,Table_Specs_Reviewed,3,FALSE)))</f>
        <v/>
      </c>
      <c r="H212" s="15"/>
      <c r="I212" s="16"/>
      <c r="J212" s="15" t="str">
        <f>IF(E212="","",(VLOOKUP(E212,Table_Specs_Reviewed,8,FALSE)))</f>
        <v/>
      </c>
      <c r="K212" s="16"/>
    </row>
    <row r="213" spans="1:13" ht="15" x14ac:dyDescent="0.2">
      <c r="B213" s="13"/>
      <c r="C213" s="16"/>
      <c r="D213" s="16"/>
      <c r="E213" s="16"/>
      <c r="F213" s="15" t="str">
        <f t="shared" si="101"/>
        <v/>
      </c>
      <c r="G213" s="15" t="str">
        <f>IF(E213="","",(VLOOKUP(E213,Table_Specs_Reviewed,3,FALSE)))</f>
        <v/>
      </c>
      <c r="H213" s="15"/>
      <c r="I213" s="16"/>
      <c r="J213" s="15" t="str">
        <f>IF(E213="","",(VLOOKUP(E213,Table_Specs_Reviewed,8,FALSE)))</f>
        <v/>
      </c>
      <c r="K213" s="16"/>
    </row>
    <row r="214" spans="1:13" ht="15" x14ac:dyDescent="0.2">
      <c r="B214" s="13"/>
      <c r="C214" s="16"/>
      <c r="D214" s="16"/>
      <c r="E214" s="16"/>
      <c r="F214" s="15" t="str">
        <f t="shared" si="101"/>
        <v/>
      </c>
      <c r="G214" s="16" t="str">
        <f>IF(E214="","",(VLOOKUP(E214,'Specs Reviewed'!$B$3:$E$140,3,FALSE)))</f>
        <v/>
      </c>
      <c r="H214" s="15"/>
      <c r="I214" s="16"/>
      <c r="J214" s="15" t="str">
        <f>IF(E214="","",(VLOOKUP(E214,Table_Specs_Reviewed,8,FALSE)))</f>
        <v/>
      </c>
      <c r="K214" s="16"/>
    </row>
    <row r="215" spans="1:13" ht="15" x14ac:dyDescent="0.2">
      <c r="B215" s="13"/>
      <c r="C215" s="16"/>
      <c r="D215" s="16"/>
      <c r="E215" s="16"/>
      <c r="F215" s="15" t="str">
        <f>IF(E215="","",(VLOOKUP(E215,'Specs Reviewed'!$B$3:$D$329,2,FALSE)))</f>
        <v/>
      </c>
      <c r="G215" s="16" t="str">
        <f>IF(E215="","",(VLOOKUP(E215,'Specs Reviewed'!$B$3:$E$140,3,FALSE)))</f>
        <v/>
      </c>
      <c r="H215" s="15"/>
      <c r="I215" s="16"/>
      <c r="J215" s="15" t="str">
        <f>IF(E215="","",(VLOOKUP(E215,Table_Specs_Reviewed,8,FALSE)))</f>
        <v/>
      </c>
      <c r="K215" s="16"/>
    </row>
    <row r="216" spans="1:13" ht="15" x14ac:dyDescent="0.2">
      <c r="B216" s="13"/>
      <c r="C216" s="16"/>
      <c r="D216" s="16"/>
      <c r="E216" s="16"/>
      <c r="F216" s="15" t="str">
        <f>IF(E216="","",(VLOOKUP(E216,'Specs Reviewed'!$B$3:$D$329,2,FALSE)))</f>
        <v/>
      </c>
      <c r="G216" s="16"/>
      <c r="H216" s="15"/>
      <c r="I216" s="16"/>
      <c r="J216" s="15" t="str">
        <f>IF(E216="","",(VLOOKUP(E216,Table_Specs_Reviewed,8,FALSE)))</f>
        <v/>
      </c>
      <c r="K216" s="16"/>
    </row>
    <row r="217" spans="1:13" ht="15" x14ac:dyDescent="0.2">
      <c r="B217" s="13"/>
      <c r="C217" s="16"/>
      <c r="D217" s="16"/>
      <c r="E217" s="16"/>
      <c r="F217" s="15" t="str">
        <f>IF(E217="","",(VLOOKUP(E217,'Specs Reviewed'!$B$3:$D$329,2,FALSE)))</f>
        <v/>
      </c>
      <c r="G217" s="16"/>
      <c r="H217" s="15"/>
      <c r="I217" s="16"/>
      <c r="J217" s="16"/>
      <c r="K217" s="16"/>
    </row>
    <row r="218" spans="1:13" x14ac:dyDescent="0.2">
      <c r="F218" s="10" t="str">
        <f>IF(E218="","",(VLOOKUP(E218,'Specs Reviewed'!$B$3:$D$329,2,FALSE)))</f>
        <v/>
      </c>
    </row>
    <row r="219" spans="1:13" x14ac:dyDescent="0.2">
      <c r="F219" s="10" t="str">
        <f>IF(E219="","",(VLOOKUP(E219,'Specs Reviewed'!$B$3:$D$329,2,FALSE)))</f>
        <v/>
      </c>
    </row>
    <row r="220" spans="1:13" x14ac:dyDescent="0.2">
      <c r="F220" s="10" t="str">
        <f>IF(E220="","",(VLOOKUP(E220,'Specs Reviewed'!$B$3:$D$329,2,FALSE)))</f>
        <v/>
      </c>
    </row>
    <row r="221" spans="1:13" ht="12.75" x14ac:dyDescent="0.2">
      <c r="B221" s="26"/>
      <c r="F221" s="10" t="str">
        <f>IF(E221="","",(VLOOKUP(E221,'Specs Reviewed'!$B$3:$D$329,2,FALSE)))</f>
        <v/>
      </c>
      <c r="H221" s="9"/>
      <c r="L221" s="9"/>
      <c r="M221" s="9"/>
    </row>
  </sheetData>
  <autoFilter ref="B1:M221" xr:uid="{00000000-0009-0000-0000-000002000000}"/>
  <dataValidations count="3">
    <dataValidation type="list" allowBlank="1" showInputMessage="1" showErrorMessage="1" sqref="K50 K61:K62 K207:K209 K203:K204 K200:K201 K101:K193 K93:K99 K83:K91 K74:K81 K67:K72 K64:K65 K57:K59 K53 K45:K48 K34:K42 K11:K30 K8:K9 K6 K4" xr:uid="{00000000-0002-0000-0200-000000000000}">
      <formula1>List_Yes_No</formula1>
    </dataValidation>
    <dataValidation type="list" allowBlank="1" showInputMessage="1" showErrorMessage="1" sqref="E50 E61:E62 E207:E209 E203:E204 E200:E201 E101:E193 E93:E99 E83:E91 E74:E81 E67:E72 E64:E65 E57:E59 E53 E45:E48 E34:E42 E11:E30 E8:E9 E6 E4" xr:uid="{00000000-0002-0000-0200-000001000000}">
      <formula1>List_Spec_Numbers</formula1>
    </dataValidation>
    <dataValidation type="list" allowBlank="1" showInputMessage="1" showErrorMessage="1" sqref="G62 G42 J42 J62" xr:uid="{00000000-0002-0000-0200-000002000000}">
      <formula1>List_Specification_Authority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7"/>
  <dimension ref="A1:D82"/>
  <sheetViews>
    <sheetView topLeftCell="A55" workbookViewId="0">
      <selection activeCell="B62" sqref="B62"/>
    </sheetView>
  </sheetViews>
  <sheetFormatPr defaultRowHeight="12.75" x14ac:dyDescent="0.2"/>
  <cols>
    <col min="1" max="1" width="23.42578125" customWidth="1"/>
    <col min="2" max="2" width="30.140625" customWidth="1"/>
    <col min="3" max="3" width="24.7109375" customWidth="1"/>
  </cols>
  <sheetData>
    <row r="1" spans="1:2" hidden="1" x14ac:dyDescent="0.2">
      <c r="A1" s="2" t="s">
        <v>855</v>
      </c>
      <c r="B1" s="2" t="s">
        <v>856</v>
      </c>
    </row>
    <row r="2" spans="1:2" hidden="1" x14ac:dyDescent="0.2">
      <c r="A2" t="s">
        <v>857</v>
      </c>
      <c r="B2" s="1" t="s">
        <v>858</v>
      </c>
    </row>
    <row r="3" spans="1:2" hidden="1" x14ac:dyDescent="0.2">
      <c r="A3" t="s">
        <v>33</v>
      </c>
      <c r="B3" s="1" t="s">
        <v>859</v>
      </c>
    </row>
    <row r="4" spans="1:2" hidden="1" x14ac:dyDescent="0.2">
      <c r="B4" s="1" t="s">
        <v>860</v>
      </c>
    </row>
    <row r="5" spans="1:2" hidden="1" x14ac:dyDescent="0.2">
      <c r="B5" s="1" t="s">
        <v>861</v>
      </c>
    </row>
    <row r="6" spans="1:2" hidden="1" x14ac:dyDescent="0.2">
      <c r="B6" s="1" t="s">
        <v>862</v>
      </c>
    </row>
    <row r="7" spans="1:2" hidden="1" x14ac:dyDescent="0.2">
      <c r="B7" s="1" t="s">
        <v>863</v>
      </c>
    </row>
    <row r="8" spans="1:2" hidden="1" x14ac:dyDescent="0.2">
      <c r="B8" s="1" t="s">
        <v>843</v>
      </c>
    </row>
    <row r="9" spans="1:2" hidden="1" x14ac:dyDescent="0.2">
      <c r="B9" s="1" t="s">
        <v>864</v>
      </c>
    </row>
    <row r="10" spans="1:2" ht="15" hidden="1" x14ac:dyDescent="0.25">
      <c r="B10" s="3" t="s">
        <v>865</v>
      </c>
    </row>
    <row r="11" spans="1:2" ht="15" hidden="1" x14ac:dyDescent="0.25">
      <c r="B11" s="3" t="s">
        <v>866</v>
      </c>
    </row>
    <row r="12" spans="1:2" ht="15" hidden="1" x14ac:dyDescent="0.25">
      <c r="B12" s="3" t="s">
        <v>867</v>
      </c>
    </row>
    <row r="13" spans="1:2" ht="15" hidden="1" x14ac:dyDescent="0.25">
      <c r="B13" s="3" t="s">
        <v>868</v>
      </c>
    </row>
    <row r="14" spans="1:2" ht="15" hidden="1" x14ac:dyDescent="0.25">
      <c r="B14" s="3" t="s">
        <v>665</v>
      </c>
    </row>
    <row r="15" spans="1:2" ht="15" hidden="1" x14ac:dyDescent="0.25">
      <c r="B15" s="3" t="s">
        <v>869</v>
      </c>
    </row>
    <row r="16" spans="1:2" ht="15" hidden="1" x14ac:dyDescent="0.25">
      <c r="B16" s="3" t="s">
        <v>870</v>
      </c>
    </row>
    <row r="17" spans="2:2" ht="15" hidden="1" x14ac:dyDescent="0.25">
      <c r="B17" s="3" t="s">
        <v>871</v>
      </c>
    </row>
    <row r="18" spans="2:2" ht="15" hidden="1" x14ac:dyDescent="0.25">
      <c r="B18" s="3" t="s">
        <v>636</v>
      </c>
    </row>
    <row r="19" spans="2:2" ht="15" hidden="1" x14ac:dyDescent="0.25">
      <c r="B19" s="3" t="s">
        <v>637</v>
      </c>
    </row>
    <row r="20" spans="2:2" ht="15" hidden="1" x14ac:dyDescent="0.25">
      <c r="B20" s="3" t="s">
        <v>872</v>
      </c>
    </row>
    <row r="21" spans="2:2" ht="15" hidden="1" x14ac:dyDescent="0.25">
      <c r="B21" s="3" t="s">
        <v>873</v>
      </c>
    </row>
    <row r="22" spans="2:2" ht="15" hidden="1" x14ac:dyDescent="0.25">
      <c r="B22" s="3" t="s">
        <v>874</v>
      </c>
    </row>
    <row r="23" spans="2:2" ht="15" hidden="1" x14ac:dyDescent="0.25">
      <c r="B23" s="3" t="s">
        <v>875</v>
      </c>
    </row>
    <row r="24" spans="2:2" ht="15" hidden="1" x14ac:dyDescent="0.25">
      <c r="B24" s="3" t="s">
        <v>876</v>
      </c>
    </row>
    <row r="25" spans="2:2" ht="15" hidden="1" x14ac:dyDescent="0.25">
      <c r="B25" s="3" t="s">
        <v>877</v>
      </c>
    </row>
    <row r="26" spans="2:2" ht="15" hidden="1" x14ac:dyDescent="0.25">
      <c r="B26" s="3" t="s">
        <v>878</v>
      </c>
    </row>
    <row r="27" spans="2:2" ht="15" hidden="1" x14ac:dyDescent="0.25">
      <c r="B27" s="3" t="s">
        <v>879</v>
      </c>
    </row>
    <row r="28" spans="2:2" ht="15" hidden="1" x14ac:dyDescent="0.25">
      <c r="B28" s="3" t="s">
        <v>620</v>
      </c>
    </row>
    <row r="29" spans="2:2" ht="15" hidden="1" x14ac:dyDescent="0.25">
      <c r="B29" s="3" t="s">
        <v>880</v>
      </c>
    </row>
    <row r="30" spans="2:2" ht="15" hidden="1" x14ac:dyDescent="0.25">
      <c r="B30" s="3" t="s">
        <v>843</v>
      </c>
    </row>
    <row r="31" spans="2:2" ht="15" hidden="1" x14ac:dyDescent="0.25">
      <c r="B31" s="3" t="s">
        <v>881</v>
      </c>
    </row>
    <row r="32" spans="2:2" ht="15" hidden="1" x14ac:dyDescent="0.25">
      <c r="B32" s="3" t="s">
        <v>882</v>
      </c>
    </row>
    <row r="33" spans="2:2" ht="15" hidden="1" x14ac:dyDescent="0.25">
      <c r="B33" s="3" t="s">
        <v>883</v>
      </c>
    </row>
    <row r="34" spans="2:2" ht="15" hidden="1" x14ac:dyDescent="0.25">
      <c r="B34" s="3" t="s">
        <v>884</v>
      </c>
    </row>
    <row r="35" spans="2:2" ht="15" hidden="1" x14ac:dyDescent="0.25">
      <c r="B35" s="3" t="s">
        <v>885</v>
      </c>
    </row>
    <row r="36" spans="2:2" ht="15" hidden="1" x14ac:dyDescent="0.25">
      <c r="B36" s="3" t="s">
        <v>886</v>
      </c>
    </row>
    <row r="37" spans="2:2" ht="15" hidden="1" x14ac:dyDescent="0.25">
      <c r="B37" s="3" t="s">
        <v>887</v>
      </c>
    </row>
    <row r="38" spans="2:2" ht="15" hidden="1" x14ac:dyDescent="0.25">
      <c r="B38" s="3" t="s">
        <v>888</v>
      </c>
    </row>
    <row r="39" spans="2:2" ht="15" hidden="1" x14ac:dyDescent="0.25">
      <c r="B39" s="3" t="s">
        <v>889</v>
      </c>
    </row>
    <row r="40" spans="2:2" ht="15" hidden="1" x14ac:dyDescent="0.25">
      <c r="B40" s="3" t="s">
        <v>890</v>
      </c>
    </row>
    <row r="41" spans="2:2" ht="15" hidden="1" x14ac:dyDescent="0.25">
      <c r="B41" s="3" t="s">
        <v>891</v>
      </c>
    </row>
    <row r="42" spans="2:2" ht="15" hidden="1" x14ac:dyDescent="0.25">
      <c r="B42" s="3" t="s">
        <v>892</v>
      </c>
    </row>
    <row r="43" spans="2:2" ht="15" hidden="1" x14ac:dyDescent="0.25">
      <c r="B43" s="3" t="s">
        <v>893</v>
      </c>
    </row>
    <row r="44" spans="2:2" ht="15" hidden="1" x14ac:dyDescent="0.25">
      <c r="B44" s="3" t="s">
        <v>894</v>
      </c>
    </row>
    <row r="45" spans="2:2" ht="15" hidden="1" x14ac:dyDescent="0.25">
      <c r="B45" s="3" t="s">
        <v>637</v>
      </c>
    </row>
    <row r="46" spans="2:2" ht="15" hidden="1" x14ac:dyDescent="0.25">
      <c r="B46" s="3" t="s">
        <v>895</v>
      </c>
    </row>
    <row r="47" spans="2:2" ht="15" hidden="1" x14ac:dyDescent="0.25">
      <c r="B47" s="3" t="s">
        <v>896</v>
      </c>
    </row>
    <row r="48" spans="2:2" ht="15" hidden="1" x14ac:dyDescent="0.25">
      <c r="B48" s="3" t="s">
        <v>653</v>
      </c>
    </row>
    <row r="49" spans="1:4" ht="15" hidden="1" x14ac:dyDescent="0.25">
      <c r="B49" s="3" t="s">
        <v>897</v>
      </c>
    </row>
    <row r="50" spans="1:4" ht="15" hidden="1" x14ac:dyDescent="0.25">
      <c r="B50" s="3" t="s">
        <v>596</v>
      </c>
    </row>
    <row r="51" spans="1:4" ht="15" hidden="1" x14ac:dyDescent="0.25">
      <c r="B51" s="3" t="s">
        <v>898</v>
      </c>
    </row>
    <row r="52" spans="1:4" ht="15" hidden="1" x14ac:dyDescent="0.25">
      <c r="B52" s="3" t="s">
        <v>899</v>
      </c>
    </row>
    <row r="53" spans="1:4" ht="15" hidden="1" x14ac:dyDescent="0.25">
      <c r="B53" s="3" t="s">
        <v>900</v>
      </c>
    </row>
    <row r="54" spans="1:4" ht="15" hidden="1" x14ac:dyDescent="0.25">
      <c r="B54" s="3" t="s">
        <v>901</v>
      </c>
    </row>
    <row r="55" spans="1:4" ht="13.5" thickBot="1" x14ac:dyDescent="0.25"/>
    <row r="56" spans="1:4" ht="18.75" x14ac:dyDescent="0.2">
      <c r="A56" s="4"/>
      <c r="B56" s="5" t="s">
        <v>902</v>
      </c>
      <c r="C56" s="5"/>
      <c r="D56" s="4"/>
    </row>
    <row r="57" spans="1:4" ht="15" x14ac:dyDescent="0.2">
      <c r="A57" s="6"/>
      <c r="B57" s="24" t="s">
        <v>32</v>
      </c>
      <c r="C57" s="6"/>
      <c r="D57" s="6"/>
    </row>
    <row r="58" spans="1:4" ht="15" x14ac:dyDescent="0.2">
      <c r="A58" s="6"/>
      <c r="B58" s="24" t="s">
        <v>33</v>
      </c>
      <c r="C58" s="6"/>
      <c r="D58" s="6"/>
    </row>
    <row r="59" spans="1:4" ht="15.75" thickBot="1" x14ac:dyDescent="0.25">
      <c r="A59" s="6"/>
      <c r="B59" s="24" t="s">
        <v>74</v>
      </c>
      <c r="C59" s="6"/>
      <c r="D59" s="6"/>
    </row>
    <row r="60" spans="1:4" ht="18.75" x14ac:dyDescent="0.2">
      <c r="A60" s="4"/>
      <c r="B60" s="5" t="s">
        <v>22</v>
      </c>
      <c r="C60" s="5"/>
      <c r="D60" s="4"/>
    </row>
    <row r="61" spans="1:4" ht="15" customHeight="1" x14ac:dyDescent="0.2">
      <c r="A61" s="6"/>
      <c r="B61" s="79" t="s">
        <v>1000</v>
      </c>
      <c r="C61" s="8"/>
      <c r="D61" s="6"/>
    </row>
    <row r="62" spans="1:4" ht="15" customHeight="1" x14ac:dyDescent="0.2">
      <c r="A62" s="6"/>
      <c r="B62" s="79" t="s">
        <v>30</v>
      </c>
      <c r="C62" s="8"/>
      <c r="D62" s="6"/>
    </row>
    <row r="63" spans="1:4" ht="15" customHeight="1" x14ac:dyDescent="0.2">
      <c r="A63" s="6"/>
      <c r="B63" s="24" t="s">
        <v>48</v>
      </c>
      <c r="C63" s="8"/>
      <c r="D63" s="6"/>
    </row>
    <row r="64" spans="1:4" ht="15" customHeight="1" x14ac:dyDescent="0.2">
      <c r="A64" s="6"/>
      <c r="B64" s="24" t="s">
        <v>70</v>
      </c>
      <c r="C64" s="8"/>
      <c r="D64" s="6"/>
    </row>
    <row r="65" spans="1:4" ht="15" customHeight="1" x14ac:dyDescent="0.2">
      <c r="A65" s="6"/>
      <c r="B65" s="24" t="s">
        <v>167</v>
      </c>
      <c r="C65" s="6"/>
      <c r="D65" s="6"/>
    </row>
    <row r="66" spans="1:4" ht="15" customHeight="1" x14ac:dyDescent="0.2">
      <c r="A66" s="6"/>
      <c r="B66" s="24" t="s">
        <v>345</v>
      </c>
      <c r="C66" s="6"/>
      <c r="D66" s="6"/>
    </row>
    <row r="67" spans="1:4" ht="15" customHeight="1" x14ac:dyDescent="0.2">
      <c r="A67" s="6"/>
      <c r="B67" s="24" t="s">
        <v>353</v>
      </c>
      <c r="C67" s="6"/>
      <c r="D67" s="6"/>
    </row>
    <row r="68" spans="1:4" ht="15" customHeight="1" x14ac:dyDescent="0.2">
      <c r="A68" s="6"/>
      <c r="B68" s="24" t="s">
        <v>903</v>
      </c>
      <c r="C68" s="6"/>
      <c r="D68" s="6"/>
    </row>
    <row r="69" spans="1:4" ht="15" customHeight="1" x14ac:dyDescent="0.2">
      <c r="A69" s="6"/>
      <c r="B69" s="24" t="s">
        <v>357</v>
      </c>
      <c r="C69" s="6"/>
      <c r="D69" s="6"/>
    </row>
    <row r="70" spans="1:4" ht="15" customHeight="1" x14ac:dyDescent="0.2">
      <c r="A70" s="6"/>
      <c r="B70" s="24" t="s">
        <v>362</v>
      </c>
      <c r="C70" s="6"/>
      <c r="D70" s="6"/>
    </row>
    <row r="71" spans="1:4" ht="15" customHeight="1" x14ac:dyDescent="0.2">
      <c r="A71" s="6"/>
      <c r="B71" s="24" t="s">
        <v>383</v>
      </c>
      <c r="C71" s="6"/>
      <c r="D71" s="6"/>
    </row>
    <row r="72" spans="1:4" ht="15" customHeight="1" x14ac:dyDescent="0.2">
      <c r="A72" s="6"/>
      <c r="B72" s="24" t="s">
        <v>395</v>
      </c>
      <c r="C72" s="6"/>
      <c r="D72" s="6"/>
    </row>
    <row r="73" spans="1:4" ht="15" customHeight="1" x14ac:dyDescent="0.2">
      <c r="B73" s="24" t="s">
        <v>485</v>
      </c>
    </row>
    <row r="74" spans="1:4" ht="15" customHeight="1" x14ac:dyDescent="0.2">
      <c r="B74" s="24" t="s">
        <v>560</v>
      </c>
    </row>
    <row r="75" spans="1:4" ht="15" customHeight="1" x14ac:dyDescent="0.2">
      <c r="B75" s="24" t="s">
        <v>488</v>
      </c>
    </row>
    <row r="76" spans="1:4" ht="15" customHeight="1" x14ac:dyDescent="0.2">
      <c r="B76" s="24" t="s">
        <v>574</v>
      </c>
    </row>
    <row r="77" spans="1:4" ht="15" customHeight="1" x14ac:dyDescent="0.2">
      <c r="B77" s="24" t="s">
        <v>568</v>
      </c>
    </row>
    <row r="78" spans="1:4" ht="15" customHeight="1" thickBot="1" x14ac:dyDescent="0.25">
      <c r="A78" s="7"/>
      <c r="B78" s="7"/>
      <c r="C78" s="7"/>
      <c r="D78" s="7"/>
    </row>
    <row r="79" spans="1:4" ht="18.75" x14ac:dyDescent="0.2">
      <c r="B79" s="5" t="s">
        <v>915</v>
      </c>
    </row>
    <row r="80" spans="1:4" ht="15" x14ac:dyDescent="0.2">
      <c r="B80" s="75" t="s">
        <v>909</v>
      </c>
      <c r="C80" s="1" t="s">
        <v>917</v>
      </c>
    </row>
    <row r="81" spans="2:3" ht="15" x14ac:dyDescent="0.2">
      <c r="B81" s="75" t="s">
        <v>916</v>
      </c>
      <c r="C81" s="1" t="s">
        <v>918</v>
      </c>
    </row>
    <row r="82" spans="2:3" ht="15" x14ac:dyDescent="0.2">
      <c r="B82" s="24"/>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3:B4"/>
  <sheetViews>
    <sheetView workbookViewId="0">
      <selection activeCell="E15" sqref="E15"/>
    </sheetView>
  </sheetViews>
  <sheetFormatPr defaultRowHeight="12.75" x14ac:dyDescent="0.2"/>
  <cols>
    <col min="2" max="2" width="24.140625" customWidth="1"/>
  </cols>
  <sheetData>
    <row r="3" spans="2:2" ht="18.75" x14ac:dyDescent="0.3">
      <c r="B3" s="21" t="s">
        <v>904</v>
      </c>
    </row>
    <row r="4" spans="2:2" x14ac:dyDescent="0.2">
      <c r="B4" s="1" t="s">
        <v>909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87476B716232C4DAEB81FFB28BA83C2" ma:contentTypeVersion="11" ma:contentTypeDescription="Create a new document." ma:contentTypeScope="" ma:versionID="9342b42c7e75ba3b5cc8be3a56cb1cdb">
  <xsd:schema xmlns:xsd="http://www.w3.org/2001/XMLSchema" xmlns:xs="http://www.w3.org/2001/XMLSchema" xmlns:p="http://schemas.microsoft.com/office/2006/metadata/properties" xmlns:ns2="e316eea7-46ec-4a31-bc8e-8e4f7e72a5cc" xmlns:ns3="859a192b-06d7-4427-8153-597f5b28e0d9" targetNamespace="http://schemas.microsoft.com/office/2006/metadata/properties" ma:root="true" ma:fieldsID="1a094b7fe8495ceb92239d99cbe56479" ns2:_="" ns3:_="">
    <xsd:import namespace="e316eea7-46ec-4a31-bc8e-8e4f7e72a5cc"/>
    <xsd:import namespace="859a192b-06d7-4427-8153-597f5b28e0d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16eea7-46ec-4a31-bc8e-8e4f7e72a5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61e45a1-d4c6-4e27-970e-741b07e86b08"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9a192b-06d7-4427-8153-597f5b28e0d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98ab449-7672-49a8-8aee-4fd4bb3eca25}" ma:internalName="TaxCatchAll" ma:showField="CatchAllData" ma:web="859a192b-06d7-4427-8153-597f5b28e0d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59a192b-06d7-4427-8153-597f5b28e0d9" xsi:nil="true"/>
    <lcf76f155ced4ddcb4097134ff3c332f xmlns="e316eea7-46ec-4a31-bc8e-8e4f7e72a5c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3848984-5F6F-4F30-8709-663A0BCC3C69}">
  <ds:schemaRefs>
    <ds:schemaRef ds:uri="http://schemas.microsoft.com/sharepoint/v3/contenttype/forms"/>
  </ds:schemaRefs>
</ds:datastoreItem>
</file>

<file path=customXml/itemProps2.xml><?xml version="1.0" encoding="utf-8"?>
<ds:datastoreItem xmlns:ds="http://schemas.openxmlformats.org/officeDocument/2006/customXml" ds:itemID="{7F037333-890F-4D44-8189-585EEE7475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16eea7-46ec-4a31-bc8e-8e4f7e72a5cc"/>
    <ds:schemaRef ds:uri="859a192b-06d7-4427-8153-597f5b28e0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4554299-C377-4AE8-B62A-B119DAB4035E}">
  <ds:schemaRefs>
    <ds:schemaRef ds:uri="http://schemas.microsoft.com/office/2006/metadata/properties"/>
    <ds:schemaRef ds:uri="http://schemas.microsoft.com/office/infopath/2007/PartnerControls"/>
    <ds:schemaRef ds:uri="859a192b-06d7-4427-8153-597f5b28e0d9"/>
    <ds:schemaRef ds:uri="e316eea7-46ec-4a31-bc8e-8e4f7e72a5c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89</vt:i4>
      </vt:variant>
    </vt:vector>
  </HeadingPairs>
  <TitlesOfParts>
    <vt:vector size="94" baseType="lpstr">
      <vt:lpstr>Instructions</vt:lpstr>
      <vt:lpstr>Specs Reviewed</vt:lpstr>
      <vt:lpstr>Component Requirements</vt:lpstr>
      <vt:lpstr>Lists</vt:lpstr>
      <vt:lpstr>Project Details</vt:lpstr>
      <vt:lpstr>_01000_Applicable_Specifications</vt:lpstr>
      <vt:lpstr>_01000_Certification</vt:lpstr>
      <vt:lpstr>_01000_Design_Parameters</vt:lpstr>
      <vt:lpstr>_01000_Documentation_and_3D_Model</vt:lpstr>
      <vt:lpstr>_01000_Environment</vt:lpstr>
      <vt:lpstr>_01000_Fasteners</vt:lpstr>
      <vt:lpstr>_01000_Fittings</vt:lpstr>
      <vt:lpstr>_01000_Gaskets</vt:lpstr>
      <vt:lpstr>_01000_General_Requirements</vt:lpstr>
      <vt:lpstr>_01000_Inspection_and_Test</vt:lpstr>
      <vt:lpstr>_01000_Materials</vt:lpstr>
      <vt:lpstr>_01000_NACE</vt:lpstr>
      <vt:lpstr>_01000_Painting_Corrosion_Inhibition</vt:lpstr>
      <vt:lpstr>_01000_Piping_and_Piping_Components_General</vt:lpstr>
      <vt:lpstr>_01000_Rotor_Dynamics</vt:lpstr>
      <vt:lpstr>_01000_Scope_of_Supply</vt:lpstr>
      <vt:lpstr>_01000_Spares</vt:lpstr>
      <vt:lpstr>_01000_Tagging_and_Numbering</vt:lpstr>
      <vt:lpstr>_01000_Tie_In_Points</vt:lpstr>
      <vt:lpstr>_01000_Utilities</vt:lpstr>
      <vt:lpstr>_01000_Valves</vt:lpstr>
      <vt:lpstr>_01000_Vendor_List</vt:lpstr>
      <vt:lpstr>_01000_Vents_and_Drains</vt:lpstr>
      <vt:lpstr>_01000_Welding</vt:lpstr>
      <vt:lpstr>_01000_Winterisation</vt:lpstr>
      <vt:lpstr>_02003_Foundation_Civil_Anchor_Bolts_Loading_etc</vt:lpstr>
      <vt:lpstr>_02023_Mandatory_Spares</vt:lpstr>
      <vt:lpstr>_02046_Performance_and_Mechanical_Testing</vt:lpstr>
      <vt:lpstr>_02056_Commissioning_Spares</vt:lpstr>
      <vt:lpstr>_03100_Base_Frame</vt:lpstr>
      <vt:lpstr>_03104_Flooring</vt:lpstr>
      <vt:lpstr>_04700_Air_Inlet_Bellows</vt:lpstr>
      <vt:lpstr>_04701_Air_Outlet_Bellows</vt:lpstr>
      <vt:lpstr>_04702_Air_Non_Return_Valve</vt:lpstr>
      <vt:lpstr>_04703_Blow_Off_Valve</vt:lpstr>
      <vt:lpstr>_05000_Acoustics</vt:lpstr>
      <vt:lpstr>_05000_Silencers</vt:lpstr>
      <vt:lpstr>_05700_Acoustic_Enclosure</vt:lpstr>
      <vt:lpstr>_05702_Inlet_Filter</vt:lpstr>
      <vt:lpstr>_05703_Inlet_Silencer</vt:lpstr>
      <vt:lpstr>_05704_Discharge_Silencer</vt:lpstr>
      <vt:lpstr>_06000_Cooling_Water_General_Requirements</vt:lpstr>
      <vt:lpstr>_06200_Cooling_Water_Piping</vt:lpstr>
      <vt:lpstr>_06700_Thermal_Relief_Valve</vt:lpstr>
      <vt:lpstr>_07000_Lube_Oil_General_Requirements</vt:lpstr>
      <vt:lpstr>_07000_Lube_Oil_Group</vt:lpstr>
      <vt:lpstr>_07000_Lube_Oil_Piping_and_Components</vt:lpstr>
      <vt:lpstr>_07100_Lube_Oil_Reservoir_and_Cover_Plate</vt:lpstr>
      <vt:lpstr>_07200_Lube_Oil_Pipe_Work</vt:lpstr>
      <vt:lpstr>_07700_Oil_Cooler</vt:lpstr>
      <vt:lpstr>_07701_Oil_Filter</vt:lpstr>
      <vt:lpstr>_07702_Oil_Pump</vt:lpstr>
      <vt:lpstr>_07703_Pressure_Control_Valve</vt:lpstr>
      <vt:lpstr>_07705_Temperature_Control_Valve</vt:lpstr>
      <vt:lpstr>_07706_Pressure_Relief_Valves</vt:lpstr>
      <vt:lpstr>_07710_Strainers</vt:lpstr>
      <vt:lpstr>_07711_Level_Gauges</vt:lpstr>
      <vt:lpstr>_07728_Sight_Glasses</vt:lpstr>
      <vt:lpstr>_07731_Lube_Oil_Fill_Trolley</vt:lpstr>
      <vt:lpstr>_07735_Oil_Accumulator</vt:lpstr>
      <vt:lpstr>_07736_Rundown_Tank</vt:lpstr>
      <vt:lpstr>_07900_Lube_Oil_General_Requirements</vt:lpstr>
      <vt:lpstr>_08000_Bareshaft_General_Requirements</vt:lpstr>
      <vt:lpstr>_08000_Compressor</vt:lpstr>
      <vt:lpstr>_0801_Volute_Casing</vt:lpstr>
      <vt:lpstr>_0802_Gearbox</vt:lpstr>
      <vt:lpstr>_0803_Pinion_Shaft</vt:lpstr>
      <vt:lpstr>_0804_Wheel_Shaft</vt:lpstr>
      <vt:lpstr>_0815_Impeller</vt:lpstr>
      <vt:lpstr>_0817_Mech_Oil_Pump</vt:lpstr>
      <vt:lpstr>_0820_Bearings</vt:lpstr>
      <vt:lpstr>_0825_Actuators</vt:lpstr>
      <vt:lpstr>_08710_Compressor_Bought_In</vt:lpstr>
      <vt:lpstr>_09700_Gearbox_Bought_In</vt:lpstr>
      <vt:lpstr>_10000_Instrumentation</vt:lpstr>
      <vt:lpstr>_10220_Oil_Heater</vt:lpstr>
      <vt:lpstr>_11000_Main_Driver</vt:lpstr>
      <vt:lpstr>_11001_Steam_Turbine</vt:lpstr>
      <vt:lpstr>_12000_Coupling</vt:lpstr>
      <vt:lpstr>_12100_Coupling_Guard</vt:lpstr>
      <vt:lpstr>_12700_Main_Drive_Coupling</vt:lpstr>
      <vt:lpstr>_17700_Mech_Oil_Pump</vt:lpstr>
      <vt:lpstr>List_Proposal_Name</vt:lpstr>
      <vt:lpstr>List_Proposal_Number</vt:lpstr>
      <vt:lpstr>List_Spec_Numbers</vt:lpstr>
      <vt:lpstr>List_Specification_Authority</vt:lpstr>
      <vt:lpstr>List_Yes_No</vt:lpstr>
      <vt:lpstr>Project_Number</vt:lpstr>
      <vt:lpstr>Table_Specs_Reviewed</vt:lpstr>
    </vt:vector>
  </TitlesOfParts>
  <Manager/>
  <Company>Howden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Richard Cameron</dc:creator>
  <cp:keywords/>
  <dc:description/>
  <cp:lastModifiedBy>John</cp:lastModifiedBy>
  <cp:revision/>
  <dcterms:created xsi:type="dcterms:W3CDTF">2012-09-27T09:28:14Z</dcterms:created>
  <dcterms:modified xsi:type="dcterms:W3CDTF">2024-07-31T16:58:47Z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0x010100287476B716232C4DAEB81FFB28BA83C2</vt:lpwstr>
  </property>
  <property fmtid="{D5CDD505-2E9C-101B-9397-08002B2CF9AE}" pid="3" name="MediaServiceImageTags">
    <vt:lpwstr/>
  </property>
</Properties>
</file>